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ssumptions" sheetId="2" r:id="rId5"/>
  </sheets>
  <definedNames/>
  <calcPr/>
</workbook>
</file>

<file path=xl/sharedStrings.xml><?xml version="1.0" encoding="utf-8"?>
<sst xmlns="http://schemas.openxmlformats.org/spreadsheetml/2006/main" count="451" uniqueCount="71">
  <si>
    <t>Overall / all sectors</t>
  </si>
  <si>
    <t>Pre seed</t>
  </si>
  <si>
    <t>Seed</t>
  </si>
  <si>
    <t>Series A</t>
  </si>
  <si>
    <t>Series B</t>
  </si>
  <si>
    <t>Series C</t>
  </si>
  <si>
    <t>Series D</t>
  </si>
  <si>
    <t>Series E</t>
  </si>
  <si>
    <t>Series F</t>
  </si>
  <si>
    <t>Private Equity</t>
  </si>
  <si>
    <t>Next round %</t>
  </si>
  <si>
    <t>Exit round %</t>
  </si>
  <si>
    <t>N/A</t>
  </si>
  <si>
    <t>Exit &lt; 200M</t>
  </si>
  <si>
    <t>Exit 200M-500M</t>
  </si>
  <si>
    <t>Exit 500M-1B %</t>
  </si>
  <si>
    <t>Exit 1B-2B %</t>
  </si>
  <si>
    <t>Exit 2B-5B %</t>
  </si>
  <si>
    <t>Exit 5B-10B %</t>
  </si>
  <si>
    <t>Exit &gt; 10 B %</t>
  </si>
  <si>
    <t>Exit no Valuation %</t>
  </si>
  <si>
    <t>Median headcount</t>
  </si>
  <si>
    <t>Estimated ARR per FTE from Headcount + ICONIQ report</t>
  </si>
  <si>
    <t>Estimated ARR</t>
  </si>
  <si>
    <t>Average funding</t>
  </si>
  <si>
    <t>Median funding</t>
  </si>
  <si>
    <t>Average time to next round in typical series (days)</t>
  </si>
  <si>
    <t>Median time to next round in typical series(days)</t>
  </si>
  <si>
    <t>Average time to any next round (days)</t>
  </si>
  <si>
    <t>Median time to any next round (days)</t>
  </si>
  <si>
    <t>Average time to exit (days)</t>
  </si>
  <si>
    <t>Median time to exit (days)</t>
  </si>
  <si>
    <t>Equity Calculator Values</t>
  </si>
  <si>
    <t>Expected outcome for company exit</t>
  </si>
  <si>
    <t>Founder returns</t>
  </si>
  <si>
    <t>Equity percentage?</t>
  </si>
  <si>
    <t>SAAS</t>
  </si>
  <si>
    <t>Fintech</t>
  </si>
  <si>
    <t>Supply Chain Automation</t>
  </si>
  <si>
    <t>Consumer</t>
  </si>
  <si>
    <t>Digital Health</t>
  </si>
  <si>
    <t>Cloud Infrastructure</t>
  </si>
  <si>
    <t>Cybersecurity</t>
  </si>
  <si>
    <t>ARR PER FTE</t>
  </si>
  <si>
    <t>Using regression function on Iconiq data:</t>
  </si>
  <si>
    <t>y=(645777.9*x)/(35977470 + x)+30000</t>
  </si>
  <si>
    <t>POST IPO --&gt; arr per fte = 220K</t>
  </si>
  <si>
    <t xml:space="preserve">Seed </t>
  </si>
  <si>
    <t>ARR Asumption</t>
  </si>
  <si>
    <t>ARR per FTE assumption</t>
  </si>
  <si>
    <t>Median Dilution estimations (Using SAASTR data)</t>
  </si>
  <si>
    <t>https://www.saastr.com/carta-the-actual-real-dilution-from-series-a-b-c-and-d-rounds/</t>
  </si>
  <si>
    <t>cummulative</t>
  </si>
  <si>
    <t>Private equity</t>
  </si>
  <si>
    <t>Average round valuation using recorded data from CB</t>
  </si>
  <si>
    <t>Median exit valuation if previous round is last recorded (CB data)</t>
  </si>
  <si>
    <t>last round before exit percentage (CB data)</t>
  </si>
  <si>
    <t>Expected exit (with no exit chance included)</t>
  </si>
  <si>
    <t>equity calculator</t>
  </si>
  <si>
    <t>I own X% of company at Y round -----&gt;</t>
  </si>
  <si>
    <t>&lt;-- non assumption</t>
  </si>
  <si>
    <t>No next round</t>
  </si>
  <si>
    <t>1 next round</t>
  </si>
  <si>
    <t xml:space="preserve">2 next round </t>
  </si>
  <si>
    <t>3 next round</t>
  </si>
  <si>
    <t>4 next round</t>
  </si>
  <si>
    <t>zeros for calculation</t>
  </si>
  <si>
    <t>5 next round</t>
  </si>
  <si>
    <t>not representative data</t>
  </si>
  <si>
    <t>Assumptions for orders of magnitude</t>
  </si>
  <si>
    <t>https://techcrunch.com/2017/05/17/heres-how-likely-your-startup-is-to-get-acquired-at-any-stage/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</si>
</sst>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&quot;$&quot;#,##0"/>
    <numFmt numFmtId="166" formatCode="&quot;$&quot;#,##0.00"/>
    <numFmt numFmtId="167" formatCode="0.000%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sz val="9.0"/>
      <color rgb="FF000000"/>
      <name val="&quot;Google Sans Mono&quot;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10" xfId="0" applyAlignment="1" applyFont="1" applyNumberFormat="1">
      <alignment readingOrder="0"/>
    </xf>
    <xf borderId="2" fillId="0" fontId="1" numFmtId="10" xfId="0" applyAlignment="1" applyBorder="1" applyFont="1" applyNumberFormat="1">
      <alignment readingOrder="0"/>
    </xf>
    <xf borderId="2" fillId="0" fontId="1" numFmtId="10" xfId="0" applyAlignment="1" applyBorder="1" applyFont="1" applyNumberFormat="1">
      <alignment horizontal="right" readingOrder="0"/>
    </xf>
    <xf borderId="0" fillId="0" fontId="1" numFmtId="10" xfId="0" applyFont="1" applyNumberFormat="1"/>
    <xf borderId="2" fillId="0" fontId="1" numFmtId="0" xfId="0" applyAlignment="1" applyBorder="1" applyFont="1">
      <alignment horizontal="right" readingOrder="0"/>
    </xf>
    <xf borderId="0" fillId="0" fontId="1" numFmtId="164" xfId="0" applyAlignment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6" xfId="0" applyFont="1" applyNumberFormat="1"/>
    <xf borderId="0" fillId="0" fontId="1" numFmtId="165" xfId="0" applyAlignment="1" applyFont="1" applyNumberFormat="1">
      <alignment readingOrder="0"/>
    </xf>
    <xf borderId="2" fillId="0" fontId="1" numFmtId="165" xfId="0" applyAlignment="1" applyBorder="1" applyFont="1" applyNumberFormat="1">
      <alignment horizontal="right" readingOrder="0"/>
    </xf>
    <xf borderId="0" fillId="0" fontId="1" numFmtId="165" xfId="0" applyFont="1" applyNumberFormat="1"/>
    <xf borderId="2" fillId="0" fontId="1" numFmtId="165" xfId="0" applyAlignment="1" applyBorder="1" applyFont="1" applyNumberFormat="1">
      <alignment readingOrder="0"/>
    </xf>
    <xf borderId="0" fillId="0" fontId="1" numFmtId="1" xfId="0" applyAlignment="1" applyFont="1" applyNumberFormat="1">
      <alignment readingOrder="0"/>
    </xf>
    <xf borderId="2" fillId="0" fontId="1" numFmtId="1" xfId="0" applyAlignment="1" applyBorder="1" applyFont="1" applyNumberFormat="1">
      <alignment horizontal="right" readingOrder="0"/>
    </xf>
    <xf borderId="2" fillId="0" fontId="1" numFmtId="1" xfId="0" applyAlignment="1" applyBorder="1" applyFont="1" applyNumberFormat="1">
      <alignment readingOrder="0"/>
    </xf>
    <xf borderId="3" fillId="0" fontId="1" numFmtId="1" xfId="0" applyAlignment="1" applyBorder="1" applyFont="1" applyNumberFormat="1">
      <alignment readingOrder="0"/>
    </xf>
    <xf borderId="4" fillId="0" fontId="1" numFmtId="1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2" fillId="0" fontId="1" numFmtId="165" xfId="0" applyBorder="1" applyFont="1" applyNumberFormat="1"/>
    <xf borderId="3" fillId="0" fontId="1" numFmtId="165" xfId="0" applyBorder="1" applyFont="1" applyNumberFormat="1"/>
    <xf borderId="4" fillId="0" fontId="1" numFmtId="165" xfId="0" applyBorder="1" applyFont="1" applyNumberFormat="1"/>
    <xf borderId="1" fillId="2" fontId="1" numFmtId="0" xfId="0" applyAlignment="1" applyBorder="1" applyFont="1">
      <alignment readingOrder="0"/>
    </xf>
    <xf borderId="1" fillId="2" fontId="1" numFmtId="9" xfId="0" applyAlignment="1" applyBorder="1" applyFont="1" applyNumberFormat="1">
      <alignment readingOrder="0"/>
    </xf>
    <xf borderId="0" fillId="3" fontId="1" numFmtId="0" xfId="0" applyFill="1" applyFont="1"/>
    <xf borderId="5" fillId="0" fontId="2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2" fillId="0" fontId="2" numFmtId="164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horizontal="right" readingOrder="0"/>
    </xf>
    <xf borderId="1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0" xfId="0" applyBorder="1" applyFont="1"/>
    <xf borderId="0" fillId="0" fontId="3" numFmtId="0" xfId="0" applyAlignment="1" applyFont="1">
      <alignment readingOrder="0"/>
    </xf>
    <xf borderId="0" fillId="2" fontId="1" numFmtId="165" xfId="0" applyFont="1" applyNumberFormat="1"/>
    <xf borderId="0" fillId="0" fontId="1" numFmtId="9" xfId="0" applyAlignment="1" applyFont="1" applyNumberFormat="1">
      <alignment readingOrder="0"/>
    </xf>
    <xf borderId="0" fillId="0" fontId="1" numFmtId="9" xfId="0" applyFont="1" applyNumberFormat="1"/>
    <xf borderId="10" fillId="0" fontId="1" numFmtId="167" xfId="0" applyBorder="1" applyFont="1" applyNumberFormat="1"/>
    <xf borderId="10" fillId="0" fontId="1" numFmtId="0" xfId="0" applyBorder="1" applyFont="1"/>
    <xf borderId="0" fillId="0" fontId="1" numFmtId="167" xfId="0" applyFont="1" applyNumberFormat="1"/>
    <xf borderId="0" fillId="0" fontId="1" numFmtId="167" xfId="0" applyAlignment="1" applyFont="1" applyNumberFormat="1">
      <alignment readingOrder="0"/>
    </xf>
    <xf borderId="0" fillId="4" fontId="4" numFmtId="167" xfId="0" applyFill="1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astr.com/carta-the-actual-real-dilution-from-series-a-b-c-and-d-rounds/" TargetMode="External"/><Relationship Id="rId2" Type="http://schemas.openxmlformats.org/officeDocument/2006/relationships/hyperlink" Target="https://techcrunch.com/2017/05/17/heres-how-likely-your-startup-is-to-get-acquired-at-any-stage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>
      <c r="A3" s="2" t="s">
        <v>10</v>
      </c>
      <c r="B3" s="3">
        <v>0.337105436999167</v>
      </c>
      <c r="C3" s="3">
        <v>0.360910908470278</v>
      </c>
      <c r="D3" s="3">
        <v>0.399412593984962</v>
      </c>
      <c r="E3" s="3">
        <v>0.405333733613529</v>
      </c>
      <c r="F3" s="3">
        <v>0.411864215630991</v>
      </c>
      <c r="G3" s="3">
        <v>0.398346680444329</v>
      </c>
      <c r="H3" s="3">
        <v>0.400987045033929</v>
      </c>
      <c r="I3" s="3">
        <v>0.366500829187396</v>
      </c>
      <c r="J3" s="4">
        <v>0.177891654465592</v>
      </c>
    </row>
    <row r="4">
      <c r="A4" s="2" t="s">
        <v>11</v>
      </c>
      <c r="B4" s="3">
        <v>0.0338914897894706</v>
      </c>
      <c r="C4" s="3">
        <v>0.0951577510118496</v>
      </c>
      <c r="D4" s="3">
        <v>0.167763157894736</v>
      </c>
      <c r="E4" s="3">
        <v>0.229510657460222</v>
      </c>
      <c r="F4" s="3">
        <v>0.289838727867373</v>
      </c>
      <c r="G4" s="3">
        <v>0.341772151898734</v>
      </c>
      <c r="H4" s="3">
        <v>0.412091301665638</v>
      </c>
      <c r="I4" s="3">
        <v>0.442786069651741</v>
      </c>
      <c r="J4" s="5" t="s">
        <v>12</v>
      </c>
    </row>
    <row r="5">
      <c r="A5" s="2" t="s">
        <v>13</v>
      </c>
      <c r="B5" s="3">
        <v>0.00387741620472757</v>
      </c>
      <c r="C5" s="3">
        <v>0.0100941142049056</v>
      </c>
      <c r="D5" s="3">
        <v>0.0234962406015037</v>
      </c>
      <c r="E5" s="3">
        <v>0.0303212248574001</v>
      </c>
      <c r="F5" s="3">
        <v>0.0352994248336528</v>
      </c>
      <c r="G5" s="3">
        <v>0.0359080340997158</v>
      </c>
      <c r="H5" s="3">
        <v>0.0246761258482418</v>
      </c>
      <c r="I5" s="3">
        <v>0.0132669983416252</v>
      </c>
      <c r="J5" s="5" t="s">
        <v>12</v>
      </c>
    </row>
    <row r="6">
      <c r="A6" s="2" t="s">
        <v>14</v>
      </c>
      <c r="B6" s="3">
        <v>2.58494413648505E-4</v>
      </c>
      <c r="C6" s="3">
        <v>0.00195055346954698</v>
      </c>
      <c r="D6" s="3">
        <v>0.0107612781954887</v>
      </c>
      <c r="E6" s="3">
        <v>0.022265585910137</v>
      </c>
      <c r="F6" s="3">
        <v>0.0363144242697642</v>
      </c>
      <c r="G6" s="3">
        <v>0.0459829501420821</v>
      </c>
      <c r="H6" s="3">
        <v>0.054287476866132</v>
      </c>
      <c r="I6" s="3">
        <v>0.0580431177446102</v>
      </c>
      <c r="J6" s="5" t="s">
        <v>12</v>
      </c>
    </row>
    <row r="7">
      <c r="A7" s="2" t="s">
        <v>15</v>
      </c>
      <c r="B7" s="3">
        <v>1.72329609099003E-4</v>
      </c>
      <c r="C7" s="3">
        <v>8.67996293948407E-4</v>
      </c>
      <c r="D7" s="3">
        <v>0.00634398496240601</v>
      </c>
      <c r="E7" s="3">
        <v>0.0155608926248373</v>
      </c>
      <c r="F7" s="3">
        <v>0.0234577647456862</v>
      </c>
      <c r="G7" s="3">
        <v>0.0278997675019374</v>
      </c>
      <c r="H7" s="3">
        <v>0.0320789636027143</v>
      </c>
      <c r="I7" s="3">
        <v>0.033167495854063</v>
      </c>
      <c r="J7" s="5" t="s">
        <v>12</v>
      </c>
    </row>
    <row r="8">
      <c r="A8" s="2" t="s">
        <v>16</v>
      </c>
      <c r="B8" s="3">
        <v>1.43608007582502E-4</v>
      </c>
      <c r="C8" s="3">
        <v>8.58243526600673E-4</v>
      </c>
      <c r="D8" s="3">
        <v>0.00531015037593985</v>
      </c>
      <c r="E8" s="3">
        <v>0.0123086160312218</v>
      </c>
      <c r="F8" s="3">
        <v>0.0225555430246983</v>
      </c>
      <c r="G8" s="3">
        <v>0.0371996900025833</v>
      </c>
      <c r="H8" s="3">
        <v>0.0623072177668106</v>
      </c>
      <c r="I8" s="3">
        <v>0.087893864013267</v>
      </c>
      <c r="J8" s="5" t="s">
        <v>12</v>
      </c>
    </row>
    <row r="9">
      <c r="A9" s="2" t="s">
        <v>17</v>
      </c>
      <c r="B9" s="3">
        <v>1.43608007582502E-4</v>
      </c>
      <c r="C9" s="3">
        <v>5.3640220412542E-4</v>
      </c>
      <c r="D9" s="3">
        <v>0.00357142857142857</v>
      </c>
      <c r="E9" s="3">
        <v>0.0085559891924347</v>
      </c>
      <c r="F9" s="3">
        <v>0.0171422126987707</v>
      </c>
      <c r="G9" s="3">
        <v>0.0309997416688194</v>
      </c>
      <c r="H9" s="3">
        <v>0.0438001233806292</v>
      </c>
      <c r="I9" s="3">
        <v>0.0580431177446102</v>
      </c>
      <c r="J9" s="5" t="s">
        <v>12</v>
      </c>
    </row>
    <row r="10">
      <c r="A10" s="2" t="s">
        <v>18</v>
      </c>
      <c r="B10" s="3">
        <v>5.74432030330011E-5</v>
      </c>
      <c r="C10" s="3">
        <v>1.46291510216023E-4</v>
      </c>
      <c r="D10" s="3">
        <v>0.00108082706766917</v>
      </c>
      <c r="E10" s="3">
        <v>0.00240168117682377</v>
      </c>
      <c r="F10" s="3">
        <v>0.0053005526108041</v>
      </c>
      <c r="G10" s="3">
        <v>0.0129165590286747</v>
      </c>
      <c r="H10" s="3">
        <v>0.0296113510178901</v>
      </c>
      <c r="I10" s="3">
        <v>0.0580431177446102</v>
      </c>
      <c r="J10" s="5" t="s">
        <v>12</v>
      </c>
    </row>
    <row r="11">
      <c r="A11" s="2" t="s">
        <v>19</v>
      </c>
      <c r="B11" s="3">
        <v>2.87216015165005E-5</v>
      </c>
      <c r="C11" s="3">
        <v>2.43819183693373E-4</v>
      </c>
      <c r="D11" s="3">
        <v>0.00117481203007518</v>
      </c>
      <c r="E11" s="3">
        <v>0.00275192634844391</v>
      </c>
      <c r="F11" s="3">
        <v>0.00541333032592759</v>
      </c>
      <c r="G11" s="3">
        <v>0.0121415654869542</v>
      </c>
      <c r="H11" s="3">
        <v>0.0209747069710055</v>
      </c>
      <c r="I11" s="3">
        <v>0.0414593698175787</v>
      </c>
      <c r="J11" s="5" t="s">
        <v>12</v>
      </c>
    </row>
    <row r="12">
      <c r="A12" s="2" t="s">
        <v>20</v>
      </c>
      <c r="B12" s="6">
        <f t="shared" ref="B12:I12" si="1">B4-SUM(B5:B11)</f>
        <v>0.02920986874</v>
      </c>
      <c r="C12" s="6">
        <f t="shared" si="1"/>
        <v>0.08046033062</v>
      </c>
      <c r="D12" s="6">
        <f t="shared" si="1"/>
        <v>0.1160244361</v>
      </c>
      <c r="E12" s="6">
        <f t="shared" si="1"/>
        <v>0.1353447413</v>
      </c>
      <c r="F12" s="6">
        <f t="shared" si="1"/>
        <v>0.1443554754</v>
      </c>
      <c r="G12" s="6">
        <f t="shared" si="1"/>
        <v>0.138723844</v>
      </c>
      <c r="H12" s="6">
        <f t="shared" si="1"/>
        <v>0.1443553362</v>
      </c>
      <c r="I12" s="6">
        <f t="shared" si="1"/>
        <v>0.09286898839</v>
      </c>
      <c r="J12" s="7" t="s">
        <v>12</v>
      </c>
    </row>
    <row r="13">
      <c r="A13" s="2" t="s">
        <v>21</v>
      </c>
      <c r="B13" s="8">
        <v>3.333333333</v>
      </c>
      <c r="C13" s="8">
        <v>6.25</v>
      </c>
      <c r="D13" s="8">
        <v>14.7</v>
      </c>
      <c r="E13" s="8">
        <v>31.0</v>
      </c>
      <c r="F13" s="8">
        <v>51.5</v>
      </c>
      <c r="G13" s="8">
        <v>95.2</v>
      </c>
      <c r="H13" s="8">
        <v>169.1</v>
      </c>
      <c r="I13" s="8">
        <v>283.1</v>
      </c>
      <c r="J13" s="9">
        <v>55.2</v>
      </c>
    </row>
    <row r="14">
      <c r="A14" s="2" t="s">
        <v>22</v>
      </c>
      <c r="B14" s="10" t="s">
        <v>12</v>
      </c>
      <c r="C14" s="11">
        <v>32681.247399831762</v>
      </c>
      <c r="D14" s="11">
        <v>49158.68828158987</v>
      </c>
      <c r="E14" s="11">
        <v>211827.64404831154</v>
      </c>
      <c r="F14" s="11">
        <v>279150.0663992487</v>
      </c>
      <c r="G14" s="11">
        <v>418706.58539124846</v>
      </c>
      <c r="H14" s="11">
        <v>487313.1706061132</v>
      </c>
      <c r="I14" s="12">
        <v>512000.0</v>
      </c>
      <c r="J14" s="13" t="s">
        <v>12</v>
      </c>
    </row>
    <row r="15">
      <c r="A15" s="2" t="s">
        <v>23</v>
      </c>
      <c r="B15" s="10" t="s">
        <v>12</v>
      </c>
      <c r="C15" s="14">
        <f t="shared" ref="C15:I15" si="2">C14*C13</f>
        <v>204257.7962</v>
      </c>
      <c r="D15" s="14">
        <f t="shared" si="2"/>
        <v>722632.7177</v>
      </c>
      <c r="E15" s="14">
        <f t="shared" si="2"/>
        <v>6566656.965</v>
      </c>
      <c r="F15" s="14">
        <f t="shared" si="2"/>
        <v>14376228.42</v>
      </c>
      <c r="G15" s="14">
        <f t="shared" si="2"/>
        <v>39860866.93</v>
      </c>
      <c r="H15" s="14">
        <f t="shared" si="2"/>
        <v>82404657.15</v>
      </c>
      <c r="I15" s="14">
        <f t="shared" si="2"/>
        <v>144947200</v>
      </c>
      <c r="J15" s="13" t="s">
        <v>12</v>
      </c>
    </row>
    <row r="16">
      <c r="A16" s="2" t="s">
        <v>24</v>
      </c>
      <c r="B16" s="10">
        <v>483039.337622173</v>
      </c>
      <c r="C16" s="12">
        <v>1723688.89450445</v>
      </c>
      <c r="D16" s="12">
        <v>1.1928421186473E7</v>
      </c>
      <c r="E16" s="12">
        <v>2.69906640276636E7</v>
      </c>
      <c r="F16" s="12">
        <v>4.93697587918408E7</v>
      </c>
      <c r="G16" s="12">
        <v>7.69867448353154E7</v>
      </c>
      <c r="H16" s="12">
        <v>1.08947017731481E8</v>
      </c>
      <c r="I16" s="12">
        <v>1.6553500736877E8</v>
      </c>
      <c r="J16" s="13">
        <v>1.51813442153051E8</v>
      </c>
    </row>
    <row r="17">
      <c r="A17" s="2" t="s">
        <v>25</v>
      </c>
      <c r="B17" s="12">
        <v>170000.0</v>
      </c>
      <c r="C17" s="12">
        <v>736377.0</v>
      </c>
      <c r="D17" s="12">
        <v>5674985.0</v>
      </c>
      <c r="E17" s="12">
        <v>1.5E7</v>
      </c>
      <c r="F17" s="12">
        <v>2.68E7</v>
      </c>
      <c r="G17" s="12">
        <v>4.0E7</v>
      </c>
      <c r="H17" s="12">
        <v>5.0E7</v>
      </c>
      <c r="I17" s="12">
        <v>8.0E7</v>
      </c>
      <c r="J17" s="15">
        <v>4.2E7</v>
      </c>
    </row>
    <row r="18">
      <c r="A18" s="2" t="s">
        <v>26</v>
      </c>
      <c r="B18" s="16">
        <v>643.278360681603</v>
      </c>
      <c r="C18" s="16">
        <v>808.707020389249</v>
      </c>
      <c r="D18" s="16">
        <v>728.576109835438</v>
      </c>
      <c r="E18" s="16">
        <v>704.208783068783</v>
      </c>
      <c r="F18" s="16">
        <v>669.780327068586</v>
      </c>
      <c r="G18" s="16">
        <v>640.76891252955</v>
      </c>
      <c r="H18" s="16">
        <v>589.745937961595</v>
      </c>
      <c r="I18" s="16">
        <v>509.806866952789</v>
      </c>
      <c r="J18" s="17" t="s">
        <v>12</v>
      </c>
    </row>
    <row r="19">
      <c r="A19" s="2" t="s">
        <v>27</v>
      </c>
      <c r="B19" s="16">
        <v>520.0</v>
      </c>
      <c r="C19" s="16">
        <v>669.0</v>
      </c>
      <c r="D19" s="16">
        <v>615.0</v>
      </c>
      <c r="E19" s="16">
        <v>604.0</v>
      </c>
      <c r="F19" s="16">
        <v>573.0</v>
      </c>
      <c r="G19" s="16">
        <v>555.0</v>
      </c>
      <c r="H19" s="16">
        <v>488.0</v>
      </c>
      <c r="I19" s="16">
        <v>445.0</v>
      </c>
      <c r="J19" s="17" t="s">
        <v>12</v>
      </c>
    </row>
    <row r="20">
      <c r="A20" s="2" t="s">
        <v>28</v>
      </c>
      <c r="B20" s="16">
        <v>465.800668571736</v>
      </c>
      <c r="C20" s="16">
        <v>527.382425705234</v>
      </c>
      <c r="D20" s="16">
        <v>594.651592893245</v>
      </c>
      <c r="E20" s="16">
        <v>597.991609397474</v>
      </c>
      <c r="F20" s="16">
        <v>571.505617977528</v>
      </c>
      <c r="G20" s="16">
        <v>549.260437375745</v>
      </c>
      <c r="H20" s="16">
        <v>494.681899641577</v>
      </c>
      <c r="I20" s="16">
        <v>444.92671394799</v>
      </c>
      <c r="J20" s="17">
        <v>1115.70993080231</v>
      </c>
    </row>
    <row r="21">
      <c r="A21" s="2" t="s">
        <v>29</v>
      </c>
      <c r="B21" s="16">
        <v>365.0</v>
      </c>
      <c r="C21" s="16">
        <v>392.0</v>
      </c>
      <c r="D21" s="16">
        <v>478.5</v>
      </c>
      <c r="E21" s="16">
        <v>484.0</v>
      </c>
      <c r="F21" s="16">
        <v>448.0</v>
      </c>
      <c r="G21" s="16">
        <v>425.0</v>
      </c>
      <c r="H21" s="16">
        <v>371.5</v>
      </c>
      <c r="I21" s="16">
        <v>328.0</v>
      </c>
      <c r="J21" s="18">
        <v>964.0</v>
      </c>
    </row>
    <row r="22">
      <c r="A22" s="2" t="s">
        <v>30</v>
      </c>
      <c r="B22" s="16">
        <v>1371.18396226415</v>
      </c>
      <c r="C22" s="16">
        <v>1493.92388931915</v>
      </c>
      <c r="D22" s="16">
        <v>1492.66490129995</v>
      </c>
      <c r="E22" s="16">
        <v>1421.27573964497</v>
      </c>
      <c r="F22" s="16">
        <v>1371.58806613946</v>
      </c>
      <c r="G22" s="16">
        <v>1279.62181303116</v>
      </c>
      <c r="H22" s="16">
        <v>1201.41818181818</v>
      </c>
      <c r="I22" s="16">
        <v>1090.83793103448</v>
      </c>
      <c r="J22" s="17" t="s">
        <v>12</v>
      </c>
    </row>
    <row r="23">
      <c r="A23" s="2" t="s">
        <v>31</v>
      </c>
      <c r="B23" s="19">
        <v>1197.0</v>
      </c>
      <c r="C23" s="19">
        <v>1330.0</v>
      </c>
      <c r="D23" s="19">
        <v>1315.5</v>
      </c>
      <c r="E23" s="19">
        <v>1259.5</v>
      </c>
      <c r="F23" s="19">
        <v>1200.0</v>
      </c>
      <c r="G23" s="19">
        <v>1103.0</v>
      </c>
      <c r="H23" s="19">
        <v>1072.0</v>
      </c>
      <c r="I23" s="19">
        <v>968.0</v>
      </c>
      <c r="J23" s="20" t="s">
        <v>12</v>
      </c>
    </row>
    <row r="25">
      <c r="A25" s="2" t="s">
        <v>32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1"/>
    </row>
    <row r="26">
      <c r="A26" s="2" t="s">
        <v>33</v>
      </c>
      <c r="B26" s="14">
        <f>B3*C26</f>
        <v>2097266.201</v>
      </c>
      <c r="C26" s="14">
        <f>Assumptions!B32</f>
        <v>6221395.359</v>
      </c>
      <c r="D26" s="14">
        <f>Assumptions!C32</f>
        <v>21285919.81</v>
      </c>
      <c r="E26" s="14">
        <f>Assumptions!D32</f>
        <v>44845099.43</v>
      </c>
      <c r="F26" s="14">
        <f>Assumptions!E32</f>
        <v>107417620.1</v>
      </c>
      <c r="G26" s="14">
        <f>Assumptions!F32</f>
        <v>206839373.2</v>
      </c>
      <c r="H26" s="14">
        <f>Assumptions!G32</f>
        <v>400642950.1</v>
      </c>
      <c r="I26" s="22">
        <f>Assumptions!H32</f>
        <v>712114537.4</v>
      </c>
      <c r="J26" s="21" t="s">
        <v>12</v>
      </c>
    </row>
    <row r="27">
      <c r="A27" s="2" t="s">
        <v>34</v>
      </c>
      <c r="B27" s="23">
        <f t="shared" ref="B27:I27" si="3">B26*$B$29</f>
        <v>1006687.777</v>
      </c>
      <c r="C27" s="23">
        <f t="shared" si="3"/>
        <v>2986269.772</v>
      </c>
      <c r="D27" s="23">
        <f t="shared" si="3"/>
        <v>10217241.51</v>
      </c>
      <c r="E27" s="23">
        <f t="shared" si="3"/>
        <v>21525647.73</v>
      </c>
      <c r="F27" s="23">
        <f t="shared" si="3"/>
        <v>51560457.65</v>
      </c>
      <c r="G27" s="23">
        <f t="shared" si="3"/>
        <v>99282899.12</v>
      </c>
      <c r="H27" s="23">
        <f t="shared" si="3"/>
        <v>192308616.1</v>
      </c>
      <c r="I27" s="24">
        <f t="shared" si="3"/>
        <v>341814978</v>
      </c>
    </row>
    <row r="28">
      <c r="A28" s="21"/>
    </row>
    <row r="29">
      <c r="A29" s="25" t="s">
        <v>35</v>
      </c>
      <c r="B29" s="26">
        <v>0.48</v>
      </c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5">
      <c r="A35" s="1" t="s">
        <v>36</v>
      </c>
    </row>
    <row r="36"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</row>
    <row r="37">
      <c r="A37" s="2" t="s">
        <v>10</v>
      </c>
      <c r="B37" s="3">
        <v>0.360001988961265</v>
      </c>
      <c r="C37" s="3">
        <v>0.389262373363794</v>
      </c>
      <c r="D37" s="3">
        <v>0.409154085789599</v>
      </c>
      <c r="E37" s="3">
        <v>0.418072543230704</v>
      </c>
      <c r="F37" s="3">
        <v>0.423290649915438</v>
      </c>
      <c r="G37" s="3">
        <v>0.415063221550302</v>
      </c>
      <c r="H37" s="3">
        <v>0.403622250970245</v>
      </c>
      <c r="I37" s="3">
        <v>0.344594594594594</v>
      </c>
      <c r="J37" s="4">
        <v>0.196600566572237</v>
      </c>
    </row>
    <row r="38">
      <c r="A38" s="2" t="s">
        <v>11</v>
      </c>
      <c r="B38" s="3">
        <v>0.037293023718363</v>
      </c>
      <c r="C38" s="3">
        <v>0.112956686204378</v>
      </c>
      <c r="D38" s="3">
        <v>0.187491013659237</v>
      </c>
      <c r="E38" s="3">
        <v>0.239772247996625</v>
      </c>
      <c r="F38" s="3">
        <v>0.301522106789079</v>
      </c>
      <c r="G38" s="3">
        <v>0.365035733919736</v>
      </c>
      <c r="H38" s="3">
        <v>0.403622250970245</v>
      </c>
      <c r="I38" s="3">
        <v>0.439189189189189</v>
      </c>
      <c r="J38" s="5" t="s">
        <v>12</v>
      </c>
    </row>
    <row r="39">
      <c r="A39" s="2" t="s">
        <v>13</v>
      </c>
      <c r="B39" s="3">
        <v>0.00367957834021182</v>
      </c>
      <c r="C39" s="3">
        <v>0.0117788056403438</v>
      </c>
      <c r="D39" s="3">
        <v>0.0251138269829858</v>
      </c>
      <c r="E39" s="3">
        <v>0.0308941374947279</v>
      </c>
      <c r="F39" s="3">
        <v>0.0350326165740517</v>
      </c>
      <c r="G39" s="3">
        <v>0.0335349092908191</v>
      </c>
      <c r="H39" s="3">
        <v>0.0245795601552393</v>
      </c>
      <c r="I39" s="3">
        <v>0.0101351351351351</v>
      </c>
      <c r="J39" s="5" t="s">
        <v>12</v>
      </c>
    </row>
    <row r="40">
      <c r="A40" s="2" t="s">
        <v>14</v>
      </c>
      <c r="B40" s="3">
        <v>1.49172094873452E-4</v>
      </c>
      <c r="C40" s="3">
        <v>0.00168536169734649</v>
      </c>
      <c r="D40" s="3">
        <v>0.00752456266474958</v>
      </c>
      <c r="E40" s="3">
        <v>0.0156052298608182</v>
      </c>
      <c r="F40" s="3">
        <v>0.0277844890070065</v>
      </c>
      <c r="G40" s="3">
        <v>0.0357339197361187</v>
      </c>
      <c r="H40" s="3">
        <v>0.0401034928848641</v>
      </c>
      <c r="I40" s="3">
        <v>0.0405405405405405</v>
      </c>
      <c r="J40" s="5" t="s">
        <v>12</v>
      </c>
    </row>
    <row r="41">
      <c r="A41" s="2" t="s">
        <v>15</v>
      </c>
      <c r="B41" s="3">
        <v>1.98896126497936E-4</v>
      </c>
      <c r="C41" s="3">
        <v>8.42680848673245E-4</v>
      </c>
      <c r="D41" s="3">
        <v>0.00416966211358734</v>
      </c>
      <c r="E41" s="3">
        <v>0.011493040911008</v>
      </c>
      <c r="F41" s="3">
        <v>0.0202947571877265</v>
      </c>
      <c r="G41" s="3">
        <v>0.0335349092908191</v>
      </c>
      <c r="H41" s="3">
        <v>0.0232858990944372</v>
      </c>
      <c r="I41" s="3">
        <v>0.0236486486486486</v>
      </c>
      <c r="J41" s="5" t="s">
        <v>12</v>
      </c>
    </row>
    <row r="42">
      <c r="A42" s="2" t="s">
        <v>16</v>
      </c>
      <c r="B42" s="3">
        <v>2.4862015812242E-4</v>
      </c>
      <c r="C42" s="3">
        <v>9.17585812999756E-4</v>
      </c>
      <c r="D42" s="3">
        <v>0.00397795351066379</v>
      </c>
      <c r="E42" s="3">
        <v>0.0110712779417967</v>
      </c>
      <c r="F42" s="3">
        <v>0.0227107997100749</v>
      </c>
      <c r="G42" s="3">
        <v>0.0434304562946674</v>
      </c>
      <c r="H42" s="3">
        <v>0.0672703751617076</v>
      </c>
      <c r="I42" s="3">
        <v>0.108108108108108</v>
      </c>
      <c r="J42" s="5" t="s">
        <v>12</v>
      </c>
    </row>
    <row r="43">
      <c r="A43" s="2" t="s">
        <v>17</v>
      </c>
      <c r="B43" s="3">
        <v>1.49172094873452E-4</v>
      </c>
      <c r="C43" s="3">
        <v>5.05608509203947E-4</v>
      </c>
      <c r="D43" s="3">
        <v>0.00325904624970045</v>
      </c>
      <c r="E43" s="3">
        <v>0.00822437789962041</v>
      </c>
      <c r="F43" s="3">
        <v>0.0183619231698477</v>
      </c>
      <c r="G43" s="3">
        <v>0.0318856514568444</v>
      </c>
      <c r="H43" s="3">
        <v>0.0504527813712807</v>
      </c>
      <c r="I43" s="3">
        <v>0.0709459459459459</v>
      </c>
      <c r="J43" s="5" t="s">
        <v>12</v>
      </c>
    </row>
    <row r="44">
      <c r="A44" s="2" t="s">
        <v>18</v>
      </c>
      <c r="B44" s="3">
        <v>4.97240316244841E-5</v>
      </c>
      <c r="C44" s="3">
        <v>1.68536169734649E-4</v>
      </c>
      <c r="D44" s="3">
        <v>0.00100647016534867</v>
      </c>
      <c r="E44" s="3">
        <v>0.00242513707296499</v>
      </c>
      <c r="F44" s="3">
        <v>0.0055568978014013</v>
      </c>
      <c r="G44" s="3">
        <v>0.0126443100604727</v>
      </c>
      <c r="H44" s="3">
        <v>0.0310478654592496</v>
      </c>
      <c r="I44" s="3">
        <v>0.0574324324324324</v>
      </c>
      <c r="J44" s="5" t="s">
        <v>12</v>
      </c>
    </row>
    <row r="45">
      <c r="A45" s="2" t="s">
        <v>19</v>
      </c>
      <c r="B45" s="3">
        <v>4.97240316244841E-5</v>
      </c>
      <c r="C45" s="3">
        <v>2.24714892979532E-4</v>
      </c>
      <c r="D45" s="3">
        <v>8.62688713156002E-4</v>
      </c>
      <c r="E45" s="3">
        <v>0.00221425558835934</v>
      </c>
      <c r="F45" s="3">
        <v>0.00459048079246194</v>
      </c>
      <c r="G45" s="3">
        <v>0.0104452996151731</v>
      </c>
      <c r="H45" s="3">
        <v>0.0129366106080207</v>
      </c>
      <c r="I45" s="3">
        <v>0.0236486486486486</v>
      </c>
      <c r="J45" s="5" t="s">
        <v>12</v>
      </c>
    </row>
    <row r="46">
      <c r="A46" s="2" t="s">
        <v>20</v>
      </c>
      <c r="B46" s="6">
        <f t="shared" ref="B46:I46" si="4">B38-SUM(B39:B45)</f>
        <v>0.03276813684</v>
      </c>
      <c r="C46" s="6">
        <f t="shared" si="4"/>
        <v>0.09683339263</v>
      </c>
      <c r="D46" s="6">
        <f t="shared" si="4"/>
        <v>0.1415768033</v>
      </c>
      <c r="E46" s="6">
        <f t="shared" si="4"/>
        <v>0.1578447912</v>
      </c>
      <c r="F46" s="6">
        <f t="shared" si="4"/>
        <v>0.1671901425</v>
      </c>
      <c r="G46" s="6">
        <f t="shared" si="4"/>
        <v>0.1638262782</v>
      </c>
      <c r="H46" s="6">
        <f t="shared" si="4"/>
        <v>0.1539456662</v>
      </c>
      <c r="I46" s="6">
        <f t="shared" si="4"/>
        <v>0.1047297297</v>
      </c>
      <c r="J46" s="5" t="s">
        <v>12</v>
      </c>
    </row>
    <row r="47">
      <c r="A47" s="2" t="s">
        <v>21</v>
      </c>
      <c r="B47" s="8">
        <v>4.5</v>
      </c>
      <c r="C47" s="8">
        <v>9.08333333333333</v>
      </c>
      <c r="D47" s="8">
        <v>23.1666666666666</v>
      </c>
      <c r="E47" s="8">
        <v>48.0</v>
      </c>
      <c r="F47" s="8">
        <v>81.1666666666666</v>
      </c>
      <c r="G47" s="8">
        <v>156.770833333333</v>
      </c>
      <c r="H47" s="8">
        <v>279.758333333333</v>
      </c>
      <c r="I47" s="8">
        <v>317.0</v>
      </c>
      <c r="J47" s="9">
        <v>85.9166666666666</v>
      </c>
    </row>
    <row r="48">
      <c r="A48" s="2" t="s">
        <v>22</v>
      </c>
      <c r="B48" s="10" t="s">
        <v>12</v>
      </c>
      <c r="C48" s="11">
        <v>32681.247399831762</v>
      </c>
      <c r="D48" s="11">
        <v>49158.68828158987</v>
      </c>
      <c r="E48" s="11">
        <v>211827.64404831154</v>
      </c>
      <c r="F48" s="11">
        <v>279150.0663992487</v>
      </c>
      <c r="G48" s="11">
        <v>418706.58539124846</v>
      </c>
      <c r="H48" s="11">
        <v>487313.1706061132</v>
      </c>
      <c r="I48" s="12">
        <v>512000.0</v>
      </c>
      <c r="J48" s="13" t="s">
        <v>12</v>
      </c>
    </row>
    <row r="49">
      <c r="A49" s="2" t="s">
        <v>23</v>
      </c>
      <c r="B49" s="10" t="s">
        <v>12</v>
      </c>
      <c r="C49" s="14">
        <f t="shared" ref="C49:I49" si="5">C48*C47</f>
        <v>296854.6639</v>
      </c>
      <c r="D49" s="14">
        <f t="shared" si="5"/>
        <v>1138842.945</v>
      </c>
      <c r="E49" s="14">
        <f t="shared" si="5"/>
        <v>10167726.91</v>
      </c>
      <c r="F49" s="14">
        <f t="shared" si="5"/>
        <v>22657680.39</v>
      </c>
      <c r="G49" s="14">
        <f t="shared" si="5"/>
        <v>65640980.31</v>
      </c>
      <c r="H49" s="14">
        <f t="shared" si="5"/>
        <v>136329920.4</v>
      </c>
      <c r="I49" s="14">
        <f t="shared" si="5"/>
        <v>162304000</v>
      </c>
      <c r="J49" s="13" t="s">
        <v>12</v>
      </c>
    </row>
    <row r="50">
      <c r="A50" s="2" t="s">
        <v>24</v>
      </c>
      <c r="B50" s="10">
        <v>464775.239371488</v>
      </c>
      <c r="C50" s="12">
        <v>1658902.30261605</v>
      </c>
      <c r="D50" s="12">
        <v>9548008.11593577</v>
      </c>
      <c r="E50" s="12">
        <v>2.33530129176507E7</v>
      </c>
      <c r="F50" s="12">
        <v>4.52489292647982E7</v>
      </c>
      <c r="G50" s="12">
        <v>7.321491991094E7</v>
      </c>
      <c r="H50" s="12">
        <v>1.11019040071151E8</v>
      </c>
      <c r="I50" s="12">
        <v>1.63378288297297E8</v>
      </c>
      <c r="J50" s="13">
        <v>1.38921532785269E8</v>
      </c>
    </row>
    <row r="51">
      <c r="A51" s="2" t="s">
        <v>25</v>
      </c>
      <c r="B51" s="12">
        <v>172000.0</v>
      </c>
      <c r="C51" s="12">
        <v>773000.0</v>
      </c>
      <c r="D51" s="12">
        <v>5500000.0</v>
      </c>
      <c r="E51" s="12">
        <v>1.4805611E7</v>
      </c>
      <c r="F51" s="12">
        <v>2.7E7</v>
      </c>
      <c r="G51" s="12">
        <v>4.2E7</v>
      </c>
      <c r="H51" s="12">
        <v>5.5E7</v>
      </c>
      <c r="I51" s="12">
        <v>1.0E8</v>
      </c>
      <c r="J51" s="15">
        <v>3.3040997E7</v>
      </c>
    </row>
    <row r="52">
      <c r="A52" s="2" t="s">
        <v>26</v>
      </c>
      <c r="B52" s="16">
        <v>656.760389094759</v>
      </c>
      <c r="C52" s="16">
        <v>837.846193924868</v>
      </c>
      <c r="D52" s="16">
        <v>738.314518475414</v>
      </c>
      <c r="E52" s="16">
        <v>716.308552631578</v>
      </c>
      <c r="F52" s="16">
        <v>667.892875448488</v>
      </c>
      <c r="G52" s="16">
        <v>640.961904761904</v>
      </c>
      <c r="H52" s="16">
        <v>590.621700879765</v>
      </c>
      <c r="I52" s="16">
        <v>507.6</v>
      </c>
      <c r="J52" s="17" t="s">
        <v>12</v>
      </c>
    </row>
    <row r="53">
      <c r="A53" s="2" t="s">
        <v>27</v>
      </c>
      <c r="B53" s="16">
        <v>540.0</v>
      </c>
      <c r="C53" s="16">
        <v>697.0</v>
      </c>
      <c r="D53" s="16">
        <v>626.0</v>
      </c>
      <c r="E53" s="16">
        <v>621.0</v>
      </c>
      <c r="F53" s="16">
        <v>572.0</v>
      </c>
      <c r="G53" s="16">
        <v>553.0</v>
      </c>
      <c r="H53" s="16">
        <v>477.0</v>
      </c>
      <c r="I53" s="16">
        <v>454.0</v>
      </c>
      <c r="J53" s="17" t="s">
        <v>12</v>
      </c>
    </row>
    <row r="54">
      <c r="A54" s="2" t="s">
        <v>28</v>
      </c>
      <c r="B54" s="16">
        <v>464.957727517501</v>
      </c>
      <c r="C54" s="16">
        <v>531.827606193591</v>
      </c>
      <c r="D54" s="16">
        <v>613.96978021978</v>
      </c>
      <c r="E54" s="16">
        <v>633.212787047744</v>
      </c>
      <c r="F54" s="16">
        <v>617.655490051584</v>
      </c>
      <c r="G54" s="16">
        <v>576.450915141431</v>
      </c>
      <c r="H54" s="16">
        <v>524.179732313575</v>
      </c>
      <c r="I54" s="16">
        <v>459.875</v>
      </c>
      <c r="J54" s="17">
        <v>1115.78040904198</v>
      </c>
    </row>
    <row r="55">
      <c r="A55" s="2" t="s">
        <v>29</v>
      </c>
      <c r="B55" s="16">
        <v>365.0</v>
      </c>
      <c r="C55" s="16">
        <v>398.0</v>
      </c>
      <c r="D55" s="16">
        <v>501.0</v>
      </c>
      <c r="E55" s="16">
        <v>515.0</v>
      </c>
      <c r="F55" s="16">
        <v>493.0</v>
      </c>
      <c r="G55" s="16">
        <v>442.0</v>
      </c>
      <c r="H55" s="16">
        <v>415.0</v>
      </c>
      <c r="I55" s="16">
        <v>326.0</v>
      </c>
      <c r="J55" s="18">
        <v>989.0</v>
      </c>
    </row>
    <row r="56">
      <c r="A56" s="2" t="s">
        <v>30</v>
      </c>
      <c r="B56" s="16">
        <v>1393.52696078431</v>
      </c>
      <c r="C56" s="16">
        <v>1534.18231657529</v>
      </c>
      <c r="D56" s="16">
        <v>1540.6576195773</v>
      </c>
      <c r="E56" s="16">
        <v>1519.12619808306</v>
      </c>
      <c r="F56" s="16">
        <v>1471.54349442379</v>
      </c>
      <c r="G56" s="16">
        <v>1381.10638297872</v>
      </c>
      <c r="H56" s="16">
        <v>1290.58858858858</v>
      </c>
      <c r="I56" s="16">
        <v>1166.16428571428</v>
      </c>
      <c r="J56" s="17" t="s">
        <v>12</v>
      </c>
    </row>
    <row r="57">
      <c r="A57" s="2" t="s">
        <v>31</v>
      </c>
      <c r="B57" s="19">
        <v>1232.5</v>
      </c>
      <c r="C57" s="19">
        <v>1382.0</v>
      </c>
      <c r="D57" s="19">
        <v>1366.0</v>
      </c>
      <c r="E57" s="19">
        <v>1358.0</v>
      </c>
      <c r="F57" s="19">
        <v>1315.0</v>
      </c>
      <c r="G57" s="19">
        <v>1183.0</v>
      </c>
      <c r="H57" s="19">
        <v>1190.0</v>
      </c>
      <c r="I57" s="19">
        <v>1008.0</v>
      </c>
      <c r="J57" s="20" t="s">
        <v>12</v>
      </c>
    </row>
    <row r="60">
      <c r="A60" s="1" t="s">
        <v>37</v>
      </c>
    </row>
    <row r="61">
      <c r="B61" s="2" t="s">
        <v>1</v>
      </c>
      <c r="C61" s="2" t="s">
        <v>2</v>
      </c>
      <c r="D61" s="2" t="s">
        <v>3</v>
      </c>
      <c r="E61" s="2" t="s">
        <v>4</v>
      </c>
      <c r="F61" s="2" t="s">
        <v>5</v>
      </c>
      <c r="G61" s="2" t="s">
        <v>6</v>
      </c>
      <c r="H61" s="2" t="s">
        <v>7</v>
      </c>
      <c r="I61" s="2" t="s">
        <v>8</v>
      </c>
      <c r="J61" s="2" t="s">
        <v>9</v>
      </c>
    </row>
    <row r="62">
      <c r="A62" s="2" t="s">
        <v>10</v>
      </c>
      <c r="B62" s="3">
        <v>0.321801371905756</v>
      </c>
      <c r="C62" s="3">
        <v>0.361637368780669</v>
      </c>
      <c r="D62" s="3">
        <v>0.391726332537788</v>
      </c>
      <c r="E62" s="3">
        <v>0.420249653259362</v>
      </c>
      <c r="F62" s="3">
        <v>0.406847133757961</v>
      </c>
      <c r="G62" s="3">
        <v>0.372093023255813</v>
      </c>
      <c r="H62" s="3">
        <v>0.437007874015748</v>
      </c>
      <c r="I62" s="3">
        <v>0.349514563106796</v>
      </c>
      <c r="J62" s="4">
        <v>0.18705035971223</v>
      </c>
    </row>
    <row r="63">
      <c r="A63" s="2" t="s">
        <v>11</v>
      </c>
      <c r="B63" s="3">
        <v>0.0311661198926334</v>
      </c>
      <c r="C63" s="3">
        <v>0.0857196099136592</v>
      </c>
      <c r="D63" s="3">
        <v>0.143516308671439</v>
      </c>
      <c r="E63" s="3">
        <v>0.186199722607489</v>
      </c>
      <c r="F63" s="3">
        <v>0.208598726114649</v>
      </c>
      <c r="G63" s="3">
        <v>0.236135957066189</v>
      </c>
      <c r="H63" s="3">
        <v>0.322834645669291</v>
      </c>
      <c r="I63" s="3">
        <v>0.398058252427184</v>
      </c>
      <c r="J63" s="5" t="s">
        <v>12</v>
      </c>
    </row>
    <row r="64">
      <c r="A64" s="2" t="s">
        <v>13</v>
      </c>
      <c r="B64" s="3">
        <v>0.00417536534446764</v>
      </c>
      <c r="C64" s="3">
        <v>0.00906888626622771</v>
      </c>
      <c r="D64" s="3">
        <v>0.0224343675417661</v>
      </c>
      <c r="E64" s="3">
        <v>0.0239251040221914</v>
      </c>
      <c r="F64" s="3">
        <v>0.0254777070063694</v>
      </c>
      <c r="G64" s="3">
        <v>0.0232558139534883</v>
      </c>
      <c r="H64" s="3">
        <v>0.0157480314960629</v>
      </c>
      <c r="I64" s="3">
        <v>0.0</v>
      </c>
      <c r="J64" s="5" t="s">
        <v>12</v>
      </c>
    </row>
    <row r="65">
      <c r="A65" s="2" t="s">
        <v>14</v>
      </c>
      <c r="B65" s="3">
        <v>2.98240381747688E-4</v>
      </c>
      <c r="C65" s="3">
        <v>0.00211193241816261</v>
      </c>
      <c r="D65" s="3">
        <v>0.00572792362768496</v>
      </c>
      <c r="E65" s="3">
        <v>0.0145631067961165</v>
      </c>
      <c r="F65" s="3">
        <v>0.0207006369426751</v>
      </c>
      <c r="G65" s="3">
        <v>0.0214669051878354</v>
      </c>
      <c r="H65" s="3">
        <v>0.0157480314960629</v>
      </c>
      <c r="I65" s="3">
        <v>0.0194174757281553</v>
      </c>
      <c r="J65" s="5" t="s">
        <v>12</v>
      </c>
    </row>
    <row r="66">
      <c r="A66" s="2" t="s">
        <v>15</v>
      </c>
      <c r="B66" s="3">
        <v>1.49120190873844E-4</v>
      </c>
      <c r="C66" s="3">
        <v>2.48462637430896E-4</v>
      </c>
      <c r="D66" s="3">
        <v>0.00222752585521081</v>
      </c>
      <c r="E66" s="3">
        <v>0.00624133148404993</v>
      </c>
      <c r="F66" s="3">
        <v>0.0111464968152866</v>
      </c>
      <c r="G66" s="3">
        <v>0.0161001788908765</v>
      </c>
      <c r="H66" s="3">
        <v>0.0354330708661417</v>
      </c>
      <c r="I66" s="3">
        <v>0.029126213592233</v>
      </c>
      <c r="J66" s="5" t="s">
        <v>12</v>
      </c>
    </row>
    <row r="67">
      <c r="A67" s="2" t="s">
        <v>16</v>
      </c>
      <c r="B67" s="3">
        <v>0.0</v>
      </c>
      <c r="C67" s="3">
        <v>5.59040934219516E-4</v>
      </c>
      <c r="D67" s="3">
        <v>0.00397772474144789</v>
      </c>
      <c r="E67" s="3">
        <v>0.00832177531206657</v>
      </c>
      <c r="F67" s="3">
        <v>0.019108280254777</v>
      </c>
      <c r="G67" s="3">
        <v>0.033989266547406</v>
      </c>
      <c r="H67" s="3">
        <v>0.0433070866141732</v>
      </c>
      <c r="I67" s="3">
        <v>0.087378640776699</v>
      </c>
      <c r="J67" s="5" t="s">
        <v>12</v>
      </c>
    </row>
    <row r="68">
      <c r="A68" s="2" t="s">
        <v>17</v>
      </c>
      <c r="B68" s="3">
        <v>0.0</v>
      </c>
      <c r="C68" s="3">
        <v>3.72693956146344E-4</v>
      </c>
      <c r="D68" s="3">
        <v>0.00365950676213206</v>
      </c>
      <c r="E68" s="3">
        <v>0.00866851595006934</v>
      </c>
      <c r="F68" s="3">
        <v>0.0135350318471337</v>
      </c>
      <c r="G68" s="3">
        <v>0.0250447227191413</v>
      </c>
      <c r="H68" s="3">
        <v>0.0433070866141732</v>
      </c>
      <c r="I68" s="3">
        <v>0.0388349514563106</v>
      </c>
      <c r="J68" s="5" t="s">
        <v>12</v>
      </c>
    </row>
    <row r="69">
      <c r="A69" s="2" t="s">
        <v>18</v>
      </c>
      <c r="B69" s="3">
        <v>1.49120190873844E-4</v>
      </c>
      <c r="C69" s="3">
        <v>3.1057829678862E-4</v>
      </c>
      <c r="D69" s="3">
        <v>0.00175019888623707</v>
      </c>
      <c r="E69" s="3">
        <v>0.00416088765603328</v>
      </c>
      <c r="F69" s="3">
        <v>0.00796178343949044</v>
      </c>
      <c r="G69" s="3">
        <v>0.0196779964221824</v>
      </c>
      <c r="H69" s="3">
        <v>0.0472440944881889</v>
      </c>
      <c r="I69" s="3">
        <v>0.087378640776699</v>
      </c>
      <c r="J69" s="5" t="s">
        <v>12</v>
      </c>
    </row>
    <row r="70">
      <c r="A70" s="2" t="s">
        <v>19</v>
      </c>
      <c r="B70" s="3">
        <v>0.0</v>
      </c>
      <c r="C70" s="3">
        <v>3.1057829678862E-4</v>
      </c>
      <c r="D70" s="3">
        <v>0.00175019888623707</v>
      </c>
      <c r="E70" s="3">
        <v>0.00346740638002773</v>
      </c>
      <c r="F70" s="3">
        <v>0.00875796178343949</v>
      </c>
      <c r="G70" s="3">
        <v>0.0161001788908765</v>
      </c>
      <c r="H70" s="3">
        <v>0.0275590551181102</v>
      </c>
      <c r="I70" s="3">
        <v>0.0388349514563106</v>
      </c>
      <c r="J70" s="5" t="s">
        <v>12</v>
      </c>
    </row>
    <row r="71">
      <c r="A71" s="2" t="s">
        <v>20</v>
      </c>
      <c r="B71" s="6">
        <f t="shared" ref="B71:I71" si="6">B63-SUM(B64:B70)</f>
        <v>0.02639427378</v>
      </c>
      <c r="C71" s="6">
        <f t="shared" si="6"/>
        <v>0.07273743711</v>
      </c>
      <c r="D71" s="6">
        <f t="shared" si="6"/>
        <v>0.1019888624</v>
      </c>
      <c r="E71" s="6">
        <f t="shared" si="6"/>
        <v>0.116851595</v>
      </c>
      <c r="F71" s="6">
        <f t="shared" si="6"/>
        <v>0.101910828</v>
      </c>
      <c r="G71" s="6">
        <f t="shared" si="6"/>
        <v>0.08050089445</v>
      </c>
      <c r="H71" s="6">
        <f t="shared" si="6"/>
        <v>0.09448818898</v>
      </c>
      <c r="I71" s="6">
        <f t="shared" si="6"/>
        <v>0.09708737864</v>
      </c>
      <c r="J71" s="5" t="s">
        <v>12</v>
      </c>
    </row>
    <row r="72">
      <c r="A72" s="2" t="s">
        <v>21</v>
      </c>
      <c r="B72" s="28">
        <v>5.0</v>
      </c>
      <c r="C72" s="29">
        <v>9.0</v>
      </c>
      <c r="D72" s="29">
        <v>24.0</v>
      </c>
      <c r="E72" s="29">
        <v>53.6666666666666</v>
      </c>
      <c r="F72" s="29">
        <v>98.75</v>
      </c>
      <c r="G72" s="29">
        <v>186.916666666666</v>
      </c>
      <c r="H72" s="29">
        <v>333.75</v>
      </c>
      <c r="I72" s="29">
        <v>489.416666666666</v>
      </c>
      <c r="J72" s="30">
        <v>93.0</v>
      </c>
    </row>
    <row r="73">
      <c r="A73" s="2" t="s">
        <v>22</v>
      </c>
      <c r="B73" s="10" t="s">
        <v>12</v>
      </c>
      <c r="C73" s="11">
        <v>32681.247399831762</v>
      </c>
      <c r="D73" s="11">
        <v>49158.68828158987</v>
      </c>
      <c r="E73" s="11">
        <v>211827.64404831154</v>
      </c>
      <c r="F73" s="11">
        <v>279150.0663992487</v>
      </c>
      <c r="G73" s="11">
        <v>418706.58539124846</v>
      </c>
      <c r="H73" s="11">
        <v>487313.1706061132</v>
      </c>
      <c r="I73" s="12">
        <v>512000.0</v>
      </c>
      <c r="J73" s="13" t="s">
        <v>12</v>
      </c>
    </row>
    <row r="74">
      <c r="A74" s="2" t="s">
        <v>23</v>
      </c>
      <c r="B74" s="10" t="s">
        <v>12</v>
      </c>
      <c r="C74" s="14">
        <f t="shared" ref="C74:I74" si="7">C73*C72</f>
        <v>294131.2266</v>
      </c>
      <c r="D74" s="14">
        <f t="shared" si="7"/>
        <v>1179808.519</v>
      </c>
      <c r="E74" s="14">
        <f t="shared" si="7"/>
        <v>11368083.56</v>
      </c>
      <c r="F74" s="14">
        <f t="shared" si="7"/>
        <v>27566069.06</v>
      </c>
      <c r="G74" s="14">
        <f t="shared" si="7"/>
        <v>78263239.25</v>
      </c>
      <c r="H74" s="14">
        <f t="shared" si="7"/>
        <v>162640770.7</v>
      </c>
      <c r="I74" s="14">
        <f t="shared" si="7"/>
        <v>250581333.3</v>
      </c>
      <c r="J74" s="10" t="s">
        <v>12</v>
      </c>
      <c r="K74" s="31"/>
      <c r="L74" s="10"/>
      <c r="M74" s="14"/>
      <c r="N74" s="14"/>
      <c r="O74" s="14"/>
      <c r="P74" s="14"/>
      <c r="Q74" s="14"/>
      <c r="R74" s="14"/>
      <c r="S74" s="14"/>
      <c r="T74" s="13"/>
    </row>
    <row r="75">
      <c r="A75" s="2" t="s">
        <v>24</v>
      </c>
      <c r="B75" s="10">
        <v>648711.582165225</v>
      </c>
      <c r="C75" s="12">
        <v>2461649.08714827</v>
      </c>
      <c r="D75" s="12">
        <v>1.30284034857597E7</v>
      </c>
      <c r="E75" s="12">
        <v>3.25022639545769E7</v>
      </c>
      <c r="F75" s="12">
        <v>7.25076448614649E7</v>
      </c>
      <c r="G75" s="12">
        <v>9.47496545044722E7</v>
      </c>
      <c r="H75" s="12">
        <v>1.36346957192913E8</v>
      </c>
      <c r="I75" s="12">
        <v>1.89538661708737E8</v>
      </c>
      <c r="J75" s="13">
        <v>1.66518127096608E8</v>
      </c>
    </row>
    <row r="76">
      <c r="A76" s="2" t="s">
        <v>25</v>
      </c>
      <c r="B76" s="12">
        <v>248206.0</v>
      </c>
      <c r="C76" s="12">
        <v>1100000.0</v>
      </c>
      <c r="D76" s="12">
        <v>7000000.0</v>
      </c>
      <c r="E76" s="12">
        <v>1.7E7</v>
      </c>
      <c r="F76" s="12">
        <v>3.7E7</v>
      </c>
      <c r="G76" s="12">
        <v>5.5E7</v>
      </c>
      <c r="H76" s="12">
        <v>7.5E7</v>
      </c>
      <c r="I76" s="12">
        <v>1.025E8</v>
      </c>
      <c r="J76" s="15">
        <v>5.0E7</v>
      </c>
    </row>
    <row r="77">
      <c r="A77" s="2" t="s">
        <v>26</v>
      </c>
      <c r="B77" s="16">
        <v>587.942487145305</v>
      </c>
      <c r="C77" s="16">
        <v>751.413430935709</v>
      </c>
      <c r="D77" s="16">
        <v>694.85148215366</v>
      </c>
      <c r="E77" s="16">
        <v>670.482009504412</v>
      </c>
      <c r="F77" s="16">
        <v>623.695374800638</v>
      </c>
      <c r="G77" s="16">
        <v>581.737024221453</v>
      </c>
      <c r="H77" s="16">
        <v>510.6171875</v>
      </c>
      <c r="I77" s="16">
        <v>506.525</v>
      </c>
      <c r="J77" s="17" t="s">
        <v>12</v>
      </c>
    </row>
    <row r="78">
      <c r="A78" s="2" t="s">
        <v>27</v>
      </c>
      <c r="B78" s="16">
        <v>479.0</v>
      </c>
      <c r="C78" s="16">
        <v>618.5</v>
      </c>
      <c r="D78" s="16">
        <v>582.0</v>
      </c>
      <c r="E78" s="16">
        <v>567.0</v>
      </c>
      <c r="F78" s="16">
        <v>527.0</v>
      </c>
      <c r="G78" s="16">
        <v>537.0</v>
      </c>
      <c r="H78" s="16">
        <v>454.0</v>
      </c>
      <c r="I78" s="16">
        <v>433.0</v>
      </c>
      <c r="J78" s="17" t="s">
        <v>12</v>
      </c>
    </row>
    <row r="79">
      <c r="A79" s="2" t="s">
        <v>28</v>
      </c>
      <c r="B79" s="16">
        <v>450.096864327848</v>
      </c>
      <c r="C79" s="16">
        <v>491.323209111799</v>
      </c>
      <c r="D79" s="16">
        <v>557.306434023991</v>
      </c>
      <c r="E79" s="16">
        <v>551.50849443468</v>
      </c>
      <c r="F79" s="16">
        <v>532.795669824086</v>
      </c>
      <c r="G79" s="16">
        <v>471.228013029315</v>
      </c>
      <c r="H79" s="16">
        <v>442.913580246913</v>
      </c>
      <c r="I79" s="16">
        <v>385.426229508196</v>
      </c>
      <c r="J79" s="17">
        <v>1042.02588235294</v>
      </c>
    </row>
    <row r="80">
      <c r="A80" s="2" t="s">
        <v>29</v>
      </c>
      <c r="B80" s="16">
        <v>364.0</v>
      </c>
      <c r="C80" s="16">
        <v>371.0</v>
      </c>
      <c r="D80" s="16">
        <v>447.0</v>
      </c>
      <c r="E80" s="16">
        <v>444.0</v>
      </c>
      <c r="F80" s="16">
        <v>405.0</v>
      </c>
      <c r="G80" s="16">
        <v>359.0</v>
      </c>
      <c r="H80" s="16">
        <v>327.0</v>
      </c>
      <c r="I80" s="16">
        <v>357.0</v>
      </c>
      <c r="J80" s="18">
        <v>892.5</v>
      </c>
    </row>
    <row r="81">
      <c r="A81" s="2" t="s">
        <v>30</v>
      </c>
      <c r="B81" s="16">
        <v>1349.68484848484</v>
      </c>
      <c r="C81" s="16">
        <v>1490.73463268365</v>
      </c>
      <c r="D81" s="16">
        <v>1504.77932960893</v>
      </c>
      <c r="E81" s="16">
        <v>1490.52372881355</v>
      </c>
      <c r="F81" s="16">
        <v>1423.04498269896</v>
      </c>
      <c r="G81" s="16">
        <v>1300.76388888888</v>
      </c>
      <c r="H81" s="16">
        <v>1201.16304347826</v>
      </c>
      <c r="I81" s="16">
        <v>970.372093023255</v>
      </c>
      <c r="J81" s="17" t="s">
        <v>12</v>
      </c>
    </row>
    <row r="82">
      <c r="A82" s="2" t="s">
        <v>31</v>
      </c>
      <c r="B82" s="19">
        <v>1192.0</v>
      </c>
      <c r="C82" s="19">
        <v>1338.0</v>
      </c>
      <c r="D82" s="19">
        <v>1319.0</v>
      </c>
      <c r="E82" s="19">
        <v>1320.5</v>
      </c>
      <c r="F82" s="19">
        <v>1303.0</v>
      </c>
      <c r="G82" s="19">
        <v>1190.0</v>
      </c>
      <c r="H82" s="19">
        <v>1087.0</v>
      </c>
      <c r="I82" s="19">
        <v>931.0</v>
      </c>
      <c r="J82" s="20" t="s">
        <v>12</v>
      </c>
    </row>
    <row r="85">
      <c r="A85" s="1" t="s">
        <v>38</v>
      </c>
    </row>
    <row r="86"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2" t="s">
        <v>7</v>
      </c>
      <c r="I86" s="2" t="s">
        <v>8</v>
      </c>
      <c r="J86" s="2" t="s">
        <v>9</v>
      </c>
    </row>
    <row r="87">
      <c r="A87" s="2" t="s">
        <v>10</v>
      </c>
      <c r="B87" s="3">
        <v>0.395174050632911</v>
      </c>
      <c r="C87" s="3">
        <v>0.397843439294216</v>
      </c>
      <c r="D87" s="3">
        <v>0.405664984535243</v>
      </c>
      <c r="E87" s="3">
        <v>0.367024848891873</v>
      </c>
      <c r="F87" s="3">
        <v>0.375933609958506</v>
      </c>
      <c r="G87" s="3">
        <v>0.418386491557223</v>
      </c>
      <c r="H87" s="3">
        <v>0.439130434782608</v>
      </c>
      <c r="I87" s="3">
        <v>0.44</v>
      </c>
      <c r="J87" s="4">
        <v>0.170118343195266</v>
      </c>
    </row>
    <row r="88">
      <c r="A88" s="2" t="s">
        <v>11</v>
      </c>
      <c r="B88" s="3">
        <v>0.0272943037974683</v>
      </c>
      <c r="C88" s="3">
        <v>0.0716286234420949</v>
      </c>
      <c r="D88" s="3">
        <v>0.120462314829887</v>
      </c>
      <c r="E88" s="3">
        <v>0.161182001343183</v>
      </c>
      <c r="F88" s="3">
        <v>0.224896265560165</v>
      </c>
      <c r="G88" s="3">
        <v>0.266416510318949</v>
      </c>
      <c r="H88" s="3">
        <v>0.352173913043478</v>
      </c>
      <c r="I88" s="3">
        <v>0.493333333333333</v>
      </c>
      <c r="J88" s="5" t="s">
        <v>12</v>
      </c>
    </row>
    <row r="89">
      <c r="A89" s="2" t="s">
        <v>13</v>
      </c>
      <c r="B89" s="3">
        <v>0.00158227848101265</v>
      </c>
      <c r="C89" s="3">
        <v>0.0077720207253886</v>
      </c>
      <c r="D89" s="3">
        <v>0.0143252482500406</v>
      </c>
      <c r="E89" s="3">
        <v>0.0184687709872397</v>
      </c>
      <c r="F89" s="3">
        <v>0.0190871369294605</v>
      </c>
      <c r="G89" s="3">
        <v>0.0187617260787992</v>
      </c>
      <c r="H89" s="3">
        <v>0.0217391304347826</v>
      </c>
      <c r="I89" s="3">
        <v>0.0</v>
      </c>
      <c r="J89" s="5" t="s">
        <v>12</v>
      </c>
    </row>
    <row r="90">
      <c r="A90" s="2" t="s">
        <v>14</v>
      </c>
      <c r="B90" s="3">
        <v>0.0</v>
      </c>
      <c r="C90" s="3">
        <v>0.00175045511833076</v>
      </c>
      <c r="D90" s="3">
        <v>0.00569754191762982</v>
      </c>
      <c r="E90" s="3">
        <v>0.0120886501007387</v>
      </c>
      <c r="F90" s="3">
        <v>0.0190871369294605</v>
      </c>
      <c r="G90" s="3">
        <v>0.0150093808630394</v>
      </c>
      <c r="H90" s="3">
        <v>0.017391304347826</v>
      </c>
      <c r="I90" s="3">
        <v>0.0133333333333333</v>
      </c>
      <c r="J90" s="5" t="s">
        <v>12</v>
      </c>
    </row>
    <row r="91">
      <c r="A91" s="2" t="s">
        <v>15</v>
      </c>
      <c r="B91" s="3">
        <v>5.93354430379746E-4</v>
      </c>
      <c r="C91" s="3">
        <v>7.00182047332306E-4</v>
      </c>
      <c r="D91" s="3">
        <v>0.00260459059091649</v>
      </c>
      <c r="E91" s="3">
        <v>0.00772330423102753</v>
      </c>
      <c r="F91" s="3">
        <v>0.0182572614107883</v>
      </c>
      <c r="G91" s="3">
        <v>0.0281425891181988</v>
      </c>
      <c r="H91" s="3">
        <v>0.017391304347826</v>
      </c>
      <c r="I91" s="3">
        <v>0.0266666666666666</v>
      </c>
      <c r="J91" s="5" t="s">
        <v>12</v>
      </c>
    </row>
    <row r="92">
      <c r="A92" s="2" t="s">
        <v>16</v>
      </c>
      <c r="B92" s="3">
        <v>3.95569620253164E-4</v>
      </c>
      <c r="C92" s="3">
        <v>7.00182047332306E-4</v>
      </c>
      <c r="D92" s="3">
        <v>0.00374409897444245</v>
      </c>
      <c r="E92" s="3">
        <v>0.0083948959032908</v>
      </c>
      <c r="F92" s="3">
        <v>0.0182572614107883</v>
      </c>
      <c r="G92" s="3">
        <v>0.0281425891181988</v>
      </c>
      <c r="H92" s="3">
        <v>0.0521739130434782</v>
      </c>
      <c r="I92" s="3">
        <v>0.08</v>
      </c>
      <c r="J92" s="5" t="s">
        <v>12</v>
      </c>
    </row>
    <row r="93">
      <c r="A93" s="2" t="s">
        <v>17</v>
      </c>
      <c r="B93" s="3">
        <v>0.0</v>
      </c>
      <c r="C93" s="3">
        <v>3.50091023666153E-4</v>
      </c>
      <c r="D93" s="3">
        <v>0.0024418036789842</v>
      </c>
      <c r="E93" s="3">
        <v>0.00503693754197447</v>
      </c>
      <c r="F93" s="3">
        <v>0.0157676348547717</v>
      </c>
      <c r="G93" s="3">
        <v>0.0225140712945591</v>
      </c>
      <c r="H93" s="3">
        <v>0.0391304347826087</v>
      </c>
      <c r="I93" s="3">
        <v>0.08</v>
      </c>
      <c r="J93" s="5" t="s">
        <v>12</v>
      </c>
    </row>
    <row r="94">
      <c r="A94" s="2" t="s">
        <v>18</v>
      </c>
      <c r="B94" s="3">
        <v>1.97784810126582E-4</v>
      </c>
      <c r="C94" s="3">
        <v>2.80072818932922E-4</v>
      </c>
      <c r="D94" s="3">
        <v>0.00130229529545824</v>
      </c>
      <c r="E94" s="3">
        <v>0.00235057085292142</v>
      </c>
      <c r="F94" s="3">
        <v>0.00829875518672199</v>
      </c>
      <c r="G94" s="3">
        <v>0.024390243902439</v>
      </c>
      <c r="H94" s="3">
        <v>0.0521739130434782</v>
      </c>
      <c r="I94" s="3">
        <v>0.08</v>
      </c>
      <c r="J94" s="5" t="s">
        <v>12</v>
      </c>
    </row>
    <row r="95">
      <c r="A95" s="2" t="s">
        <v>19</v>
      </c>
      <c r="B95" s="3">
        <v>0.0</v>
      </c>
      <c r="C95" s="3">
        <v>2.10054614199691E-4</v>
      </c>
      <c r="D95" s="3">
        <v>6.51147647729122E-4</v>
      </c>
      <c r="E95" s="3">
        <v>0.00134318334452652</v>
      </c>
      <c r="F95" s="3">
        <v>0.00414937759336099</v>
      </c>
      <c r="G95" s="3">
        <v>0.0075046904315197</v>
      </c>
      <c r="H95" s="3">
        <v>0.0217391304347826</v>
      </c>
      <c r="I95" s="3">
        <v>0.0533333333333333</v>
      </c>
      <c r="J95" s="5" t="s">
        <v>12</v>
      </c>
    </row>
    <row r="96">
      <c r="A96" s="2" t="s">
        <v>20</v>
      </c>
      <c r="B96" s="6">
        <f t="shared" ref="B96:I96" si="8">B88-SUM(B89:B95)</f>
        <v>0.02452531646</v>
      </c>
      <c r="C96" s="6">
        <f t="shared" si="8"/>
        <v>0.05986556505</v>
      </c>
      <c r="D96" s="6">
        <f t="shared" si="8"/>
        <v>0.08969558847</v>
      </c>
      <c r="E96" s="6">
        <f t="shared" si="8"/>
        <v>0.1057756884</v>
      </c>
      <c r="F96" s="6">
        <f t="shared" si="8"/>
        <v>0.1219917012</v>
      </c>
      <c r="G96" s="6">
        <f t="shared" si="8"/>
        <v>0.1219512195</v>
      </c>
      <c r="H96" s="6">
        <f t="shared" si="8"/>
        <v>0.1304347826</v>
      </c>
      <c r="I96" s="6">
        <f t="shared" si="8"/>
        <v>0.16</v>
      </c>
      <c r="J96" s="5" t="s">
        <v>12</v>
      </c>
    </row>
    <row r="97">
      <c r="A97" s="2" t="s">
        <v>21</v>
      </c>
      <c r="B97" s="28">
        <v>4.33333333333333</v>
      </c>
      <c r="C97" s="29">
        <v>8.7875</v>
      </c>
      <c r="D97" s="29">
        <v>20.2916666666666</v>
      </c>
      <c r="E97" s="29">
        <v>43.6666666666666</v>
      </c>
      <c r="F97" s="29">
        <v>67.8333333333333</v>
      </c>
      <c r="G97" s="29">
        <v>135.75</v>
      </c>
      <c r="H97" s="29">
        <v>202.5</v>
      </c>
      <c r="I97" s="29">
        <v>604.166666666666</v>
      </c>
      <c r="J97" s="30">
        <v>63.7263888888888</v>
      </c>
    </row>
    <row r="98">
      <c r="A98" s="2" t="s">
        <v>22</v>
      </c>
      <c r="B98" s="10" t="s">
        <v>12</v>
      </c>
      <c r="C98" s="11">
        <v>32681.247399831762</v>
      </c>
      <c r="D98" s="11">
        <v>49158.68828158987</v>
      </c>
      <c r="E98" s="11">
        <v>211827.64404831154</v>
      </c>
      <c r="F98" s="11">
        <v>279150.0663992487</v>
      </c>
      <c r="G98" s="11">
        <v>418706.58539124846</v>
      </c>
      <c r="H98" s="11">
        <v>487313.1706061132</v>
      </c>
      <c r="I98" s="12">
        <v>512000.0</v>
      </c>
      <c r="J98" s="13" t="s">
        <v>12</v>
      </c>
    </row>
    <row r="99">
      <c r="A99" s="2" t="s">
        <v>23</v>
      </c>
      <c r="B99" s="10" t="s">
        <v>12</v>
      </c>
      <c r="C99" s="14">
        <f t="shared" ref="C99:I99" si="9">C98*C97</f>
        <v>287186.4615</v>
      </c>
      <c r="D99" s="14">
        <f t="shared" si="9"/>
        <v>997511.7164</v>
      </c>
      <c r="E99" s="14">
        <f t="shared" si="9"/>
        <v>9249807.123</v>
      </c>
      <c r="F99" s="14">
        <f t="shared" si="9"/>
        <v>18935679.5</v>
      </c>
      <c r="G99" s="14">
        <f t="shared" si="9"/>
        <v>56839418.97</v>
      </c>
      <c r="H99" s="14">
        <f t="shared" si="9"/>
        <v>98680917.05</v>
      </c>
      <c r="I99" s="14">
        <f t="shared" si="9"/>
        <v>309333333.3</v>
      </c>
      <c r="J99" s="13" t="s">
        <v>12</v>
      </c>
    </row>
    <row r="100">
      <c r="A100" s="2" t="s">
        <v>24</v>
      </c>
      <c r="B100" s="10">
        <v>455709.230419303</v>
      </c>
      <c r="C100" s="12">
        <v>1749162.16650329</v>
      </c>
      <c r="D100" s="12">
        <v>1.2740485529383E7</v>
      </c>
      <c r="E100" s="12">
        <v>2.79919422226326E7</v>
      </c>
      <c r="F100" s="12">
        <v>5.24120204614107E7</v>
      </c>
      <c r="G100" s="12">
        <v>9.60655489624765E7</v>
      </c>
      <c r="H100" s="12">
        <v>1.3973043017826E8</v>
      </c>
      <c r="I100" s="12">
        <v>2.56194759906666E8</v>
      </c>
      <c r="J100" s="13">
        <v>1.96207509976331E8</v>
      </c>
    </row>
    <row r="101">
      <c r="A101" s="2" t="s">
        <v>25</v>
      </c>
      <c r="B101" s="12">
        <v>150866.0</v>
      </c>
      <c r="C101" s="12">
        <v>800000.0</v>
      </c>
      <c r="D101" s="12">
        <v>6000000.0</v>
      </c>
      <c r="E101" s="12">
        <v>1.5E7</v>
      </c>
      <c r="F101" s="12">
        <v>2.8908418E7</v>
      </c>
      <c r="G101" s="12">
        <v>5.0E7</v>
      </c>
      <c r="H101" s="12">
        <v>7.1E7</v>
      </c>
      <c r="I101" s="12">
        <v>1.0E8</v>
      </c>
      <c r="J101" s="15">
        <v>5.5E7</v>
      </c>
    </row>
    <row r="102">
      <c r="A102" s="2" t="s">
        <v>26</v>
      </c>
      <c r="B102" s="16">
        <v>699.288713910761</v>
      </c>
      <c r="C102" s="16">
        <v>857.506174957118</v>
      </c>
      <c r="D102" s="16">
        <v>761.793157076205</v>
      </c>
      <c r="E102" s="16">
        <v>714.259941089838</v>
      </c>
      <c r="F102" s="16">
        <v>705.048986486486</v>
      </c>
      <c r="G102" s="16">
        <v>629.80078125</v>
      </c>
      <c r="H102" s="16">
        <v>579.415929203539</v>
      </c>
      <c r="I102" s="16">
        <v>462.46875</v>
      </c>
      <c r="J102" s="17" t="s">
        <v>12</v>
      </c>
    </row>
    <row r="103">
      <c r="A103" s="2" t="s">
        <v>27</v>
      </c>
      <c r="B103" s="16">
        <v>566.0</v>
      </c>
      <c r="C103" s="16">
        <v>719.5</v>
      </c>
      <c r="D103" s="16">
        <v>652.0</v>
      </c>
      <c r="E103" s="16">
        <v>623.5</v>
      </c>
      <c r="F103" s="16">
        <v>584.0</v>
      </c>
      <c r="G103" s="16">
        <v>550.5</v>
      </c>
      <c r="H103" s="16">
        <v>492.0</v>
      </c>
      <c r="I103" s="16">
        <v>361.0</v>
      </c>
      <c r="J103" s="17" t="s">
        <v>12</v>
      </c>
    </row>
    <row r="104">
      <c r="A104" s="2" t="s">
        <v>28</v>
      </c>
      <c r="B104" s="16">
        <v>464.911568938193</v>
      </c>
      <c r="C104" s="16">
        <v>518.984118852459</v>
      </c>
      <c r="D104" s="16">
        <v>580.717285945072</v>
      </c>
      <c r="E104" s="16">
        <v>593.276062900407</v>
      </c>
      <c r="F104" s="16">
        <v>563.097297297297</v>
      </c>
      <c r="G104" s="16">
        <v>496.975</v>
      </c>
      <c r="H104" s="16">
        <v>406.954248366013</v>
      </c>
      <c r="I104" s="16">
        <v>433.683333333333</v>
      </c>
      <c r="J104" s="17">
        <v>1140.72679965307</v>
      </c>
    </row>
    <row r="105">
      <c r="A105" s="2" t="s">
        <v>29</v>
      </c>
      <c r="B105" s="16">
        <v>355.0</v>
      </c>
      <c r="C105" s="16">
        <v>390.5</v>
      </c>
      <c r="D105" s="16">
        <v>481.5</v>
      </c>
      <c r="E105" s="16">
        <v>489.0</v>
      </c>
      <c r="F105" s="16">
        <v>435.5</v>
      </c>
      <c r="G105" s="16">
        <v>390.5</v>
      </c>
      <c r="H105" s="16">
        <v>258.0</v>
      </c>
      <c r="I105" s="16">
        <v>314.5</v>
      </c>
      <c r="J105" s="18">
        <v>989.0</v>
      </c>
    </row>
    <row r="106">
      <c r="A106" s="2" t="s">
        <v>30</v>
      </c>
      <c r="B106" s="16">
        <v>1419.42533936651</v>
      </c>
      <c r="C106" s="16">
        <v>1570.50673854447</v>
      </c>
      <c r="D106" s="16">
        <v>1513.74690663667</v>
      </c>
      <c r="E106" s="16">
        <v>1436.81684981684</v>
      </c>
      <c r="F106" s="16">
        <v>1517.73913043478</v>
      </c>
      <c r="G106" s="16">
        <v>1381.43708609271</v>
      </c>
      <c r="H106" s="16">
        <v>1210.8064516129</v>
      </c>
      <c r="I106" s="16">
        <v>1179.84444444444</v>
      </c>
      <c r="J106" s="17" t="s">
        <v>12</v>
      </c>
    </row>
    <row r="107">
      <c r="A107" s="2" t="s">
        <v>31</v>
      </c>
      <c r="B107" s="19">
        <v>1308.0</v>
      </c>
      <c r="C107" s="19">
        <v>1440.5</v>
      </c>
      <c r="D107" s="19">
        <v>1343.0</v>
      </c>
      <c r="E107" s="19">
        <v>1285.0</v>
      </c>
      <c r="F107" s="19">
        <v>1305.0</v>
      </c>
      <c r="G107" s="19">
        <v>1183.0</v>
      </c>
      <c r="H107" s="19">
        <v>1273.0</v>
      </c>
      <c r="I107" s="19">
        <v>1081.0</v>
      </c>
      <c r="J107" s="20" t="s">
        <v>12</v>
      </c>
    </row>
    <row r="110">
      <c r="A110" s="1" t="s">
        <v>39</v>
      </c>
    </row>
    <row r="111">
      <c r="B111" s="2" t="s">
        <v>1</v>
      </c>
      <c r="C111" s="2" t="s">
        <v>2</v>
      </c>
      <c r="D111" s="2" t="s">
        <v>3</v>
      </c>
      <c r="E111" s="2" t="s">
        <v>4</v>
      </c>
      <c r="F111" s="2" t="s">
        <v>5</v>
      </c>
      <c r="G111" s="2" t="s">
        <v>6</v>
      </c>
      <c r="H111" s="2" t="s">
        <v>7</v>
      </c>
      <c r="I111" s="2" t="s">
        <v>8</v>
      </c>
      <c r="J111" s="2" t="s">
        <v>9</v>
      </c>
    </row>
    <row r="112">
      <c r="A112" s="2" t="s">
        <v>10</v>
      </c>
      <c r="B112" s="3">
        <v>0.355973172641541</v>
      </c>
      <c r="C112" s="3">
        <v>0.37410868506134</v>
      </c>
      <c r="D112" s="3">
        <v>0.411384792385733</v>
      </c>
      <c r="E112" s="3">
        <v>0.414097396230526</v>
      </c>
      <c r="F112" s="3">
        <v>0.41569908079342</v>
      </c>
      <c r="G112" s="3">
        <v>0.403984504703929</v>
      </c>
      <c r="H112" s="3">
        <v>0.401569653368214</v>
      </c>
      <c r="I112" s="3">
        <v>0.369982547993019</v>
      </c>
      <c r="J112" s="4">
        <v>0.184415584415584</v>
      </c>
    </row>
    <row r="113">
      <c r="A113" s="2" t="s">
        <v>11</v>
      </c>
      <c r="B113" s="3">
        <v>0.0358492493105913</v>
      </c>
      <c r="C113" s="3">
        <v>0.0991518667788653</v>
      </c>
      <c r="D113" s="3">
        <v>0.174040372345988</v>
      </c>
      <c r="E113" s="3">
        <v>0.23619130624251</v>
      </c>
      <c r="F113" s="3">
        <v>0.293662312530237</v>
      </c>
      <c r="G113" s="3">
        <v>0.343940232429441</v>
      </c>
      <c r="H113" s="3">
        <v>0.412688031393067</v>
      </c>
      <c r="I113" s="3">
        <v>0.44153577661431</v>
      </c>
      <c r="J113" s="5" t="s">
        <v>12</v>
      </c>
    </row>
    <row r="114">
      <c r="A114" s="2" t="s">
        <v>13</v>
      </c>
      <c r="B114" s="3">
        <v>0.00405133966567936</v>
      </c>
      <c r="C114" s="3">
        <v>0.010673634793392</v>
      </c>
      <c r="D114" s="3">
        <v>0.0245790189310741</v>
      </c>
      <c r="E114" s="3">
        <v>0.0312670225514761</v>
      </c>
      <c r="F114" s="3">
        <v>0.0365263667150459</v>
      </c>
      <c r="G114" s="3">
        <v>0.0370780298837852</v>
      </c>
      <c r="H114" s="3">
        <v>0.0255068672334859</v>
      </c>
      <c r="I114" s="3">
        <v>0.0122164048865619</v>
      </c>
      <c r="J114" s="5" t="s">
        <v>12</v>
      </c>
    </row>
    <row r="115">
      <c r="A115" s="2" t="s">
        <v>14</v>
      </c>
      <c r="B115" s="3">
        <v>3.06403840261464E-4</v>
      </c>
      <c r="C115" s="3">
        <v>0.00214801364099384</v>
      </c>
      <c r="D115" s="3">
        <v>0.0115573684761008</v>
      </c>
      <c r="E115" s="3">
        <v>0.0235319751606928</v>
      </c>
      <c r="F115" s="3">
        <v>0.0371311078858248</v>
      </c>
      <c r="G115" s="3">
        <v>0.0475926950747094</v>
      </c>
      <c r="H115" s="3">
        <v>0.0555918901242642</v>
      </c>
      <c r="I115" s="3">
        <v>0.0610820244328097</v>
      </c>
      <c r="J115" s="5" t="s">
        <v>12</v>
      </c>
    </row>
    <row r="116">
      <c r="A116" s="2" t="s">
        <v>15</v>
      </c>
      <c r="B116" s="3">
        <v>2.04269226840976E-4</v>
      </c>
      <c r="C116" s="3">
        <v>9.52212232605518E-4</v>
      </c>
      <c r="D116" s="3">
        <v>0.00679845204476519</v>
      </c>
      <c r="E116" s="3">
        <v>0.016287177252424</v>
      </c>
      <c r="F116" s="3">
        <v>0.0237058538945331</v>
      </c>
      <c r="G116" s="3">
        <v>0.026563364692861</v>
      </c>
      <c r="H116" s="3">
        <v>0.0327011118378024</v>
      </c>
      <c r="I116" s="3">
        <v>0.0349040139616055</v>
      </c>
      <c r="J116" s="5" t="s">
        <v>12</v>
      </c>
    </row>
    <row r="117">
      <c r="A117" s="2" t="s">
        <v>16</v>
      </c>
      <c r="B117" s="3">
        <v>1.70224355700813E-4</v>
      </c>
      <c r="C117" s="3">
        <v>9.41139997342663E-4</v>
      </c>
      <c r="D117" s="3">
        <v>0.00559564899069135</v>
      </c>
      <c r="E117" s="3">
        <v>0.0127464865453753</v>
      </c>
      <c r="F117" s="3">
        <v>0.0229801644895984</v>
      </c>
      <c r="G117" s="3">
        <v>0.0370780298837852</v>
      </c>
      <c r="H117" s="3">
        <v>0.0621321124918247</v>
      </c>
      <c r="I117" s="3">
        <v>0.0890052356020942</v>
      </c>
      <c r="J117" s="5" t="s">
        <v>12</v>
      </c>
    </row>
    <row r="118">
      <c r="A118" s="2" t="s">
        <v>17</v>
      </c>
      <c r="B118" s="3">
        <v>1.70224355700813E-4</v>
      </c>
      <c r="C118" s="3">
        <v>5.86828468931307E-4</v>
      </c>
      <c r="D118" s="3">
        <v>0.00373914862462085</v>
      </c>
      <c r="E118" s="3">
        <v>0.008770018520536</v>
      </c>
      <c r="F118" s="3">
        <v>0.0172955974842767</v>
      </c>
      <c r="G118" s="3">
        <v>0.0309905921416712</v>
      </c>
      <c r="H118" s="3">
        <v>0.0431654676258992</v>
      </c>
      <c r="I118" s="3">
        <v>0.0575916230366492</v>
      </c>
      <c r="J118" s="5" t="s">
        <v>12</v>
      </c>
    </row>
    <row r="119">
      <c r="A119" s="2" t="s">
        <v>18</v>
      </c>
      <c r="B119" s="3">
        <v>6.80897422803254E-5</v>
      </c>
      <c r="C119" s="3">
        <v>1.55011293679968E-4</v>
      </c>
      <c r="D119" s="3">
        <v>0.00107206359167451</v>
      </c>
      <c r="E119" s="3">
        <v>0.00234230308312452</v>
      </c>
      <c r="F119" s="3">
        <v>0.00507982583454281</v>
      </c>
      <c r="G119" s="3">
        <v>0.0118981737686773</v>
      </c>
      <c r="H119" s="3">
        <v>0.026814911706998</v>
      </c>
      <c r="I119" s="3">
        <v>0.0558464223385689</v>
      </c>
      <c r="J119" s="5" t="s">
        <v>12</v>
      </c>
    </row>
    <row r="120">
      <c r="A120" s="2" t="s">
        <v>19</v>
      </c>
      <c r="B120" s="3">
        <v>3.40448711401627E-5</v>
      </c>
      <c r="C120" s="3">
        <v>2.43589175782807E-4</v>
      </c>
      <c r="D120" s="3">
        <v>0.00128124673151344</v>
      </c>
      <c r="E120" s="3">
        <v>0.00294149689508661</v>
      </c>
      <c r="F120" s="3">
        <v>0.00556361877116594</v>
      </c>
      <c r="G120" s="3">
        <v>0.0127282789153292</v>
      </c>
      <c r="H120" s="3">
        <v>0.0215827338129496</v>
      </c>
      <c r="I120" s="3">
        <v>0.0418848167539267</v>
      </c>
      <c r="J120" s="5" t="s">
        <v>12</v>
      </c>
    </row>
    <row r="121">
      <c r="A121" s="2" t="s">
        <v>20</v>
      </c>
      <c r="B121" s="6">
        <f t="shared" ref="B121:I121" si="10">B113-SUM(B114:B120)</f>
        <v>0.03084465325</v>
      </c>
      <c r="C121" s="6">
        <f t="shared" si="10"/>
        <v>0.08345143718</v>
      </c>
      <c r="D121" s="6">
        <f t="shared" si="10"/>
        <v>0.119417425</v>
      </c>
      <c r="E121" s="6">
        <f t="shared" si="10"/>
        <v>0.1383048262</v>
      </c>
      <c r="F121" s="6">
        <f t="shared" si="10"/>
        <v>0.1453797775</v>
      </c>
      <c r="G121" s="6">
        <f t="shared" si="10"/>
        <v>0.1400110681</v>
      </c>
      <c r="H121" s="6">
        <f t="shared" si="10"/>
        <v>0.1451929366</v>
      </c>
      <c r="I121" s="6">
        <f t="shared" si="10"/>
        <v>0.0890052356</v>
      </c>
      <c r="J121" s="5" t="s">
        <v>12</v>
      </c>
    </row>
    <row r="122">
      <c r="A122" s="2" t="s">
        <v>21</v>
      </c>
      <c r="B122" s="28">
        <v>4.66666666666666</v>
      </c>
      <c r="C122" s="29">
        <v>9.0</v>
      </c>
      <c r="D122" s="29">
        <v>21.0</v>
      </c>
      <c r="E122" s="29">
        <v>43.0</v>
      </c>
      <c r="F122" s="29">
        <v>70.0</v>
      </c>
      <c r="G122" s="29">
        <v>120.352777777777</v>
      </c>
      <c r="H122" s="29">
        <v>223.583333333333</v>
      </c>
      <c r="I122" s="29">
        <v>325.083333333333</v>
      </c>
      <c r="J122" s="30">
        <v>80.1923611111111</v>
      </c>
    </row>
    <row r="123">
      <c r="A123" s="2" t="s">
        <v>22</v>
      </c>
      <c r="B123" s="10" t="s">
        <v>12</v>
      </c>
      <c r="C123" s="11">
        <v>32681.247399831762</v>
      </c>
      <c r="D123" s="11">
        <v>49158.68828158987</v>
      </c>
      <c r="E123" s="11">
        <v>211827.64404831154</v>
      </c>
      <c r="F123" s="11">
        <v>279150.0663992487</v>
      </c>
      <c r="G123" s="11">
        <v>418706.58539124846</v>
      </c>
      <c r="H123" s="11">
        <v>487313.1706061132</v>
      </c>
      <c r="I123" s="12">
        <v>512000.0</v>
      </c>
      <c r="J123" s="13" t="s">
        <v>12</v>
      </c>
    </row>
    <row r="124">
      <c r="A124" s="2" t="s">
        <v>23</v>
      </c>
      <c r="B124" s="10" t="s">
        <v>12</v>
      </c>
      <c r="C124" s="14">
        <f t="shared" ref="C124:I124" si="11">C123*C122</f>
        <v>294131.2266</v>
      </c>
      <c r="D124" s="14">
        <f t="shared" si="11"/>
        <v>1032332.454</v>
      </c>
      <c r="E124" s="14">
        <f t="shared" si="11"/>
        <v>9108588.694</v>
      </c>
      <c r="F124" s="14">
        <f t="shared" si="11"/>
        <v>19540504.65</v>
      </c>
      <c r="G124" s="14">
        <f t="shared" si="11"/>
        <v>50392500.63</v>
      </c>
      <c r="H124" s="14">
        <f t="shared" si="11"/>
        <v>108955103.1</v>
      </c>
      <c r="I124" s="14">
        <f t="shared" si="11"/>
        <v>166442666.7</v>
      </c>
      <c r="J124" s="13" t="s">
        <v>12</v>
      </c>
    </row>
    <row r="125">
      <c r="A125" s="2" t="s">
        <v>24</v>
      </c>
      <c r="B125" s="10">
        <v>466357.446362305</v>
      </c>
      <c r="C125" s="12">
        <v>1659147.17089995</v>
      </c>
      <c r="D125" s="12">
        <v>1.19050927935885E7</v>
      </c>
      <c r="E125" s="12">
        <v>2.67061954251552E7</v>
      </c>
      <c r="F125" s="12">
        <v>4.73932736496129E7</v>
      </c>
      <c r="G125" s="12">
        <v>7.65814424679026E7</v>
      </c>
      <c r="H125" s="12">
        <v>1.0993440138064E8</v>
      </c>
      <c r="I125" s="12">
        <v>1.68170844757417E8</v>
      </c>
      <c r="J125" s="13">
        <v>1.47102199633549E8</v>
      </c>
    </row>
    <row r="126">
      <c r="A126" s="2" t="s">
        <v>25</v>
      </c>
      <c r="B126" s="12">
        <v>164955.0</v>
      </c>
      <c r="C126" s="12">
        <v>700000.0</v>
      </c>
      <c r="D126" s="12">
        <v>5540000.0</v>
      </c>
      <c r="E126" s="12">
        <v>1.49500025E7</v>
      </c>
      <c r="F126" s="12">
        <v>2.6505E7</v>
      </c>
      <c r="G126" s="12">
        <v>4.0E7</v>
      </c>
      <c r="H126" s="12">
        <v>5.0E7</v>
      </c>
      <c r="I126" s="12">
        <v>8.0E7</v>
      </c>
      <c r="J126" s="15">
        <v>4.0E7</v>
      </c>
    </row>
    <row r="127">
      <c r="A127" s="2" t="s">
        <v>26</v>
      </c>
      <c r="B127" s="16">
        <v>652.351731843575</v>
      </c>
      <c r="C127" s="16">
        <v>813.115581261583</v>
      </c>
      <c r="D127" s="16">
        <v>731.916319516767</v>
      </c>
      <c r="E127" s="16">
        <v>705.145528731723</v>
      </c>
      <c r="F127" s="16">
        <v>672.259007832898</v>
      </c>
      <c r="G127" s="16">
        <v>643.582080200501</v>
      </c>
      <c r="H127" s="16">
        <v>595.085007727975</v>
      </c>
      <c r="I127" s="16">
        <v>513.045248868778</v>
      </c>
      <c r="J127" s="17" t="s">
        <v>12</v>
      </c>
    </row>
    <row r="128">
      <c r="A128" s="2" t="s">
        <v>27</v>
      </c>
      <c r="B128" s="16">
        <v>531.0</v>
      </c>
      <c r="C128" s="16">
        <v>672.0</v>
      </c>
      <c r="D128" s="16">
        <v>615.0</v>
      </c>
      <c r="E128" s="16">
        <v>604.0</v>
      </c>
      <c r="F128" s="16">
        <v>577.0</v>
      </c>
      <c r="G128" s="16">
        <v>556.0</v>
      </c>
      <c r="H128" s="16">
        <v>492.0</v>
      </c>
      <c r="I128" s="16">
        <v>442.0</v>
      </c>
      <c r="J128" s="17" t="s">
        <v>12</v>
      </c>
    </row>
    <row r="129">
      <c r="A129" s="2" t="s">
        <v>28</v>
      </c>
      <c r="B129" s="16">
        <v>463.775724154647</v>
      </c>
      <c r="C129" s="16">
        <v>524.839702883292</v>
      </c>
      <c r="D129" s="16">
        <v>594.162853353228</v>
      </c>
      <c r="E129" s="16">
        <v>595.484063915235</v>
      </c>
      <c r="F129" s="16">
        <v>572.38427626745</v>
      </c>
      <c r="G129" s="16">
        <v>548.754430379746</v>
      </c>
      <c r="H129" s="16">
        <v>494.734225621414</v>
      </c>
      <c r="I129" s="16">
        <v>448.143564356435</v>
      </c>
      <c r="J129" s="17">
        <v>1109.83505821474</v>
      </c>
    </row>
    <row r="130">
      <c r="A130" s="2" t="s">
        <v>29</v>
      </c>
      <c r="B130" s="16">
        <v>364.0</v>
      </c>
      <c r="C130" s="16">
        <v>390.0</v>
      </c>
      <c r="D130" s="16">
        <v>478.0</v>
      </c>
      <c r="E130" s="16">
        <v>482.0</v>
      </c>
      <c r="F130" s="16">
        <v>448.0</v>
      </c>
      <c r="G130" s="16">
        <v>427.0</v>
      </c>
      <c r="H130" s="16">
        <v>372.0</v>
      </c>
      <c r="I130" s="16">
        <v>328.5</v>
      </c>
      <c r="J130" s="18">
        <v>963.0</v>
      </c>
    </row>
    <row r="131">
      <c r="A131" s="2" t="s">
        <v>30</v>
      </c>
      <c r="B131" s="16">
        <v>1406.63663133097</v>
      </c>
      <c r="C131" s="16">
        <v>1510.21968121968</v>
      </c>
      <c r="D131" s="16">
        <v>1499.71998966274</v>
      </c>
      <c r="E131" s="16">
        <v>1422.07438361888</v>
      </c>
      <c r="F131" s="16">
        <v>1366.33384088313</v>
      </c>
      <c r="G131" s="16">
        <v>1280.0030257186</v>
      </c>
      <c r="H131" s="16">
        <v>1207.85223880597</v>
      </c>
      <c r="I131" s="16">
        <v>1098.27173913043</v>
      </c>
      <c r="J131" s="17" t="s">
        <v>12</v>
      </c>
    </row>
    <row r="132">
      <c r="A132" s="2" t="s">
        <v>31</v>
      </c>
      <c r="B132" s="19">
        <v>1233.0</v>
      </c>
      <c r="C132" s="19">
        <v>1350.0</v>
      </c>
      <c r="D132" s="19">
        <v>1327.0</v>
      </c>
      <c r="E132" s="19">
        <v>1254.5</v>
      </c>
      <c r="F132" s="19">
        <v>1197.0</v>
      </c>
      <c r="G132" s="19">
        <v>1107.0</v>
      </c>
      <c r="H132" s="19">
        <v>1081.0</v>
      </c>
      <c r="I132" s="19">
        <v>991.5</v>
      </c>
      <c r="J132" s="20" t="s">
        <v>12</v>
      </c>
    </row>
    <row r="135">
      <c r="A135" s="1" t="s">
        <v>40</v>
      </c>
    </row>
    <row r="136">
      <c r="B136" s="2" t="s">
        <v>1</v>
      </c>
      <c r="C136" s="2" t="s">
        <v>2</v>
      </c>
      <c r="D136" s="2" t="s">
        <v>3</v>
      </c>
      <c r="E136" s="2" t="s">
        <v>4</v>
      </c>
      <c r="F136" s="2" t="s">
        <v>5</v>
      </c>
      <c r="G136" s="2" t="s">
        <v>6</v>
      </c>
      <c r="H136" s="2" t="s">
        <v>7</v>
      </c>
      <c r="I136" s="2" t="s">
        <v>8</v>
      </c>
      <c r="J136" s="2" t="s">
        <v>9</v>
      </c>
    </row>
    <row r="137">
      <c r="A137" s="2" t="s">
        <v>10</v>
      </c>
      <c r="B137" s="3">
        <v>0.4016465745369</v>
      </c>
      <c r="C137" s="3">
        <v>0.404032921810699</v>
      </c>
      <c r="D137" s="3">
        <v>0.444826673723207</v>
      </c>
      <c r="E137" s="3">
        <v>0.416118047673098</v>
      </c>
      <c r="F137" s="3">
        <v>0.402142161635832</v>
      </c>
      <c r="G137" s="3">
        <v>0.367955801104972</v>
      </c>
      <c r="H137" s="3">
        <v>0.312121212121212</v>
      </c>
      <c r="I137" s="3">
        <v>0.311827956989247</v>
      </c>
      <c r="J137" s="4">
        <v>0.236111111111111</v>
      </c>
    </row>
    <row r="138">
      <c r="A138" s="2" t="s">
        <v>11</v>
      </c>
      <c r="B138" s="3">
        <v>0.0323434284034107</v>
      </c>
      <c r="C138" s="3">
        <v>0.0757201646090535</v>
      </c>
      <c r="D138" s="3">
        <v>0.17266472611802</v>
      </c>
      <c r="E138" s="3">
        <v>0.256980703745743</v>
      </c>
      <c r="F138" s="3">
        <v>0.333495618305744</v>
      </c>
      <c r="G138" s="3">
        <v>0.387845303867403</v>
      </c>
      <c r="H138" s="3">
        <v>0.463636363636363</v>
      </c>
      <c r="I138" s="3">
        <v>0.440860215053763</v>
      </c>
      <c r="J138" s="5" t="s">
        <v>12</v>
      </c>
    </row>
    <row r="139">
      <c r="A139" s="2" t="s">
        <v>13</v>
      </c>
      <c r="B139" s="3">
        <v>0.00529256101146721</v>
      </c>
      <c r="C139" s="3">
        <v>0.00979423868312757</v>
      </c>
      <c r="D139" s="3">
        <v>0.0228896533474464</v>
      </c>
      <c r="E139" s="3">
        <v>0.0322360953461975</v>
      </c>
      <c r="F139" s="3">
        <v>0.0399221032132424</v>
      </c>
      <c r="G139" s="3">
        <v>0.041988950276243</v>
      </c>
      <c r="H139" s="3">
        <v>0.0242424242424242</v>
      </c>
      <c r="I139" s="3">
        <v>0.010752688172043</v>
      </c>
      <c r="J139" s="5" t="s">
        <v>12</v>
      </c>
    </row>
    <row r="140">
      <c r="A140" s="2" t="s">
        <v>14</v>
      </c>
      <c r="B140" s="3">
        <v>5.88062334607468E-4</v>
      </c>
      <c r="C140" s="3">
        <v>0.00329218106995884</v>
      </c>
      <c r="D140" s="3">
        <v>0.0271235776660492</v>
      </c>
      <c r="E140" s="3">
        <v>0.0490351872871736</v>
      </c>
      <c r="F140" s="3">
        <v>0.0813047711781889</v>
      </c>
      <c r="G140" s="3">
        <v>0.102762430939226</v>
      </c>
      <c r="H140" s="3">
        <v>0.121212121212121</v>
      </c>
      <c r="I140" s="3">
        <v>0.161290322580645</v>
      </c>
      <c r="J140" s="5" t="s">
        <v>12</v>
      </c>
    </row>
    <row r="141">
      <c r="A141" s="2" t="s">
        <v>15</v>
      </c>
      <c r="B141" s="3">
        <v>0.0</v>
      </c>
      <c r="C141" s="3">
        <v>0.00148148148148148</v>
      </c>
      <c r="D141" s="3">
        <v>0.0179941783540619</v>
      </c>
      <c r="E141" s="3">
        <v>0.0345062429057888</v>
      </c>
      <c r="F141" s="3">
        <v>0.0413826679649464</v>
      </c>
      <c r="G141" s="3">
        <v>0.0353591160220994</v>
      </c>
      <c r="H141" s="3">
        <v>0.0454545454545454</v>
      </c>
      <c r="I141" s="3">
        <v>0.021505376344086</v>
      </c>
      <c r="J141" s="5" t="s">
        <v>12</v>
      </c>
    </row>
    <row r="142">
      <c r="A142" s="2" t="s">
        <v>16</v>
      </c>
      <c r="B142" s="3">
        <v>8.82093501911202E-4</v>
      </c>
      <c r="C142" s="3">
        <v>7.4074074074074E-4</v>
      </c>
      <c r="D142" s="3">
        <v>0.0112463614712887</v>
      </c>
      <c r="E142" s="3">
        <v>0.0192962542565266</v>
      </c>
      <c r="F142" s="3">
        <v>0.0277507302823758</v>
      </c>
      <c r="G142" s="3">
        <v>0.0453038674033149</v>
      </c>
      <c r="H142" s="3">
        <v>0.0696969696969697</v>
      </c>
      <c r="I142" s="3">
        <v>0.053763440860215</v>
      </c>
      <c r="J142" s="5" t="s">
        <v>12</v>
      </c>
    </row>
    <row r="143">
      <c r="A143" s="2" t="s">
        <v>17</v>
      </c>
      <c r="B143" s="3">
        <v>2.94031167303734E-4</v>
      </c>
      <c r="C143" s="3">
        <v>9.87654320987654E-4</v>
      </c>
      <c r="D143" s="3">
        <v>0.0052924053982535</v>
      </c>
      <c r="E143" s="3">
        <v>0.00953461975028376</v>
      </c>
      <c r="F143" s="3">
        <v>0.0175267770204479</v>
      </c>
      <c r="G143" s="3">
        <v>0.0243093922651933</v>
      </c>
      <c r="H143" s="3">
        <v>0.0333333333333333</v>
      </c>
      <c r="I143" s="3">
        <v>0.064516129032258</v>
      </c>
      <c r="J143" s="5" t="s">
        <v>12</v>
      </c>
    </row>
    <row r="144">
      <c r="A144" s="2" t="s">
        <v>18</v>
      </c>
      <c r="B144" s="3">
        <v>0.0</v>
      </c>
      <c r="C144" s="3">
        <v>1.64609053497942E-4</v>
      </c>
      <c r="D144" s="3">
        <v>3.96930404869012E-4</v>
      </c>
      <c r="E144" s="3">
        <v>9.08059023836549E-4</v>
      </c>
      <c r="F144" s="3">
        <v>9.73709834469328E-4</v>
      </c>
      <c r="G144" s="3">
        <v>0.00220994475138121</v>
      </c>
      <c r="H144" s="3">
        <v>0.00606060606060606</v>
      </c>
      <c r="I144" s="3">
        <v>0.010752688172043</v>
      </c>
      <c r="J144" s="5" t="s">
        <v>12</v>
      </c>
    </row>
    <row r="145">
      <c r="A145" s="2" t="s">
        <v>19</v>
      </c>
      <c r="B145" s="3">
        <v>0.0</v>
      </c>
      <c r="C145" s="3">
        <v>8.23045267489712E-5</v>
      </c>
      <c r="D145" s="3">
        <v>0.00145541148451971</v>
      </c>
      <c r="E145" s="3">
        <v>0.00181611804767309</v>
      </c>
      <c r="F145" s="3">
        <v>0.00243427458617332</v>
      </c>
      <c r="G145" s="3">
        <v>0.00331491712707182</v>
      </c>
      <c r="H145" s="3">
        <v>0.00606060606060606</v>
      </c>
      <c r="I145" s="3">
        <v>0.043010752688172</v>
      </c>
      <c r="J145" s="5" t="s">
        <v>12</v>
      </c>
    </row>
    <row r="146">
      <c r="A146" s="2" t="s">
        <v>20</v>
      </c>
      <c r="B146" s="6">
        <f t="shared" ref="B146:I146" si="12">B138-SUM(B139:B145)</f>
        <v>0.02528668039</v>
      </c>
      <c r="C146" s="6">
        <f t="shared" si="12"/>
        <v>0.05917695473</v>
      </c>
      <c r="D146" s="6">
        <f t="shared" si="12"/>
        <v>0.08626620799</v>
      </c>
      <c r="E146" s="6">
        <f t="shared" si="12"/>
        <v>0.1096481271</v>
      </c>
      <c r="F146" s="6">
        <f t="shared" si="12"/>
        <v>0.1222005842</v>
      </c>
      <c r="G146" s="6">
        <f t="shared" si="12"/>
        <v>0.1325966851</v>
      </c>
      <c r="H146" s="6">
        <f t="shared" si="12"/>
        <v>0.1575757576</v>
      </c>
      <c r="I146" s="6">
        <f t="shared" si="12"/>
        <v>0.0752688172</v>
      </c>
      <c r="J146" s="5" t="s">
        <v>12</v>
      </c>
    </row>
    <row r="147">
      <c r="A147" s="2" t="s">
        <v>21</v>
      </c>
      <c r="B147" s="28">
        <v>4.0</v>
      </c>
      <c r="C147" s="29">
        <v>7.0</v>
      </c>
      <c r="D147" s="29">
        <v>14.0</v>
      </c>
      <c r="E147" s="29">
        <v>26.3333333333333</v>
      </c>
      <c r="F147" s="29">
        <v>40.0</v>
      </c>
      <c r="G147" s="29">
        <v>63.4166666666666</v>
      </c>
      <c r="H147" s="29">
        <v>93.25</v>
      </c>
      <c r="I147" s="29">
        <v>157.5</v>
      </c>
      <c r="J147" s="30">
        <v>63.0</v>
      </c>
    </row>
    <row r="148">
      <c r="A148" s="2" t="s">
        <v>22</v>
      </c>
      <c r="B148" s="10" t="s">
        <v>12</v>
      </c>
      <c r="C148" s="11">
        <v>32681.247399831762</v>
      </c>
      <c r="D148" s="11">
        <v>49158.68828158987</v>
      </c>
      <c r="E148" s="11">
        <v>211827.64404831154</v>
      </c>
      <c r="F148" s="11">
        <v>279150.0663992487</v>
      </c>
      <c r="G148" s="11">
        <v>418706.58539124846</v>
      </c>
      <c r="H148" s="11">
        <v>487313.1706061132</v>
      </c>
      <c r="I148" s="12">
        <v>512000.0</v>
      </c>
      <c r="J148" s="13" t="s">
        <v>12</v>
      </c>
    </row>
    <row r="149">
      <c r="A149" s="2" t="s">
        <v>23</v>
      </c>
      <c r="B149" s="10" t="s">
        <v>12</v>
      </c>
      <c r="C149" s="14">
        <f t="shared" ref="C149:I149" si="13">C148*C147</f>
        <v>228768.7318</v>
      </c>
      <c r="D149" s="14">
        <f t="shared" si="13"/>
        <v>688221.6359</v>
      </c>
      <c r="E149" s="14">
        <f t="shared" si="13"/>
        <v>5578127.96</v>
      </c>
      <c r="F149" s="14">
        <f t="shared" si="13"/>
        <v>11166002.66</v>
      </c>
      <c r="G149" s="14">
        <f t="shared" si="13"/>
        <v>26552975.96</v>
      </c>
      <c r="H149" s="14">
        <f t="shared" si="13"/>
        <v>45441953.16</v>
      </c>
      <c r="I149" s="14">
        <f t="shared" si="13"/>
        <v>80640000</v>
      </c>
      <c r="J149" s="13" t="s">
        <v>12</v>
      </c>
    </row>
    <row r="150">
      <c r="A150" s="2" t="s">
        <v>24</v>
      </c>
      <c r="B150" s="10">
        <v>459829.904145839</v>
      </c>
      <c r="C150" s="12">
        <v>1971482.461893</v>
      </c>
      <c r="D150" s="12">
        <v>1.65177205531886E7</v>
      </c>
      <c r="E150" s="12">
        <v>3.10930049209988E7</v>
      </c>
      <c r="F150" s="12">
        <v>4.56369465360272E7</v>
      </c>
      <c r="G150" s="12">
        <v>5.67121408176795E7</v>
      </c>
      <c r="H150" s="12">
        <v>7.50808936333333E7</v>
      </c>
      <c r="I150" s="12">
        <v>9.20896628709677E7</v>
      </c>
      <c r="J150" s="13">
        <v>8.93433195391414E7</v>
      </c>
    </row>
    <row r="151">
      <c r="A151" s="2" t="s">
        <v>25</v>
      </c>
      <c r="B151" s="12">
        <v>185000.0</v>
      </c>
      <c r="C151" s="12">
        <v>879842.5</v>
      </c>
      <c r="D151" s="12">
        <v>7899993.5</v>
      </c>
      <c r="E151" s="12">
        <v>1.6582991E7</v>
      </c>
      <c r="F151" s="12">
        <v>2.8321059E7</v>
      </c>
      <c r="G151" s="12">
        <v>3.2724369E7</v>
      </c>
      <c r="H151" s="12">
        <v>4.0E7</v>
      </c>
      <c r="I151" s="12">
        <v>4.3E7</v>
      </c>
      <c r="J151" s="15">
        <v>3.54503515E7</v>
      </c>
    </row>
    <row r="152">
      <c r="A152" s="2" t="s">
        <v>26</v>
      </c>
      <c r="B152" s="16">
        <v>702.704676489429</v>
      </c>
      <c r="C152" s="16">
        <v>874.363184079602</v>
      </c>
      <c r="D152" s="16">
        <v>821.199805305427</v>
      </c>
      <c r="E152" s="16">
        <v>766.204295704295</v>
      </c>
      <c r="F152" s="16">
        <v>741.142690058479</v>
      </c>
      <c r="G152" s="16">
        <v>703.811074918566</v>
      </c>
      <c r="H152" s="16">
        <v>767.036144578313</v>
      </c>
      <c r="I152" s="16">
        <v>695.965517241379</v>
      </c>
      <c r="J152" s="17" t="s">
        <v>12</v>
      </c>
    </row>
    <row r="153">
      <c r="A153" s="2" t="s">
        <v>27</v>
      </c>
      <c r="B153" s="16">
        <v>571.0</v>
      </c>
      <c r="C153" s="16">
        <v>730.0</v>
      </c>
      <c r="D153" s="16">
        <v>708.0</v>
      </c>
      <c r="E153" s="16">
        <v>678.0</v>
      </c>
      <c r="F153" s="16">
        <v>644.0</v>
      </c>
      <c r="G153" s="16">
        <v>636.0</v>
      </c>
      <c r="H153" s="16">
        <v>647.0</v>
      </c>
      <c r="I153" s="16">
        <v>559.0</v>
      </c>
      <c r="J153" s="17" t="s">
        <v>12</v>
      </c>
    </row>
    <row r="154">
      <c r="A154" s="2" t="s">
        <v>28</v>
      </c>
      <c r="B154" s="16">
        <v>458.165835976438</v>
      </c>
      <c r="C154" s="16">
        <v>543.010860957121</v>
      </c>
      <c r="D154" s="16">
        <v>609.757279576461</v>
      </c>
      <c r="E154" s="16">
        <v>584.693438508426</v>
      </c>
      <c r="F154" s="16">
        <v>532.142437591776</v>
      </c>
      <c r="G154" s="16">
        <v>528.914378029079</v>
      </c>
      <c r="H154" s="16">
        <v>467.482300884955</v>
      </c>
      <c r="I154" s="16">
        <v>511.830985915492</v>
      </c>
      <c r="J154" s="17">
        <v>1029.11913814955</v>
      </c>
    </row>
    <row r="155">
      <c r="A155" s="2" t="s">
        <v>29</v>
      </c>
      <c r="B155" s="16">
        <v>352.0</v>
      </c>
      <c r="C155" s="16">
        <v>405.0</v>
      </c>
      <c r="D155" s="16">
        <v>510.0</v>
      </c>
      <c r="E155" s="16">
        <v>485.0</v>
      </c>
      <c r="F155" s="16">
        <v>428.0</v>
      </c>
      <c r="G155" s="16">
        <v>422.0</v>
      </c>
      <c r="H155" s="16">
        <v>364.0</v>
      </c>
      <c r="I155" s="16">
        <v>371.0</v>
      </c>
      <c r="J155" s="18">
        <v>823.0</v>
      </c>
    </row>
    <row r="156">
      <c r="A156" s="2" t="s">
        <v>30</v>
      </c>
      <c r="B156" s="16">
        <v>1483.12658227848</v>
      </c>
      <c r="C156" s="16">
        <v>1616.76042456406</v>
      </c>
      <c r="D156" s="16">
        <v>1492.75701574264</v>
      </c>
      <c r="E156" s="16">
        <v>1245.99836333878</v>
      </c>
      <c r="F156" s="16">
        <v>1148.17817679558</v>
      </c>
      <c r="G156" s="16">
        <v>1047.41758241758</v>
      </c>
      <c r="H156" s="16">
        <v>951.14465408805</v>
      </c>
      <c r="I156" s="16">
        <v>1043.72727272727</v>
      </c>
      <c r="J156" s="17" t="s">
        <v>12</v>
      </c>
    </row>
    <row r="157">
      <c r="A157" s="2" t="s">
        <v>31</v>
      </c>
      <c r="B157" s="19">
        <v>1337.0</v>
      </c>
      <c r="C157" s="19">
        <v>1529.0</v>
      </c>
      <c r="D157" s="19">
        <v>1321.0</v>
      </c>
      <c r="E157" s="19">
        <v>1081.5</v>
      </c>
      <c r="F157" s="19">
        <v>919.0</v>
      </c>
      <c r="G157" s="19">
        <v>809.5</v>
      </c>
      <c r="H157" s="19">
        <v>682.0</v>
      </c>
      <c r="I157" s="19">
        <v>946.0</v>
      </c>
      <c r="J157" s="20" t="s">
        <v>12</v>
      </c>
    </row>
    <row r="160">
      <c r="A160" s="1" t="s">
        <v>41</v>
      </c>
    </row>
    <row r="161">
      <c r="B161" s="2" t="s">
        <v>1</v>
      </c>
      <c r="C161" s="2" t="s">
        <v>2</v>
      </c>
      <c r="D161" s="2" t="s">
        <v>3</v>
      </c>
      <c r="E161" s="2" t="s">
        <v>4</v>
      </c>
      <c r="F161" s="2" t="s">
        <v>5</v>
      </c>
      <c r="G161" s="2" t="s">
        <v>6</v>
      </c>
      <c r="H161" s="2" t="s">
        <v>7</v>
      </c>
      <c r="I161" s="2" t="s">
        <v>8</v>
      </c>
      <c r="J161" s="2" t="s">
        <v>9</v>
      </c>
    </row>
    <row r="162">
      <c r="A162" s="2" t="s">
        <v>10</v>
      </c>
      <c r="B162" s="3">
        <v>0.408244680851063</v>
      </c>
      <c r="C162" s="3">
        <v>0.45868575146389</v>
      </c>
      <c r="D162" s="3">
        <v>0.481368356750152</v>
      </c>
      <c r="E162" s="3">
        <v>0.507788161993769</v>
      </c>
      <c r="F162" s="3">
        <v>0.49814126394052</v>
      </c>
      <c r="G162" s="3">
        <v>0.464285714285714</v>
      </c>
      <c r="H162" s="3">
        <v>0.525</v>
      </c>
      <c r="I162" s="3">
        <v>0.30188679245283</v>
      </c>
      <c r="J162" s="4">
        <v>0.207885304659498</v>
      </c>
    </row>
    <row r="163">
      <c r="A163" s="2" t="s">
        <v>11</v>
      </c>
      <c r="B163" s="3">
        <v>0.0398936170212766</v>
      </c>
      <c r="C163" s="3">
        <v>0.156473649967469</v>
      </c>
      <c r="D163" s="3">
        <v>0.290775809407452</v>
      </c>
      <c r="E163" s="3">
        <v>0.355140186915887</v>
      </c>
      <c r="F163" s="3">
        <v>0.408921933085501</v>
      </c>
      <c r="G163" s="3">
        <v>0.519841269841269</v>
      </c>
      <c r="H163" s="3">
        <v>0.55</v>
      </c>
      <c r="I163" s="3">
        <v>0.547169811320754</v>
      </c>
      <c r="J163" s="5" t="s">
        <v>12</v>
      </c>
    </row>
    <row r="164">
      <c r="A164" s="2" t="s">
        <v>13</v>
      </c>
      <c r="B164" s="3">
        <v>0.0026595744680851</v>
      </c>
      <c r="C164" s="3">
        <v>0.0152895250487963</v>
      </c>
      <c r="D164" s="3">
        <v>0.0335980452046426</v>
      </c>
      <c r="E164" s="3">
        <v>0.0363447559709241</v>
      </c>
      <c r="F164" s="3">
        <v>0.0315985130111524</v>
      </c>
      <c r="G164" s="3">
        <v>0.0476190476190476</v>
      </c>
      <c r="H164" s="3">
        <v>0.0416666666666666</v>
      </c>
      <c r="I164" s="3">
        <v>0.0</v>
      </c>
      <c r="J164" s="5" t="s">
        <v>12</v>
      </c>
    </row>
    <row r="165">
      <c r="A165" s="2" t="s">
        <v>14</v>
      </c>
      <c r="B165" s="3">
        <v>0.00132978723404255</v>
      </c>
      <c r="C165" s="3">
        <v>0.00487963565387117</v>
      </c>
      <c r="D165" s="3">
        <v>0.0195479535736102</v>
      </c>
      <c r="E165" s="3">
        <v>0.0301142263759086</v>
      </c>
      <c r="F165" s="3">
        <v>0.0446096654275092</v>
      </c>
      <c r="G165" s="3">
        <v>0.0595238095238095</v>
      </c>
      <c r="H165" s="3">
        <v>0.0833333333333333</v>
      </c>
      <c r="I165" s="3">
        <v>0.0754716981132075</v>
      </c>
      <c r="J165" s="5" t="s">
        <v>12</v>
      </c>
    </row>
    <row r="166">
      <c r="A166" s="2" t="s">
        <v>15</v>
      </c>
      <c r="B166" s="3">
        <v>0.0</v>
      </c>
      <c r="C166" s="3">
        <v>6.50618087182823E-4</v>
      </c>
      <c r="D166" s="3">
        <v>0.00671960904092852</v>
      </c>
      <c r="E166" s="3">
        <v>0.0197300103842159</v>
      </c>
      <c r="F166" s="3">
        <v>0.020446096654275</v>
      </c>
      <c r="G166" s="3">
        <v>0.0357142857142857</v>
      </c>
      <c r="H166" s="3">
        <v>0.00833333333333333</v>
      </c>
      <c r="I166" s="3">
        <v>0.0188679245283018</v>
      </c>
      <c r="J166" s="5" t="s">
        <v>12</v>
      </c>
    </row>
    <row r="167">
      <c r="A167" s="2" t="s">
        <v>16</v>
      </c>
      <c r="B167" s="3">
        <v>0.0</v>
      </c>
      <c r="C167" s="3">
        <v>3.25309043591411E-4</v>
      </c>
      <c r="D167" s="3">
        <v>0.0103848503359804</v>
      </c>
      <c r="E167" s="3">
        <v>0.0176531671858774</v>
      </c>
      <c r="F167" s="3">
        <v>0.037174721189591</v>
      </c>
      <c r="G167" s="3">
        <v>0.0634920634920634</v>
      </c>
      <c r="H167" s="3">
        <v>0.116666666666666</v>
      </c>
      <c r="I167" s="3">
        <v>0.188679245283018</v>
      </c>
      <c r="J167" s="5" t="s">
        <v>12</v>
      </c>
    </row>
    <row r="168">
      <c r="A168" s="2" t="s">
        <v>17</v>
      </c>
      <c r="B168" s="3">
        <v>0.00132978723404255</v>
      </c>
      <c r="C168" s="3">
        <v>0.00195185426154847</v>
      </c>
      <c r="D168" s="3">
        <v>0.00855222968845449</v>
      </c>
      <c r="E168" s="3">
        <v>0.0155763239875389</v>
      </c>
      <c r="F168" s="3">
        <v>0.0278810408921933</v>
      </c>
      <c r="G168" s="3">
        <v>0.0555555555555555</v>
      </c>
      <c r="H168" s="3">
        <v>0.0666666666666666</v>
      </c>
      <c r="I168" s="3">
        <v>0.0566037735849056</v>
      </c>
      <c r="J168" s="5" t="s">
        <v>12</v>
      </c>
    </row>
    <row r="169">
      <c r="A169" s="2" t="s">
        <v>18</v>
      </c>
      <c r="B169" s="3">
        <v>0.0</v>
      </c>
      <c r="C169" s="3">
        <v>0.0</v>
      </c>
      <c r="D169" s="3">
        <v>6.1087354917532E-4</v>
      </c>
      <c r="E169" s="3">
        <v>0.00103842159916926</v>
      </c>
      <c r="F169" s="3">
        <v>0.0037174721189591</v>
      </c>
      <c r="G169" s="3">
        <v>0.00793650793650793</v>
      </c>
      <c r="H169" s="3">
        <v>0.0166666666666666</v>
      </c>
      <c r="I169" s="3">
        <v>0.0188679245283018</v>
      </c>
      <c r="J169" s="5" t="s">
        <v>12</v>
      </c>
    </row>
    <row r="170">
      <c r="A170" s="2" t="s">
        <v>19</v>
      </c>
      <c r="B170" s="3">
        <v>0.0</v>
      </c>
      <c r="C170" s="3">
        <v>3.25309043591411E-4</v>
      </c>
      <c r="D170" s="3">
        <v>0.00122174709835064</v>
      </c>
      <c r="E170" s="3">
        <v>0.00311526479750778</v>
      </c>
      <c r="F170" s="3">
        <v>0.0037174721189591</v>
      </c>
      <c r="G170" s="3">
        <v>0.00396825396825396</v>
      </c>
      <c r="H170" s="3">
        <v>0.0</v>
      </c>
      <c r="I170" s="3">
        <v>0.0</v>
      </c>
      <c r="J170" s="5" t="s">
        <v>12</v>
      </c>
    </row>
    <row r="171">
      <c r="A171" s="2" t="s">
        <v>20</v>
      </c>
      <c r="B171" s="6">
        <f t="shared" ref="B171:I171" si="14">B163-SUM(B164:B170)</f>
        <v>0.03457446809</v>
      </c>
      <c r="C171" s="6">
        <f t="shared" si="14"/>
        <v>0.1330513988</v>
      </c>
      <c r="D171" s="6">
        <f t="shared" si="14"/>
        <v>0.2101405009</v>
      </c>
      <c r="E171" s="6">
        <f t="shared" si="14"/>
        <v>0.2315680166</v>
      </c>
      <c r="F171" s="6">
        <f t="shared" si="14"/>
        <v>0.2397769517</v>
      </c>
      <c r="G171" s="6">
        <f t="shared" si="14"/>
        <v>0.246031746</v>
      </c>
      <c r="H171" s="6">
        <f t="shared" si="14"/>
        <v>0.2166666667</v>
      </c>
      <c r="I171" s="6">
        <f t="shared" si="14"/>
        <v>0.1886792453</v>
      </c>
      <c r="J171" s="5" t="s">
        <v>12</v>
      </c>
    </row>
    <row r="172">
      <c r="A172" s="2" t="s">
        <v>21</v>
      </c>
      <c r="B172" s="8">
        <v>4.5</v>
      </c>
      <c r="C172" s="8">
        <v>8.5</v>
      </c>
      <c r="D172" s="8">
        <v>23.0</v>
      </c>
      <c r="E172" s="8">
        <v>46.5</v>
      </c>
      <c r="F172" s="8">
        <v>84.3333333333333</v>
      </c>
      <c r="G172" s="8">
        <v>114.75</v>
      </c>
      <c r="H172" s="8">
        <v>165.666666666666</v>
      </c>
      <c r="I172" s="8">
        <v>228.5</v>
      </c>
      <c r="J172" s="32">
        <v>99.8333333333333</v>
      </c>
    </row>
    <row r="173">
      <c r="A173" s="2" t="s">
        <v>22</v>
      </c>
      <c r="B173" s="10" t="s">
        <v>12</v>
      </c>
      <c r="C173" s="11">
        <v>32681.247399831762</v>
      </c>
      <c r="D173" s="11">
        <v>49158.68828158987</v>
      </c>
      <c r="E173" s="11">
        <v>211827.64404831154</v>
      </c>
      <c r="F173" s="11">
        <v>279150.0663992487</v>
      </c>
      <c r="G173" s="11">
        <v>418706.58539124846</v>
      </c>
      <c r="H173" s="11">
        <v>487313.1706061132</v>
      </c>
      <c r="I173" s="12">
        <v>512000.0</v>
      </c>
      <c r="J173" s="13" t="s">
        <v>12</v>
      </c>
    </row>
    <row r="174">
      <c r="A174" s="2" t="s">
        <v>23</v>
      </c>
      <c r="B174" s="10" t="s">
        <v>12</v>
      </c>
      <c r="C174" s="14">
        <f t="shared" ref="C174:I174" si="15">C173*C172</f>
        <v>277790.6029</v>
      </c>
      <c r="D174" s="14">
        <f t="shared" si="15"/>
        <v>1130649.83</v>
      </c>
      <c r="E174" s="14">
        <f t="shared" si="15"/>
        <v>9849985.448</v>
      </c>
      <c r="F174" s="14">
        <f t="shared" si="15"/>
        <v>23541655.6</v>
      </c>
      <c r="G174" s="14">
        <f t="shared" si="15"/>
        <v>48046580.67</v>
      </c>
      <c r="H174" s="14">
        <f t="shared" si="15"/>
        <v>80731548.6</v>
      </c>
      <c r="I174" s="14">
        <f t="shared" si="15"/>
        <v>116992000</v>
      </c>
      <c r="J174" s="13" t="s">
        <v>12</v>
      </c>
    </row>
    <row r="175">
      <c r="A175" s="2" t="s">
        <v>24</v>
      </c>
      <c r="B175" s="10">
        <v>637006.997340425</v>
      </c>
      <c r="C175" s="12">
        <v>1811515.51496421</v>
      </c>
      <c r="D175" s="12">
        <v>1.28250200445937E7</v>
      </c>
      <c r="E175" s="12">
        <v>2.40835332232606E7</v>
      </c>
      <c r="F175" s="12">
        <v>4.05930381040892E7</v>
      </c>
      <c r="G175" s="12">
        <v>5.03672609523809E7</v>
      </c>
      <c r="H175" s="12">
        <v>6.16198232083333E7</v>
      </c>
      <c r="I175" s="12">
        <v>1.14706121150943E8</v>
      </c>
      <c r="J175" s="13">
        <v>1.631560241362E8</v>
      </c>
    </row>
    <row r="176">
      <c r="A176" s="2" t="s">
        <v>25</v>
      </c>
      <c r="B176" s="12">
        <v>200000.0</v>
      </c>
      <c r="C176" s="12">
        <v>850000.0</v>
      </c>
      <c r="D176" s="12">
        <v>6000000.0</v>
      </c>
      <c r="E176" s="12">
        <v>1.4E7</v>
      </c>
      <c r="F176" s="12">
        <v>2.5E7</v>
      </c>
      <c r="G176" s="12">
        <v>3.25E7</v>
      </c>
      <c r="H176" s="12">
        <v>4.0E7</v>
      </c>
      <c r="I176" s="12">
        <v>8.0E7</v>
      </c>
      <c r="J176" s="15">
        <v>5.0E7</v>
      </c>
    </row>
    <row r="177">
      <c r="A177" s="2" t="s">
        <v>26</v>
      </c>
      <c r="B177" s="16">
        <v>636.177685950413</v>
      </c>
      <c r="C177" s="16">
        <v>862.849535080304</v>
      </c>
      <c r="D177" s="16">
        <v>713.827476038338</v>
      </c>
      <c r="E177" s="16">
        <v>771.358657243816</v>
      </c>
      <c r="F177" s="16">
        <v>737.320610687022</v>
      </c>
      <c r="G177" s="16">
        <v>681.916666666666</v>
      </c>
      <c r="H177" s="16">
        <v>625.983606557377</v>
      </c>
      <c r="I177" s="16">
        <v>542.3</v>
      </c>
      <c r="J177" s="17" t="s">
        <v>12</v>
      </c>
    </row>
    <row r="178">
      <c r="A178" s="2" t="s">
        <v>27</v>
      </c>
      <c r="B178" s="16">
        <v>479.5</v>
      </c>
      <c r="C178" s="16">
        <v>692.0</v>
      </c>
      <c r="D178" s="16">
        <v>608.0</v>
      </c>
      <c r="E178" s="16">
        <v>673.5</v>
      </c>
      <c r="F178" s="16">
        <v>611.5</v>
      </c>
      <c r="G178" s="16">
        <v>574.0</v>
      </c>
      <c r="H178" s="16">
        <v>462.0</v>
      </c>
      <c r="I178" s="16">
        <v>559.5</v>
      </c>
      <c r="J178" s="17" t="s">
        <v>12</v>
      </c>
    </row>
    <row r="179">
      <c r="A179" s="2" t="s">
        <v>28</v>
      </c>
      <c r="B179" s="16">
        <v>503.807947019867</v>
      </c>
      <c r="C179" s="16">
        <v>539.114188325521</v>
      </c>
      <c r="D179" s="16">
        <v>626.391666666666</v>
      </c>
      <c r="E179" s="16">
        <v>636.180167597765</v>
      </c>
      <c r="F179" s="16">
        <v>598.287439613526</v>
      </c>
      <c r="G179" s="16">
        <v>636.741116751269</v>
      </c>
      <c r="H179" s="16">
        <v>592.435643564356</v>
      </c>
      <c r="I179" s="16">
        <v>411.815789473684</v>
      </c>
      <c r="J179" s="17">
        <v>1077.43928571428</v>
      </c>
    </row>
    <row r="180">
      <c r="A180" s="2" t="s">
        <v>29</v>
      </c>
      <c r="B180" s="16">
        <v>399.0</v>
      </c>
      <c r="C180" s="16">
        <v>395.0</v>
      </c>
      <c r="D180" s="16">
        <v>506.5</v>
      </c>
      <c r="E180" s="16">
        <v>530.5</v>
      </c>
      <c r="F180" s="16">
        <v>456.0</v>
      </c>
      <c r="G180" s="16">
        <v>504.0</v>
      </c>
      <c r="H180" s="16">
        <v>420.0</v>
      </c>
      <c r="I180" s="16">
        <v>344.0</v>
      </c>
      <c r="J180" s="18">
        <v>964.0</v>
      </c>
    </row>
    <row r="181">
      <c r="A181" s="2" t="s">
        <v>30</v>
      </c>
      <c r="B181" s="16">
        <v>1705.15094339622</v>
      </c>
      <c r="C181" s="16">
        <v>1617.78129713423</v>
      </c>
      <c r="D181" s="16">
        <v>1607.82276119403</v>
      </c>
      <c r="E181" s="16">
        <v>1624.6408839779</v>
      </c>
      <c r="F181" s="16">
        <v>1532.6075949367</v>
      </c>
      <c r="G181" s="16">
        <v>1447.6204379562</v>
      </c>
      <c r="H181" s="16">
        <v>1410.41791044776</v>
      </c>
      <c r="I181" s="16">
        <v>1147.2</v>
      </c>
      <c r="J181" s="17" t="s">
        <v>12</v>
      </c>
    </row>
    <row r="182">
      <c r="A182" s="2" t="s">
        <v>31</v>
      </c>
      <c r="B182" s="19">
        <v>1645.0</v>
      </c>
      <c r="C182" s="19">
        <v>1463.0</v>
      </c>
      <c r="D182" s="19">
        <v>1402.5</v>
      </c>
      <c r="E182" s="19">
        <v>1512.0</v>
      </c>
      <c r="F182" s="19">
        <v>1495.0</v>
      </c>
      <c r="G182" s="19">
        <v>1240.0</v>
      </c>
      <c r="H182" s="19">
        <v>1384.0</v>
      </c>
      <c r="I182" s="19">
        <v>990.0</v>
      </c>
      <c r="J182" s="20" t="s">
        <v>12</v>
      </c>
    </row>
    <row r="185">
      <c r="A185" s="1" t="s">
        <v>42</v>
      </c>
    </row>
    <row r="186">
      <c r="B186" s="2" t="s">
        <v>1</v>
      </c>
      <c r="C186" s="2" t="s">
        <v>2</v>
      </c>
      <c r="D186" s="2" t="s">
        <v>3</v>
      </c>
      <c r="E186" s="2" t="s">
        <v>4</v>
      </c>
      <c r="F186" s="2" t="s">
        <v>5</v>
      </c>
      <c r="G186" s="2" t="s">
        <v>6</v>
      </c>
      <c r="H186" s="2" t="s">
        <v>7</v>
      </c>
      <c r="I186" s="2" t="s">
        <v>8</v>
      </c>
      <c r="J186" s="2" t="s">
        <v>9</v>
      </c>
    </row>
    <row r="187">
      <c r="A187" s="2" t="s">
        <v>10</v>
      </c>
      <c r="B187" s="3">
        <v>0.444720496894409</v>
      </c>
      <c r="C187" s="3">
        <v>0.433535485985903</v>
      </c>
      <c r="D187" s="3">
        <v>0.439449849043944</v>
      </c>
      <c r="E187" s="3">
        <v>0.410358565737051</v>
      </c>
      <c r="F187" s="3">
        <v>0.422839506172839</v>
      </c>
      <c r="G187" s="3">
        <v>0.393103448275862</v>
      </c>
      <c r="H187" s="3">
        <v>0.433566433566433</v>
      </c>
      <c r="I187" s="3">
        <v>0.333333333333333</v>
      </c>
      <c r="J187" s="4">
        <v>0.207885304659498</v>
      </c>
    </row>
    <row r="188">
      <c r="A188" s="2" t="s">
        <v>11</v>
      </c>
      <c r="B188" s="3">
        <v>0.0453416149068323</v>
      </c>
      <c r="C188" s="3">
        <v>0.137846254712342</v>
      </c>
      <c r="D188" s="3">
        <v>0.224421335122442</v>
      </c>
      <c r="E188" s="3">
        <v>0.269588313413014</v>
      </c>
      <c r="F188" s="3">
        <v>0.324074074074074</v>
      </c>
      <c r="G188" s="3">
        <v>0.389655172413793</v>
      </c>
      <c r="H188" s="3">
        <v>0.426573426573426</v>
      </c>
      <c r="I188" s="3">
        <v>0.444444444444444</v>
      </c>
      <c r="J188" s="5" t="s">
        <v>12</v>
      </c>
    </row>
    <row r="189">
      <c r="A189" s="2" t="s">
        <v>13</v>
      </c>
      <c r="B189" s="3">
        <v>0.00559006211180124</v>
      </c>
      <c r="C189" s="3">
        <v>0.0167185707261104</v>
      </c>
      <c r="D189" s="3">
        <v>0.0355585374035558</v>
      </c>
      <c r="E189" s="3">
        <v>0.0298804780876494</v>
      </c>
      <c r="F189" s="3">
        <v>0.0277777777777777</v>
      </c>
      <c r="G189" s="3">
        <v>0.0172413793103448</v>
      </c>
      <c r="H189" s="3">
        <v>0.0209790209790209</v>
      </c>
      <c r="I189" s="3">
        <v>0.0185185185185185</v>
      </c>
      <c r="J189" s="5" t="s">
        <v>12</v>
      </c>
    </row>
    <row r="190">
      <c r="A190" s="2" t="s">
        <v>14</v>
      </c>
      <c r="B190" s="3">
        <v>6.2111801242236E-4</v>
      </c>
      <c r="C190" s="3">
        <v>0.00442550401573512</v>
      </c>
      <c r="D190" s="3">
        <v>0.0150956055015095</v>
      </c>
      <c r="E190" s="3">
        <v>0.0272244355909694</v>
      </c>
      <c r="F190" s="3">
        <v>0.0339506172839506</v>
      </c>
      <c r="G190" s="3">
        <v>0.0344827586206896</v>
      </c>
      <c r="H190" s="3">
        <v>0.0489510489510489</v>
      </c>
      <c r="I190" s="3">
        <v>0.074074074074074</v>
      </c>
      <c r="J190" s="5" t="s">
        <v>12</v>
      </c>
    </row>
    <row r="191">
      <c r="A191" s="2" t="s">
        <v>15</v>
      </c>
      <c r="B191" s="3">
        <v>0.0</v>
      </c>
      <c r="C191" s="3">
        <v>0.00163907556138337</v>
      </c>
      <c r="D191" s="3">
        <v>0.00436095270043609</v>
      </c>
      <c r="E191" s="3">
        <v>0.0119521912350597</v>
      </c>
      <c r="F191" s="3">
        <v>0.0293209876543209</v>
      </c>
      <c r="G191" s="3">
        <v>0.0379310344827586</v>
      </c>
      <c r="H191" s="3">
        <v>0.0349650349650349</v>
      </c>
      <c r="I191" s="3">
        <v>0.037037037037037</v>
      </c>
      <c r="J191" s="5" t="s">
        <v>12</v>
      </c>
    </row>
    <row r="192">
      <c r="A192" s="2" t="s">
        <v>16</v>
      </c>
      <c r="B192" s="3">
        <v>0.0</v>
      </c>
      <c r="C192" s="3">
        <v>9.83445336830028E-4</v>
      </c>
      <c r="D192" s="3">
        <v>0.00637370010063737</v>
      </c>
      <c r="E192" s="3">
        <v>0.0139442231075697</v>
      </c>
      <c r="F192" s="3">
        <v>0.0324074074074074</v>
      </c>
      <c r="G192" s="3">
        <v>0.0517241379310344</v>
      </c>
      <c r="H192" s="3">
        <v>0.0839160839160839</v>
      </c>
      <c r="I192" s="3">
        <v>0.148148148148148</v>
      </c>
      <c r="J192" s="5" t="s">
        <v>12</v>
      </c>
    </row>
    <row r="193">
      <c r="A193" s="2" t="s">
        <v>17</v>
      </c>
      <c r="B193" s="3">
        <v>0.0</v>
      </c>
      <c r="C193" s="3">
        <v>0.00147516800524504</v>
      </c>
      <c r="D193" s="3">
        <v>0.00436095270043609</v>
      </c>
      <c r="E193" s="3">
        <v>0.00863213811420982</v>
      </c>
      <c r="F193" s="3">
        <v>0.0216049382716049</v>
      </c>
      <c r="G193" s="3">
        <v>0.0275862068965517</v>
      </c>
      <c r="H193" s="3">
        <v>0.0419580419580419</v>
      </c>
      <c r="I193" s="3">
        <v>0.037037037037037</v>
      </c>
      <c r="J193" s="5" t="s">
        <v>12</v>
      </c>
    </row>
    <row r="194">
      <c r="A194" s="2" t="s">
        <v>18</v>
      </c>
      <c r="B194" s="3">
        <v>0.0</v>
      </c>
      <c r="C194" s="3">
        <v>1.63907556138337E-4</v>
      </c>
      <c r="D194" s="3">
        <v>6.70915800067091E-4</v>
      </c>
      <c r="E194" s="3">
        <v>0.00132802124833997</v>
      </c>
      <c r="F194" s="3">
        <v>0.00308641975308641</v>
      </c>
      <c r="G194" s="3">
        <v>0.0103448275862068</v>
      </c>
      <c r="H194" s="3">
        <v>0.0209790209790209</v>
      </c>
      <c r="I194" s="3">
        <v>0.0185185185185185</v>
      </c>
      <c r="J194" s="5" t="s">
        <v>12</v>
      </c>
    </row>
    <row r="195">
      <c r="A195" s="2" t="s">
        <v>19</v>
      </c>
      <c r="B195" s="3">
        <v>0.0</v>
      </c>
      <c r="C195" s="3">
        <v>4.91722668415014E-4</v>
      </c>
      <c r="D195" s="3">
        <v>0.00100637370010063</v>
      </c>
      <c r="E195" s="3">
        <v>0.00199203187250996</v>
      </c>
      <c r="F195" s="3">
        <v>0.00462962962962962</v>
      </c>
      <c r="G195" s="3">
        <v>0.0137931034482758</v>
      </c>
      <c r="H195" s="3">
        <v>0.0209790209790209</v>
      </c>
      <c r="I195" s="3">
        <v>0.037037037037037</v>
      </c>
      <c r="J195" s="5" t="s">
        <v>12</v>
      </c>
    </row>
    <row r="196">
      <c r="A196" s="2" t="s">
        <v>20</v>
      </c>
      <c r="B196" s="6">
        <f t="shared" ref="B196:I196" si="16">B188-SUM(B189:B195)</f>
        <v>0.03913043478</v>
      </c>
      <c r="C196" s="6">
        <f t="shared" si="16"/>
        <v>0.1119488608</v>
      </c>
      <c r="D196" s="6">
        <f t="shared" si="16"/>
        <v>0.1569942972</v>
      </c>
      <c r="E196" s="6">
        <f t="shared" si="16"/>
        <v>0.1746347942</v>
      </c>
      <c r="F196" s="6">
        <f t="shared" si="16"/>
        <v>0.1712962963</v>
      </c>
      <c r="G196" s="6">
        <f t="shared" si="16"/>
        <v>0.1965517241</v>
      </c>
      <c r="H196" s="6">
        <f t="shared" si="16"/>
        <v>0.1538461538</v>
      </c>
      <c r="I196" s="6">
        <f t="shared" si="16"/>
        <v>0.07407407407</v>
      </c>
      <c r="J196" s="5" t="s">
        <v>12</v>
      </c>
    </row>
    <row r="197">
      <c r="A197" s="2" t="s">
        <v>21</v>
      </c>
      <c r="B197" s="8">
        <v>4.33333333333333</v>
      </c>
      <c r="C197" s="8">
        <v>9.33333333333333</v>
      </c>
      <c r="D197" s="8">
        <v>21.0</v>
      </c>
      <c r="E197" s="8">
        <v>45.5</v>
      </c>
      <c r="F197" s="8">
        <v>80.3333333333333</v>
      </c>
      <c r="G197" s="8">
        <v>123.020833333333</v>
      </c>
      <c r="H197" s="8">
        <v>190.333333333333</v>
      </c>
      <c r="I197" s="8">
        <v>243.783333333333</v>
      </c>
      <c r="J197" s="32">
        <v>87.8333333333333</v>
      </c>
    </row>
    <row r="198">
      <c r="A198" s="2" t="s">
        <v>22</v>
      </c>
      <c r="B198" s="10" t="s">
        <v>12</v>
      </c>
      <c r="C198" s="11">
        <v>32681.247399831762</v>
      </c>
      <c r="D198" s="11">
        <v>49158.68828158987</v>
      </c>
      <c r="E198" s="11">
        <v>211827.64404831154</v>
      </c>
      <c r="F198" s="11">
        <v>279150.0663992487</v>
      </c>
      <c r="G198" s="11">
        <v>418706.58539124846</v>
      </c>
      <c r="H198" s="11">
        <v>487313.1706061132</v>
      </c>
      <c r="I198" s="12">
        <v>512000.0</v>
      </c>
      <c r="J198" s="13" t="s">
        <v>12</v>
      </c>
    </row>
    <row r="199">
      <c r="A199" s="2" t="s">
        <v>23</v>
      </c>
      <c r="B199" s="10" t="s">
        <v>12</v>
      </c>
      <c r="C199" s="14">
        <f t="shared" ref="C199:I199" si="17">C198*C197</f>
        <v>305024.9757</v>
      </c>
      <c r="D199" s="14">
        <f t="shared" si="17"/>
        <v>1032332.454</v>
      </c>
      <c r="E199" s="14">
        <f t="shared" si="17"/>
        <v>9638157.804</v>
      </c>
      <c r="F199" s="14">
        <f t="shared" si="17"/>
        <v>22425055.33</v>
      </c>
      <c r="G199" s="14">
        <f t="shared" si="17"/>
        <v>51509633.06</v>
      </c>
      <c r="H199" s="14">
        <f t="shared" si="17"/>
        <v>92751940.14</v>
      </c>
      <c r="I199" s="14">
        <f t="shared" si="17"/>
        <v>124817066.7</v>
      </c>
      <c r="J199" s="13" t="s">
        <v>12</v>
      </c>
    </row>
    <row r="200">
      <c r="A200" s="2" t="s">
        <v>24</v>
      </c>
      <c r="B200" s="10">
        <v>503424.408695652</v>
      </c>
      <c r="C200" s="12">
        <v>2006620.40206523</v>
      </c>
      <c r="D200" s="12">
        <v>1.07115000110701E7</v>
      </c>
      <c r="E200" s="12">
        <v>2.36389161494023E7</v>
      </c>
      <c r="F200" s="12">
        <v>4.63650457314814E7</v>
      </c>
      <c r="G200" s="12">
        <v>6.75717974344827E7</v>
      </c>
      <c r="H200" s="12">
        <v>7.74210575244755E7</v>
      </c>
      <c r="I200" s="12">
        <v>9.25680989074074E7</v>
      </c>
      <c r="J200" s="13">
        <v>1.26646763523297E8</v>
      </c>
    </row>
    <row r="201">
      <c r="A201" s="2" t="s">
        <v>25</v>
      </c>
      <c r="B201" s="12">
        <v>176154.0</v>
      </c>
      <c r="C201" s="12">
        <v>1000000.0</v>
      </c>
      <c r="D201" s="12">
        <v>7000000.0</v>
      </c>
      <c r="E201" s="12">
        <v>1.58638275E7</v>
      </c>
      <c r="F201" s="12">
        <v>3.0E7</v>
      </c>
      <c r="G201" s="12">
        <v>4.0E7</v>
      </c>
      <c r="H201" s="12">
        <v>4.2E7</v>
      </c>
      <c r="I201" s="12">
        <v>5.275E7</v>
      </c>
      <c r="J201" s="15">
        <v>4.0E7</v>
      </c>
    </row>
    <row r="202">
      <c r="A202" s="2" t="s">
        <v>26</v>
      </c>
      <c r="B202" s="16">
        <v>672.76844783715</v>
      </c>
      <c r="C202" s="16">
        <v>847.350196078431</v>
      </c>
      <c r="D202" s="16">
        <v>739.320971867007</v>
      </c>
      <c r="E202" s="16">
        <v>701.743338008415</v>
      </c>
      <c r="F202" s="16">
        <v>705.993197278911</v>
      </c>
      <c r="G202" s="16">
        <v>660.761538461538</v>
      </c>
      <c r="H202" s="16">
        <v>508.655172413793</v>
      </c>
      <c r="I202" s="16">
        <v>551.368421052631</v>
      </c>
      <c r="J202" s="17" t="s">
        <v>12</v>
      </c>
    </row>
    <row r="203">
      <c r="A203" s="2" t="s">
        <v>27</v>
      </c>
      <c r="B203" s="16">
        <v>564.0</v>
      </c>
      <c r="C203" s="16">
        <v>698.5</v>
      </c>
      <c r="D203" s="16">
        <v>631.0</v>
      </c>
      <c r="E203" s="16">
        <v>620.0</v>
      </c>
      <c r="F203" s="16">
        <v>586.5</v>
      </c>
      <c r="G203" s="16">
        <v>628.0</v>
      </c>
      <c r="H203" s="16">
        <v>424.5</v>
      </c>
      <c r="I203" s="16">
        <v>477.0</v>
      </c>
      <c r="J203" s="17" t="s">
        <v>12</v>
      </c>
    </row>
    <row r="204">
      <c r="A204" s="2" t="s">
        <v>28</v>
      </c>
      <c r="B204" s="16">
        <v>448.202266782911</v>
      </c>
      <c r="C204" s="16">
        <v>539.827203482045</v>
      </c>
      <c r="D204" s="16">
        <v>606.976872800402</v>
      </c>
      <c r="E204" s="16">
        <v>611.964358452138</v>
      </c>
      <c r="F204" s="16">
        <v>599.423529411764</v>
      </c>
      <c r="G204" s="16">
        <v>653.280423280423</v>
      </c>
      <c r="H204" s="16">
        <v>545.695238095238</v>
      </c>
      <c r="I204" s="16">
        <v>594.729729729729</v>
      </c>
      <c r="J204" s="17">
        <v>1135.93548387096</v>
      </c>
    </row>
    <row r="205">
      <c r="A205" s="2" t="s">
        <v>29</v>
      </c>
      <c r="B205" s="16">
        <v>349.0</v>
      </c>
      <c r="C205" s="16">
        <v>416.0</v>
      </c>
      <c r="D205" s="16">
        <v>510.0</v>
      </c>
      <c r="E205" s="16">
        <v>524.0</v>
      </c>
      <c r="F205" s="16">
        <v>497.0</v>
      </c>
      <c r="G205" s="16">
        <v>575.0</v>
      </c>
      <c r="H205" s="16">
        <v>456.0</v>
      </c>
      <c r="I205" s="16">
        <v>362.0</v>
      </c>
      <c r="J205" s="18">
        <v>1082.0</v>
      </c>
    </row>
    <row r="206">
      <c r="A206" s="2" t="s">
        <v>30</v>
      </c>
      <c r="B206" s="16">
        <v>1466.13385826771</v>
      </c>
      <c r="C206" s="16">
        <v>1491.62213114754</v>
      </c>
      <c r="D206" s="16">
        <v>1432.98046875</v>
      </c>
      <c r="E206" s="16">
        <v>1383.71396895787</v>
      </c>
      <c r="F206" s="16">
        <v>1363.23555555555</v>
      </c>
      <c r="G206" s="16">
        <v>1460.14285714285</v>
      </c>
      <c r="H206" s="16">
        <v>1457.16923076923</v>
      </c>
      <c r="I206" s="16">
        <v>1453.07692307692</v>
      </c>
      <c r="J206" s="17" t="s">
        <v>12</v>
      </c>
    </row>
    <row r="207">
      <c r="A207" s="2" t="s">
        <v>31</v>
      </c>
      <c r="B207" s="19">
        <v>1378.0</v>
      </c>
      <c r="C207" s="19">
        <v>1303.5</v>
      </c>
      <c r="D207" s="19">
        <v>1241.0</v>
      </c>
      <c r="E207" s="19">
        <v>1169.0</v>
      </c>
      <c r="F207" s="19">
        <v>1175.0</v>
      </c>
      <c r="G207" s="19">
        <v>1257.0</v>
      </c>
      <c r="H207" s="19">
        <v>1311.0</v>
      </c>
      <c r="I207" s="19">
        <v>1101.0</v>
      </c>
      <c r="J207" s="20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21" t="s">
        <v>43</v>
      </c>
    </row>
    <row r="2">
      <c r="A2" s="21" t="s">
        <v>44</v>
      </c>
    </row>
    <row r="3">
      <c r="A3" s="1" t="s">
        <v>45</v>
      </c>
    </row>
    <row r="5">
      <c r="A5" s="21" t="s">
        <v>46</v>
      </c>
    </row>
    <row r="7">
      <c r="A7" s="33"/>
      <c r="B7" s="2" t="s">
        <v>47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</row>
    <row r="8">
      <c r="A8" s="34" t="s">
        <v>48</v>
      </c>
      <c r="B8" s="34">
        <v>0.15</v>
      </c>
      <c r="C8" s="34">
        <v>1.1</v>
      </c>
      <c r="D8" s="34">
        <v>14.1</v>
      </c>
      <c r="E8" s="34">
        <v>22.6</v>
      </c>
      <c r="F8" s="34">
        <v>54.4</v>
      </c>
      <c r="G8" s="34">
        <v>87.3</v>
      </c>
    </row>
    <row r="9">
      <c r="A9" s="35"/>
      <c r="B9" s="35"/>
      <c r="C9" s="35"/>
      <c r="D9" s="35"/>
      <c r="E9" s="35"/>
      <c r="F9" s="35"/>
      <c r="G9" s="36"/>
    </row>
    <row r="10">
      <c r="A10" s="37" t="s">
        <v>49</v>
      </c>
      <c r="B10" s="38">
        <f t="shared" ref="B10:G10" si="1">(645777.9*B8*10^6)/(35977470 +B8*10^6)+30000</f>
        <v>32681.2474</v>
      </c>
      <c r="C10" s="38">
        <f t="shared" si="1"/>
        <v>49158.68828</v>
      </c>
      <c r="D10" s="38">
        <f t="shared" si="1"/>
        <v>211827.644</v>
      </c>
      <c r="E10" s="38">
        <f t="shared" si="1"/>
        <v>279150.0664</v>
      </c>
      <c r="F10" s="38">
        <f t="shared" si="1"/>
        <v>418706.5854</v>
      </c>
      <c r="G10" s="38">
        <f t="shared" si="1"/>
        <v>487313.1706</v>
      </c>
    </row>
    <row r="13">
      <c r="B13" s="2" t="s">
        <v>47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</row>
    <row r="14">
      <c r="A14" s="21" t="s">
        <v>50</v>
      </c>
      <c r="B14" s="3">
        <v>0.205</v>
      </c>
      <c r="C14" s="3">
        <v>0.195</v>
      </c>
      <c r="D14" s="3">
        <v>0.172</v>
      </c>
      <c r="E14" s="3">
        <v>0.126</v>
      </c>
      <c r="F14" s="3">
        <v>0.103</v>
      </c>
      <c r="G14" s="3">
        <v>0.05</v>
      </c>
      <c r="H14" s="3">
        <v>0.05</v>
      </c>
    </row>
    <row r="15">
      <c r="A15" s="39" t="s">
        <v>51</v>
      </c>
    </row>
    <row r="16">
      <c r="A16" s="21" t="s">
        <v>52</v>
      </c>
      <c r="B16" s="6">
        <f>B14</f>
        <v>0.205</v>
      </c>
      <c r="C16" s="6">
        <f>B14+C14</f>
        <v>0.4</v>
      </c>
      <c r="D16" s="6">
        <f>B14+C14+D14</f>
        <v>0.572</v>
      </c>
      <c r="E16" s="6">
        <f>B14+C14+D14+E14</f>
        <v>0.698</v>
      </c>
      <c r="F16" s="6">
        <f>B14+C14+D14+E14+F14</f>
        <v>0.801</v>
      </c>
      <c r="G16" s="6">
        <f t="shared" ref="G16:H16" si="2">F16+G14</f>
        <v>0.851</v>
      </c>
      <c r="H16" s="6">
        <f t="shared" si="2"/>
        <v>0.901</v>
      </c>
      <c r="I16" s="6"/>
    </row>
    <row r="17">
      <c r="A17" s="21"/>
      <c r="C17" s="6">
        <f>C14</f>
        <v>0.195</v>
      </c>
      <c r="D17" s="6">
        <f t="shared" ref="D17:H17" si="3">C17+D14</f>
        <v>0.367</v>
      </c>
      <c r="E17" s="6">
        <f t="shared" si="3"/>
        <v>0.493</v>
      </c>
      <c r="F17" s="6">
        <f t="shared" si="3"/>
        <v>0.596</v>
      </c>
      <c r="G17" s="6">
        <f t="shared" si="3"/>
        <v>0.646</v>
      </c>
      <c r="H17" s="6">
        <f t="shared" si="3"/>
        <v>0.696</v>
      </c>
      <c r="I17" s="6"/>
    </row>
    <row r="18">
      <c r="D18" s="6">
        <f>D14</f>
        <v>0.172</v>
      </c>
      <c r="E18" s="6">
        <f t="shared" ref="E18:H18" si="4">D18+E14</f>
        <v>0.298</v>
      </c>
      <c r="F18" s="6">
        <f t="shared" si="4"/>
        <v>0.401</v>
      </c>
      <c r="G18" s="6">
        <f t="shared" si="4"/>
        <v>0.451</v>
      </c>
      <c r="H18" s="6">
        <f t="shared" si="4"/>
        <v>0.501</v>
      </c>
      <c r="I18" s="6"/>
    </row>
    <row r="19">
      <c r="E19" s="6">
        <f>E14</f>
        <v>0.126</v>
      </c>
      <c r="F19" s="6">
        <f t="shared" ref="F19:H19" si="5">E19+F14</f>
        <v>0.229</v>
      </c>
      <c r="G19" s="6">
        <f t="shared" si="5"/>
        <v>0.279</v>
      </c>
      <c r="H19" s="6">
        <f t="shared" si="5"/>
        <v>0.329</v>
      </c>
    </row>
    <row r="20">
      <c r="F20" s="6">
        <f>F14</f>
        <v>0.103</v>
      </c>
      <c r="G20" s="6">
        <f t="shared" ref="G20:H20" si="6">F20+G14</f>
        <v>0.153</v>
      </c>
      <c r="H20" s="6">
        <f t="shared" si="6"/>
        <v>0.203</v>
      </c>
    </row>
    <row r="21">
      <c r="G21" s="6">
        <f>G14</f>
        <v>0.05</v>
      </c>
      <c r="H21" s="6">
        <f>G21+H14</f>
        <v>0.1</v>
      </c>
    </row>
    <row r="22">
      <c r="H22" s="6">
        <f>H14</f>
        <v>0.05</v>
      </c>
    </row>
    <row r="24">
      <c r="B24" s="2" t="s">
        <v>47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1" t="s">
        <v>8</v>
      </c>
      <c r="I24" s="21" t="s">
        <v>53</v>
      </c>
    </row>
    <row r="25">
      <c r="A25" s="21" t="s">
        <v>54</v>
      </c>
      <c r="B25" s="21">
        <v>1.54518505731157E7</v>
      </c>
      <c r="C25" s="21">
        <v>2.47033200125045E8</v>
      </c>
      <c r="D25" s="21">
        <v>7.61172750265347E8</v>
      </c>
      <c r="E25" s="21">
        <v>1.24740342869179E9</v>
      </c>
      <c r="F25" s="21">
        <v>1.74540568132629E9</v>
      </c>
      <c r="G25" s="21">
        <v>2.81905326348767E9</v>
      </c>
      <c r="H25" s="21">
        <v>4.07870765468707E9</v>
      </c>
    </row>
    <row r="28">
      <c r="A28" s="21" t="s">
        <v>55</v>
      </c>
      <c r="B28" s="21">
        <v>2.0655868E7</v>
      </c>
      <c r="C28" s="21">
        <v>7.68002875E7</v>
      </c>
      <c r="D28" s="21">
        <v>2.0E8</v>
      </c>
      <c r="E28" s="21">
        <v>3.0E8</v>
      </c>
      <c r="F28" s="21">
        <v>4.215E8</v>
      </c>
      <c r="G28" s="21">
        <v>7.78E8</v>
      </c>
      <c r="H28" s="21">
        <v>1.525E9</v>
      </c>
      <c r="I28" s="21">
        <v>5.33386E8</v>
      </c>
    </row>
    <row r="30">
      <c r="A30" s="21" t="s">
        <v>56</v>
      </c>
      <c r="B30" s="3">
        <v>0.0533738357826368</v>
      </c>
      <c r="C30" s="3">
        <v>0.0951133909287257</v>
      </c>
      <c r="D30" s="3">
        <v>0.137793585576746</v>
      </c>
      <c r="E30" s="3">
        <v>0.179064525218371</v>
      </c>
      <c r="F30" s="3">
        <v>0.218885552218885</v>
      </c>
      <c r="G30" s="3">
        <v>0.277602523659306</v>
      </c>
      <c r="H30" s="3">
        <v>0.466960352422907</v>
      </c>
    </row>
    <row r="32">
      <c r="A32" s="1" t="s">
        <v>57</v>
      </c>
      <c r="B32" s="40">
        <f>B44*B30*B28+B45*(1-C17)*C30*C28+B46*(1-D17)*D30*D28+B47*(1-E17)*E28*E30+B48*F30*F28*(1-F17)+B49*G30*G28*(1-G17)+B50*H30*H28*(1-H17)</f>
        <v>6221395.359</v>
      </c>
      <c r="C32" s="40">
        <f>C44*C30*C28+C45*(1-D18)*D30*D28+C46*(1-E18)*E30*E28+C47*(1-F18)*F28*F30+C48*G30*G28*(1-G18)+C49*H30*H28*(1-H18)</f>
        <v>21285919.81</v>
      </c>
      <c r="D32" s="40">
        <f>D44*D30*D28+D45*E30*E28*(1-E19)+D46*F30*F28*F19+D47*G30*G28*G19+D48*H30*H28*(1-H19)</f>
        <v>44845099.43</v>
      </c>
      <c r="E32" s="40">
        <f>E44*E30*E28+E45*F30*F28*(1-F20)+E46*G30*G28*(1-G20)+E47*H30*H28*(1-H20)</f>
        <v>107417620.1</v>
      </c>
      <c r="F32" s="40">
        <f>F44*F30*F28+F45*G30*G28*(1-G21)+F46*H30*H28*(1-H21)</f>
        <v>206839373.2</v>
      </c>
      <c r="G32" s="40">
        <f>G44*G30*G28+G45*H30*H28*(1-H22)</f>
        <v>400642950.1</v>
      </c>
      <c r="H32" s="40">
        <f>H30*H28</f>
        <v>712114537.4</v>
      </c>
    </row>
    <row r="33">
      <c r="A33" s="21" t="s">
        <v>58</v>
      </c>
      <c r="B33" s="14">
        <f t="shared" ref="B33:H33" si="7">B32*$B$34</f>
        <v>622139.5359</v>
      </c>
      <c r="C33" s="14">
        <f t="shared" si="7"/>
        <v>2128591.981</v>
      </c>
      <c r="D33" s="14">
        <f t="shared" si="7"/>
        <v>4484509.943</v>
      </c>
      <c r="E33" s="14">
        <f t="shared" si="7"/>
        <v>10741762.01</v>
      </c>
      <c r="F33" s="14">
        <f t="shared" si="7"/>
        <v>20683937.32</v>
      </c>
      <c r="G33" s="14">
        <f t="shared" si="7"/>
        <v>40064295.01</v>
      </c>
      <c r="H33" s="14">
        <f t="shared" si="7"/>
        <v>71211453.74</v>
      </c>
    </row>
    <row r="34">
      <c r="A34" s="21" t="s">
        <v>59</v>
      </c>
      <c r="B34" s="41">
        <v>0.1</v>
      </c>
    </row>
    <row r="36">
      <c r="B36" s="2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</row>
    <row r="37">
      <c r="A37" s="2" t="s">
        <v>10</v>
      </c>
      <c r="B37" s="3">
        <v>0.360910908470278</v>
      </c>
      <c r="C37" s="3">
        <v>0.399412593984962</v>
      </c>
      <c r="D37" s="3">
        <v>0.405333733613529</v>
      </c>
      <c r="E37" s="3">
        <v>0.411864215630991</v>
      </c>
      <c r="F37" s="3">
        <v>0.398346680444329</v>
      </c>
      <c r="G37" s="3">
        <v>0.400987045033929</v>
      </c>
      <c r="H37" s="3">
        <v>0.0</v>
      </c>
      <c r="I37" s="21" t="s">
        <v>60</v>
      </c>
    </row>
    <row r="38">
      <c r="B38" s="42">
        <f t="shared" ref="B38:G38" si="8">B37*C37</f>
        <v>0.1441523621</v>
      </c>
      <c r="C38" s="42">
        <f t="shared" si="8"/>
        <v>0.161895398</v>
      </c>
      <c r="D38" s="42">
        <f t="shared" si="8"/>
        <v>0.1669424603</v>
      </c>
      <c r="E38" s="42">
        <f t="shared" si="8"/>
        <v>0.1640647431</v>
      </c>
      <c r="F38" s="42">
        <f t="shared" si="8"/>
        <v>0.1597318583</v>
      </c>
      <c r="G38" s="42">
        <f t="shared" si="8"/>
        <v>0</v>
      </c>
      <c r="I38" s="3">
        <v>0.366500829187396</v>
      </c>
    </row>
    <row r="39">
      <c r="B39" s="42">
        <f t="shared" ref="B39:F39" si="9">B38*D37</f>
        <v>0.05842981516</v>
      </c>
      <c r="C39" s="42">
        <f t="shared" si="9"/>
        <v>0.0666789211</v>
      </c>
      <c r="D39" s="42">
        <f t="shared" si="9"/>
        <v>0.06650097487</v>
      </c>
      <c r="E39" s="42">
        <f t="shared" si="9"/>
        <v>0.06578783653</v>
      </c>
      <c r="F39" s="42">
        <f t="shared" si="9"/>
        <v>0</v>
      </c>
    </row>
    <row r="40">
      <c r="B40" s="42">
        <f t="shared" ref="B40:E40" si="10">B39*E37</f>
        <v>0.02406514999</v>
      </c>
      <c r="C40" s="42">
        <f t="shared" si="10"/>
        <v>0.02656132688</v>
      </c>
      <c r="D40" s="42">
        <f t="shared" si="10"/>
        <v>0.02666602941</v>
      </c>
      <c r="E40" s="42">
        <f t="shared" si="10"/>
        <v>0</v>
      </c>
    </row>
    <row r="41">
      <c r="B41" s="42">
        <f t="shared" ref="B41:D41" si="11">B40*F37</f>
        <v>0.009586272613</v>
      </c>
      <c r="C41" s="42">
        <f t="shared" si="11"/>
        <v>0.01065074798</v>
      </c>
      <c r="D41" s="42">
        <f t="shared" si="11"/>
        <v>0</v>
      </c>
    </row>
    <row r="42">
      <c r="B42" s="42">
        <f t="shared" ref="B42:C42" si="12">B41*G37</f>
        <v>0.003843971128</v>
      </c>
      <c r="C42" s="42">
        <f t="shared" si="12"/>
        <v>0</v>
      </c>
    </row>
    <row r="43">
      <c r="B43" s="42">
        <f>B42*H37</f>
        <v>0</v>
      </c>
    </row>
    <row r="44">
      <c r="A44" s="21" t="s">
        <v>61</v>
      </c>
      <c r="B44" s="43">
        <f t="shared" ref="B44:G44" si="13">1-B37</f>
        <v>0.6390890915</v>
      </c>
      <c r="C44" s="43">
        <f t="shared" si="13"/>
        <v>0.600587406</v>
      </c>
      <c r="D44" s="43">
        <f t="shared" si="13"/>
        <v>0.5946662664</v>
      </c>
      <c r="E44" s="43">
        <f t="shared" si="13"/>
        <v>0.5881357844</v>
      </c>
      <c r="F44" s="43">
        <f t="shared" si="13"/>
        <v>0.6016533196</v>
      </c>
      <c r="G44" s="43">
        <f t="shared" si="13"/>
        <v>0.599012955</v>
      </c>
      <c r="H44" s="44"/>
    </row>
    <row r="45">
      <c r="A45" s="21" t="s">
        <v>62</v>
      </c>
      <c r="B45" s="45">
        <f t="shared" ref="B45:G45" si="14">B37-B37*C37</f>
        <v>0.2167585463</v>
      </c>
      <c r="C45" s="45">
        <f t="shared" si="14"/>
        <v>0.237517196</v>
      </c>
      <c r="D45" s="45">
        <f t="shared" si="14"/>
        <v>0.2383912734</v>
      </c>
      <c r="E45" s="45">
        <f t="shared" si="14"/>
        <v>0.2477994725</v>
      </c>
      <c r="F45" s="45">
        <f t="shared" si="14"/>
        <v>0.2386148222</v>
      </c>
      <c r="G45" s="45">
        <f t="shared" si="14"/>
        <v>0.400987045</v>
      </c>
    </row>
    <row r="46">
      <c r="A46" s="21" t="s">
        <v>63</v>
      </c>
      <c r="B46" s="45">
        <f t="shared" ref="B46:F46" si="15">B37*C37-B37*C37*D37</f>
        <v>0.08572254699</v>
      </c>
      <c r="C46" s="45">
        <f t="shared" si="15"/>
        <v>0.09521647687</v>
      </c>
      <c r="D46" s="45">
        <f t="shared" si="15"/>
        <v>0.1004414854</v>
      </c>
      <c r="E46" s="45">
        <f t="shared" si="15"/>
        <v>0.09827690656</v>
      </c>
      <c r="F46" s="45">
        <f t="shared" si="15"/>
        <v>0.1597318583</v>
      </c>
      <c r="G46" s="46">
        <v>0.0</v>
      </c>
    </row>
    <row r="47">
      <c r="A47" s="21" t="s">
        <v>64</v>
      </c>
      <c r="B47" s="45">
        <f t="shared" ref="B47:E47" si="16">B37*C37*D37-B37*C37*D37*E37</f>
        <v>0.03436466517</v>
      </c>
      <c r="C47" s="45">
        <f t="shared" si="16"/>
        <v>0.04011759422</v>
      </c>
      <c r="D47" s="45">
        <f t="shared" si="16"/>
        <v>0.03983494547</v>
      </c>
      <c r="E47" s="45">
        <f t="shared" si="16"/>
        <v>0.06578783653</v>
      </c>
      <c r="F47" s="46">
        <v>0.0</v>
      </c>
      <c r="G47" s="46">
        <v>0.0</v>
      </c>
    </row>
    <row r="48">
      <c r="A48" s="21" t="s">
        <v>65</v>
      </c>
      <c r="B48" s="45">
        <f t="shared" ref="B48:D48" si="17">B37*C37*D37*E37-E37*D37*C37*B37*F37</f>
        <v>0.01447887738</v>
      </c>
      <c r="C48" s="45">
        <f t="shared" si="17"/>
        <v>0.0159105789</v>
      </c>
      <c r="D48" s="45">
        <f t="shared" si="17"/>
        <v>0.02666602941</v>
      </c>
      <c r="E48" s="46">
        <v>0.0</v>
      </c>
      <c r="F48" s="46">
        <v>0.0</v>
      </c>
      <c r="G48" s="46">
        <v>0.0</v>
      </c>
      <c r="I48" s="21" t="s">
        <v>66</v>
      </c>
    </row>
    <row r="49">
      <c r="A49" s="21" t="s">
        <v>67</v>
      </c>
      <c r="B49" s="45">
        <f t="shared" ref="B49:C49" si="18">B37*C37*D37*E37*F37-B37*C37*D37*E37*F37*G37</f>
        <v>0.005742301485</v>
      </c>
      <c r="C49" s="45">
        <f t="shared" si="18"/>
        <v>0.01065074798</v>
      </c>
      <c r="D49" s="46">
        <v>0.0</v>
      </c>
      <c r="E49" s="46">
        <v>0.0</v>
      </c>
      <c r="F49" s="46">
        <v>0.0</v>
      </c>
      <c r="G49" s="46">
        <v>0.0</v>
      </c>
      <c r="I49" s="21" t="s">
        <v>68</v>
      </c>
    </row>
    <row r="50">
      <c r="B50" s="47">
        <f>B37*C37*D37*E37*F37*G37-B37*C37*D37*E37*F37*G37*H37</f>
        <v>0.003843971128</v>
      </c>
      <c r="C50" s="46">
        <v>0.0</v>
      </c>
      <c r="D50" s="46">
        <v>0.0</v>
      </c>
      <c r="E50" s="46">
        <v>0.0</v>
      </c>
      <c r="F50" s="46">
        <v>0.0</v>
      </c>
      <c r="G50" s="46">
        <v>0.0</v>
      </c>
    </row>
    <row r="54">
      <c r="A54" s="21" t="s">
        <v>69</v>
      </c>
    </row>
    <row r="55">
      <c r="A55" s="48" t="s">
        <v>70</v>
      </c>
    </row>
  </sheetData>
  <hyperlinks>
    <hyperlink r:id="rId1" ref="A15"/>
    <hyperlink r:id="rId2" ref="A55"/>
  </hyperlinks>
  <drawing r:id="rId3"/>
</worksheet>
</file>