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 AUTOMATICO" sheetId="1" r:id="rId4"/>
  </sheets>
  <definedNames/>
  <calcPr/>
  <extLst>
    <ext uri="GoogleSheetsCustomDataVersion2">
      <go:sheetsCustomData xmlns:go="http://customooxmlschemas.google.com/" r:id="rId5" roundtripDataChecksum="DtO9xNYdfKcC/6FE87K1YZooOUI5iLl2SB9jIRATA9k="/>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1">
      <text>
        <t xml:space="preserve">======
ID#AAABVWot-9A
HEFA    (2024-09-16 12:35:46)
AYUDA: DEFINICIÓN DEL TRABAJO REPETITIVO
1) ¿QUÉ ES UN TRABAJO CARACTERIZADO EN CICLOS?
Un trabajo en ciclos, es cuando el trabajador realiza un cierto trabajo o actividad en un período determinado (el ciclo puede durar desde unos pocos segundos hasta varios minutos inclusive) y luego se repite más veces en el turno.
Ejemplo 1: montar una palanca en una pieza en una línea de producción, volver a colocar la palanca en la siguiente pieza, y así sucesivamente las demás piezas en la misma línea.
Ejemplo 2: llenar una caja de productos finalizados, llenar otra caja con los mismos productos, volver a iniciar el proceso.
2) ¿QUÉ QUIERE DECIR REPETIR LAS MISMAS ACCIONES? 
Cuando, independientemente de la duración del ciclo, el trabajador repite las mismas acciones por lo menos la mitad del tiempo de la tarea.
Ejemplo 1: por más de la mitad del tiempo atornilla.
Ejemplo 2: por más de la mitad del tiempo coloca el mismo componente varias veces. 
Ejemplo 3: por más de la mitad el tiempo de realiza la misma postura de la extremidad superior.</t>
      </text>
    </comment>
    <comment authorId="0" ref="E67">
      <text>
        <t xml:space="preserve">======
ID#AAABVWot-84
jEFA    (2024-09-16 12:35:45)
Menos de 1/3 ( menos del 25% del tiempo) pero señalar porque es de interés, aunque  la puntuación es muy baja</t>
      </text>
    </comment>
    <comment authorId="0" ref="E64">
      <text>
        <t xml:space="preserve">======
ID#AAABVWot-88
jEFA    (2024-09-16 12:35:45)
Menos de 1/3 ( menos del 25% del tiempo) pero señalar porque es de interés, aunque  la puntuación es muy baja</t>
      </text>
    </comment>
    <comment authorId="0" ref="E66">
      <text>
        <t xml:space="preserve">======
ID#AAABVWot-80
jEFA    (2024-09-16 12:35:45)
Menos de 1/3 ( menos del 25% del tiempo) pero señalar porque es de interés, aunque  la puntuación es muy baja</t>
      </text>
    </comment>
    <comment authorId="0" ref="D20">
      <text>
        <t xml:space="preserve">======
ID#AAABVWot-8w
jEFA    (2024-09-16 12:35:45)
AYUDA.
 Describir en  el espacio en blanco y en el grafico al final de la página todas las pausas, escribiendo el número sólo de las que pueden consistir en una recuperación. NO SE CONTABILIZAN AQUELLAS QUE ESTÁN UNIDAS ANTES A LA PAUSA DE COMER  O AQUELLAS DISPUESTAS EN LOS ULTIMOS 60 MINUTOS DE TRABAJO.</t>
      </text>
    </comment>
    <comment authorId="0" ref="D22">
      <text>
        <t xml:space="preserve">======
ID#AAABVWot-8s
AYUDA    (2024-09-16 12:35:45)
Debe colocar la suma en minutos de todas las pausas inclusive quellas que sean inferiores a 8 minutos. (Sólo se excluye la pausa para comer).</t>
      </text>
    </comment>
    <comment authorId="0" ref="H16">
      <text>
        <t xml:space="preserve">======
ID#AAABVWot-8o
jEFA    (2024-09-16 12:35:45)
AYUDA.
Para el cálculo de la duración efectiva del turno, restar los minutos de la duración del turno correspondientes al tiempo de inicio o final de la misma no dedicados a tareas no repetitivas (por ejemplo, la hora de vestirse, el tiempo para llegar a la línea e iniciar el trabajo repetitivo, tiempos de esperas para el inicio del trabajo).</t>
      </text>
    </comment>
    <comment authorId="0" ref="E59">
      <text>
        <t xml:space="preserve">======
ID#AAABVWot-8k
jEFA    (2024-09-16 12:35:45)
Menos de 1/3 ( menos del 25% del tiempo) pero señalar porque es de interés, aunque  la puntuación es muy baja</t>
      </text>
    </comment>
    <comment authorId="0" ref="D86">
      <text>
        <t xml:space="preserve">======
ID#AAABVWot-8g
HEFA    (2024-09-16 12:35:45)
OTROS FACTORES DE RIESGO ADICIONAL
 - Se emplean por más de la mitad del tiempo guantes inadecuados para la tarea, (incómodos, demasiado gruesos, talla incorrecta).
 - Presencia de movimientos repentinos, bruscos con frecuencia de 2 o más por minuto.
  - Contacto con superficies frías (inferior a 0ºC) o desarrollo de labores en cámaras frigoríficas por más de la mitad del tiempo.
   - Se emplean herramientas que provocan compresión sobre las estructuras musculosas y tendinosas (verificar la presencia de enrojecimiento, callos, heridas, etc. sobre la piel).
   - Se realizan tareas de precisión durante más de la mitad del tiempo (tareas en áreas menores a 2 o 3mm) que requieren distancia visual de acercamiento.</t>
      </text>
    </comment>
    <comment authorId="0" ref="E78">
      <text>
        <t xml:space="preserve">======
ID#AAABVWot-8c
jEFA    (2024-09-16 12:35:45)
Menos de 1/3 ( menos del 25% del tiempo) pero señalar porque es de interés, aunque  la puntuación es muy baja</t>
      </text>
    </comment>
    <comment authorId="0" ref="E58">
      <text>
        <t xml:space="preserve">======
ID#AAABVWot-8U
jEFA    (2024-09-16 12:35:45)
Menos de 1/3 ( menos del 25% del tiempo) pero señalar porque es de interés, aunque  la puntuación es muy baja</t>
      </text>
    </comment>
    <comment authorId="0" ref="E57">
      <text>
        <t xml:space="preserve">======
ID#AAABVWot-8Y
jEFA    (2024-09-16 12:35:45)
10% del tiempo</t>
      </text>
    </comment>
    <comment authorId="0" ref="E56">
      <text>
        <t xml:space="preserve">======
ID#AAABVWot-8Q
jEFA    (2024-09-16 12:35:45)
Menos de 1/3 ( menos del 25% del tiempo) pero señalar porque es de interés, aunque  la puntuación es muy baja</t>
      </text>
    </comment>
    <comment authorId="0" ref="E65">
      <text>
        <t xml:space="preserve">======
ID#AAABVWot-8I
jEFA    (2024-09-16 12:35:45)
10% del tiempo</t>
      </text>
    </comment>
    <comment authorId="0" ref="E73">
      <text>
        <t xml:space="preserve">======
ID#AAABVWot-8M
jEFA    (2024-09-16 12:35:45)
meno di 1/3 ( meno del 25% del tempo) ma da segnalare perché di interesse anche se con un punteggio molto basso</t>
      </text>
    </comment>
  </commentList>
  <extLst>
    <ext uri="GoogleSheetsCustomDataVersion2">
      <go:sheetsCustomData xmlns:go="http://customooxmlschemas.google.com/" r:id="rId1" roundtripDataSignature="AMtx7mg64S7xSHbHJ7RW47pdqLcQLk6VzQ=="/>
    </ext>
  </extLst>
</comments>
</file>

<file path=xl/sharedStrings.xml><?xml version="1.0" encoding="utf-8"?>
<sst xmlns="http://schemas.openxmlformats.org/spreadsheetml/2006/main" count="275" uniqueCount="181">
  <si>
    <r>
      <rPr>
        <rFont val="Arial"/>
        <b/>
        <color rgb="FFFFFFFF"/>
        <sz val="48.0"/>
      </rPr>
      <t xml:space="preserve">                  ERGOepm-OCRACheckAuto
</t>
    </r>
    <r>
      <rPr>
        <rFont val="Arial"/>
        <b/>
        <color rgb="FFFFFFFF"/>
        <sz val="36.0"/>
      </rPr>
      <t xml:space="preserve">                  Evaluación automatica de tareas repetitivas con checklist OCRA </t>
    </r>
    <r>
      <rPr>
        <rFont val="Arial"/>
        <b/>
        <color rgb="FFFFFFFF"/>
        <sz val="48.0"/>
      </rPr>
      <t xml:space="preserve">
</t>
    </r>
    <r>
      <rPr>
        <rFont val="Arial"/>
        <b/>
        <color rgb="FFFFFFFF"/>
        <sz val="28.0"/>
      </rPr>
      <t xml:space="preserve">                  Modelo clásico</t>
    </r>
    <r>
      <rPr>
        <rFont val="Arial"/>
        <b/>
        <color rgb="FFFFFFFF"/>
        <sz val="48.0"/>
      </rPr>
      <t xml:space="preserve">
</t>
    </r>
  </si>
  <si>
    <t>V 5-1-2016 Copyright© epm International Ergonomics School - Daniela Colombini, Enrique Alvarez-Casado, Marco Cerbai</t>
  </si>
  <si>
    <t>EMPRESA</t>
  </si>
  <si>
    <t>Newsan S.A</t>
  </si>
  <si>
    <t>DEPARTAMENTO</t>
  </si>
  <si>
    <t>Planta 3 y 4</t>
  </si>
  <si>
    <t>SECCIÓN O ÁREA:</t>
  </si>
  <si>
    <t>Nº. EMPLEADOS</t>
  </si>
  <si>
    <t>Hombres</t>
  </si>
  <si>
    <t>Mujeres</t>
  </si>
  <si>
    <t>Breve descripción de la tarea</t>
  </si>
  <si>
    <t>Toma equipo, conecta cable USB, escanea y pega etiquetas.</t>
  </si>
  <si>
    <r>
      <rPr>
        <rFont val="Arial"/>
        <b/>
        <color theme="1"/>
        <sz val="18.0"/>
      </rPr>
      <t xml:space="preserve">PRESENCIA DE TAREA REPETITIVA </t>
    </r>
    <r>
      <rPr>
        <rFont val="Arial"/>
        <b val="0"/>
        <color theme="1"/>
        <sz val="18.0"/>
      </rPr>
      <t>=  el término no es sinónimo de presencia de riesgo. La evaluación debe realizarse cuando la tarea este organizada en ciclos, independientemente de su duración  o cuando la tarea se caracteriza por la repetición de las mismas acciones.</t>
    </r>
  </si>
  <si>
    <t>SI</t>
  </si>
  <si>
    <t>X</t>
  </si>
  <si>
    <t>NO</t>
  </si>
  <si>
    <t>En caso afirmativo, rellene lo siguiente:</t>
  </si>
  <si>
    <r>
      <rPr>
        <rFont val="Arial"/>
        <b/>
        <color rgb="FFFFFF00"/>
        <sz val="18.0"/>
      </rPr>
      <t>A.</t>
    </r>
    <r>
      <rPr>
        <rFont val="Arial"/>
        <b/>
        <color rgb="FFFFFFFF"/>
        <sz val="18.0"/>
      </rPr>
      <t xml:space="preserve"> RESUMEN DEL TIEMPO NETO DE TRABAJO REPETITIVO  EN UNA JORNADA MEDIA REPRESENTATIVA</t>
    </r>
  </si>
  <si>
    <t>CALCULO AUTOMATICO</t>
  </si>
  <si>
    <t>Nº HORAS  SIN ADECUADA RECUPERACION</t>
  </si>
  <si>
    <t>Tempo netto</t>
  </si>
  <si>
    <t>moltiplicatore</t>
  </si>
  <si>
    <t>DURACIÓN DEL TURNO (min) OFICIAL</t>
  </si>
  <si>
    <t>DURACIÓN DEL TURNO (min) EFECTIVO</t>
  </si>
  <si>
    <t>MULTIPLICADOR DE RECUPERACIÓN</t>
  </si>
  <si>
    <t>TIEMPO DE TRABAJO NO REPETITIVO (Ej.: limpieza, abastecimiento, etc.) (min)</t>
  </si>
  <si>
    <t>Nº DE PAUSAS EFECTIVAS EN EL TURNO, CON DURACION IGUAL O SUPERIOR A 8 MINUTOS (EXCLUYENDO LA PAUSA PARA COMER) (considerada como recuperación)</t>
  </si>
  <si>
    <t>Nota:</t>
  </si>
  <si>
    <t xml:space="preserve">CALCULO MANUAL
Nº HORAS SIN RECUPERACIÓN ADECUADA
</t>
  </si>
  <si>
    <t>CALCULO MANUAL
N. HORAS SIN RECUPERACION ADECUADA</t>
  </si>
  <si>
    <t>TIEMPO EFECTIVO TOTAL DE TODAS LAS PAUSAS (EXCLUYENDO LA PAUSA PARA COMER) en minutos</t>
  </si>
  <si>
    <t>TIEMPO EFECTIVO DE LA PAUSA PARA COMER SI ESTA INCLUIDA EN EL TURNO (PAGADA) en minutos</t>
  </si>
  <si>
    <t>SI EXISTE UNA PAUSA PARA COMER  DE POR LO MENOS 30 MINUTOS (FUERA DEL HORARIO LABORAL) U OTRAS INTERRUPCIÓNES DE LA ACTIVIDAD (COMO TRANSLADARSE A OTRAS SEDES CON UNA DURACIÓN DE MÁS DE 30 MINUTOS), INDICAR EL NÚMERO.</t>
  </si>
  <si>
    <t>con interruzioni</t>
  </si>
  <si>
    <t>punteggi</t>
  </si>
  <si>
    <t>Dx</t>
  </si>
  <si>
    <t>DESCRIPCIÓN DEL TRABAJO REPETITIVO</t>
  </si>
  <si>
    <t>MULTIPLICADOR DE DURACIÓN</t>
  </si>
  <si>
    <t>punt</t>
  </si>
  <si>
    <r>
      <rPr>
        <rFont val="Arial"/>
        <color theme="1"/>
        <sz val="20.0"/>
      </rPr>
      <t xml:space="preserve">¿Hay ciclos reales?
</t>
    </r>
    <r>
      <rPr>
        <rFont val="Arial"/>
        <color theme="1"/>
        <sz val="18.0"/>
      </rPr>
      <t>Escribir el número de unidades / trabajadores / turnos</t>
    </r>
  </si>
  <si>
    <t>Tiempo neto de trabajo repetitivo (min)</t>
  </si>
  <si>
    <t>senza interruzioni</t>
  </si>
  <si>
    <r>
      <rPr>
        <rFont val="Arial"/>
        <color theme="1"/>
        <sz val="20.0"/>
      </rPr>
      <t xml:space="preserve">¿Hay ciclos reales?
</t>
    </r>
    <r>
      <rPr>
        <rFont val="Arial"/>
        <color theme="1"/>
        <sz val="18.0"/>
      </rPr>
      <t>Escribir el tiempo de ciclo observado (en segundos)</t>
    </r>
  </si>
  <si>
    <r>
      <rPr>
        <rFont val="Arial"/>
        <color theme="1"/>
        <sz val="20.0"/>
      </rPr>
      <t xml:space="preserve">No hay un ciclo real pero se repiten siempre las mismas acciones: </t>
    </r>
    <r>
      <rPr>
        <rFont val="Arial"/>
        <color theme="1"/>
        <sz val="18.0"/>
      </rPr>
      <t>Escribir (en segundos), el tiempo de observacion represetativo.</t>
    </r>
  </si>
  <si>
    <t>Tiempo de ciclo neto calculado (segundos)</t>
  </si>
  <si>
    <t>Minutos no justificados</t>
  </si>
  <si>
    <r>
      <rPr>
        <rFont val="Arial"/>
        <color theme="1"/>
        <sz val="20.0"/>
      </rPr>
      <t xml:space="preserve">¿Existe presencia de tiempos de recuperación dentro del ciclo?  </t>
    </r>
    <r>
      <rPr>
        <rFont val="Arial"/>
        <color theme="1"/>
        <sz val="18.0"/>
      </rPr>
      <t>Señalar con una X en caso afirmativo</t>
    </r>
  </si>
  <si>
    <t>% de diferencia entre el tiempo de ciclo observado y el tiempo de ciclo establecido</t>
  </si>
  <si>
    <t>sx</t>
  </si>
  <si>
    <r>
      <rPr>
        <rFont val="Arial"/>
        <b/>
        <color rgb="FFFFFF00"/>
        <sz val="18.0"/>
      </rPr>
      <t>B.</t>
    </r>
    <r>
      <rPr>
        <rFont val="Arial"/>
        <b/>
        <color rgb="FFFFFFFF"/>
        <sz val="18.0"/>
      </rPr>
      <t xml:space="preserve"> </t>
    </r>
    <r>
      <rPr>
        <rFont val="Arial"/>
        <b/>
        <color rgb="FFFFFFFF"/>
        <sz val="18.0"/>
      </rPr>
      <t>BREVE DESCRIPCIÓN DEL TURNO DE TRABAJO Y LAS PAUSAS</t>
    </r>
  </si>
  <si>
    <t xml:space="preserve">Inicio del turno: 06:00 hs, tienen dos pausas de 15 minutos, 10 minutos de gimnasia laboral y 30 minutos para almorzar. </t>
  </si>
  <si>
    <r>
      <rPr>
        <rFont val="Arial"/>
        <b/>
        <color rgb="FFFFFF00"/>
        <sz val="18.0"/>
      </rPr>
      <t>C.</t>
    </r>
    <r>
      <rPr>
        <rFont val="Arial"/>
        <b/>
        <color rgb="FFFFFFFF"/>
        <sz val="18.0"/>
      </rPr>
      <t xml:space="preserve"> EVALUACIÓN DE LOS PRINCIPALES  FACTORES DE RIESGO Y PRIORIDADES EN LA INTERVENCIÓN DE MEJORAS (</t>
    </r>
    <r>
      <rPr>
        <rFont val="Arial"/>
        <b val="0"/>
        <color rgb="FFFFFFFF"/>
        <sz val="18.0"/>
      </rPr>
      <t>describa la  extremidad más penosa o ambas si son simétricas</t>
    </r>
    <r>
      <rPr>
        <rFont val="Arial"/>
        <b/>
        <color rgb="FFFFFFFF"/>
        <sz val="18.0"/>
      </rPr>
      <t>)</t>
    </r>
  </si>
  <si>
    <t>TEMPO CICLO UTILIZZATO</t>
  </si>
  <si>
    <t>IPOTESI FINALE moltiplicatore correttore recupero</t>
  </si>
  <si>
    <t xml:space="preserve">Extremidad analizada   </t>
  </si>
  <si>
    <t>DX</t>
  </si>
  <si>
    <t>IX</t>
  </si>
  <si>
    <t>BILATERAL</t>
  </si>
  <si>
    <t>N.PAUSE</t>
  </si>
  <si>
    <t>N. ACCIONES</t>
  </si>
  <si>
    <t>FRECUENCIA</t>
  </si>
  <si>
    <t>MENSA IN ORARIO DI LAVORO</t>
  </si>
  <si>
    <t>FRECUENCIA: 
acciones dinámicas</t>
  </si>
  <si>
    <t>Indicar el número de acciones técnicas observadas por separado para la extremidad izquierda y derecha</t>
  </si>
  <si>
    <t>derecha</t>
  </si>
  <si>
    <t>izquierda</t>
  </si>
  <si>
    <t>punteggio dx</t>
  </si>
  <si>
    <t>punteggio sx</t>
  </si>
  <si>
    <t>PUNTEGGIO FINALE  FREQUQNZA</t>
  </si>
  <si>
    <t>MENSA FUORI ORARIO DI LAVORO</t>
  </si>
  <si>
    <r>
      <rPr>
        <rFont val="Arial"/>
        <color rgb="FFFFFFFF"/>
        <sz val="20.0"/>
      </rPr>
      <t xml:space="preserve">Si las acciones son muy rápidas y difíciles de contar (&gt; 70 acc/min), </t>
    </r>
    <r>
      <rPr>
        <rFont val="Arial"/>
        <i/>
        <color rgb="FFFFFFFF"/>
        <sz val="20.0"/>
      </rPr>
      <t>marque una "X" en el recuadro, sin necesidad de contar las acciones técnicas.</t>
    </r>
  </si>
  <si>
    <t>PUNTUACIÓN DE FRECUENCIA</t>
  </si>
  <si>
    <t>SX</t>
  </si>
  <si>
    <t>N.TOT.PAUSE</t>
  </si>
  <si>
    <t>¿SON POSIBLES BREVES INTERRUPCIONES? (el ritmo no es del todo impuesto por la máquina)</t>
  </si>
  <si>
    <t>DERECHA</t>
  </si>
  <si>
    <t>IZQUIERDA</t>
  </si>
  <si>
    <t>FRECUENCIA: 
acciones estáticas</t>
  </si>
  <si>
    <t>¿Un objeto es mantenido en presa estática por una duración de al menos 5 seg.; ocupa 2/3 del tiempo del ciclo o del periodo de observación?. (Coloque una "X")</t>
  </si>
  <si>
    <t>¿Un objeto es mantenido en presa estática por una duración de al menos 5 seg. Ocupa 3/3 del tiempo ciclo del período de observación?. (Coloque una "X")</t>
  </si>
  <si>
    <t>HOMBRO</t>
  </si>
  <si>
    <t>CODO</t>
  </si>
  <si>
    <t>MUÑECA</t>
  </si>
  <si>
    <t>MANO</t>
  </si>
  <si>
    <t>BRAZO EN ALTO</t>
  </si>
  <si>
    <t>FLEXO-EXTENSIÓN  Y PRONO-SUPINACIÓN</t>
  </si>
  <si>
    <t>FLEXO-EXTENSIÓN Y DESVIACIONES RADIO-ULNAR</t>
  </si>
  <si>
    <t>LA MANO SUJETA CON LOS DEDOS EN (PINZA, PRESA PALMAR O GANCHO)</t>
  </si>
  <si>
    <t>POSTURA FORZADA DE LA EXTREMIDAD SUP.DX</t>
  </si>
  <si>
    <t>MENOS TIEMPO PERO SIGNIFICATIVO</t>
  </si>
  <si>
    <t>APROX. 1/3 DEL TIEMPO</t>
  </si>
  <si>
    <t>APROX. LA MITAD DEL TIEMPO</t>
  </si>
  <si>
    <t>APROX. 2/3 DEL TIEMPO</t>
  </si>
  <si>
    <t>CASI TODO EL TIEMPO</t>
  </si>
  <si>
    <t>La mano sujeta objetos o partes o instrumentos con los dedos en pinch, palmar o gancho (no en grip)</t>
  </si>
  <si>
    <t xml:space="preserve">El brazo se mantienen casi a la altura del hombro o en otra postura extrema </t>
  </si>
  <si>
    <t>Desviaciones extremas de la muñeca en flexión y / desviación, radio / cubital</t>
  </si>
  <si>
    <t>El codo realiza amplios movimientos de flexo-extensión o prono-supinación</t>
  </si>
  <si>
    <t>dx</t>
  </si>
  <si>
    <t>ESTEREOTIPO</t>
  </si>
  <si>
    <t>tiempo del ciclo</t>
  </si>
  <si>
    <t>sup.15 seg</t>
  </si>
  <si>
    <t>entre 9 y 15 segundos</t>
  </si>
  <si>
    <t>igual o inferior a 8 seg.</t>
  </si>
  <si>
    <t>repetición de las mismas acciones técnicas</t>
  </si>
  <si>
    <t>la mayoría de las veces (más de la mitad)</t>
  </si>
  <si>
    <t>casi todo el tiempo</t>
  </si>
  <si>
    <t>P. POSTURA  DX</t>
  </si>
  <si>
    <t>POSTURA FORZADA DE LA EXTREMIDAD SUP.IX</t>
  </si>
  <si>
    <t>NOTA</t>
  </si>
  <si>
    <t>P. POSTURA  IX</t>
  </si>
  <si>
    <t>MENOS DE 1/3 DEL TIEMPO</t>
  </si>
  <si>
    <t>FUERZA EXTREMIDAD DERECHA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</si>
  <si>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</si>
  <si>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</si>
  <si>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t>1- 2 segundos cada 10 minutos</t>
  </si>
  <si>
    <t>1% del tiempo</t>
  </si>
  <si>
    <t>5% del tiempo</t>
  </si>
  <si>
    <t xml:space="preserve">más del 10%  tiempo </t>
  </si>
  <si>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</si>
  <si>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NOTAS SOBRE EL USO DE LA FUERZA</t>
  </si>
  <si>
    <t>P. FUERZA DX</t>
  </si>
  <si>
    <t>FUERZA EXTREMIDAD IZQUIERDA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</si>
  <si>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</si>
  <si>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</si>
  <si>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</si>
  <si>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P. FUERZA IX</t>
  </si>
  <si>
    <t>FACTORES COMPLEMENTARIO</t>
  </si>
  <si>
    <t>Uso de martillo o mazos para golpear</t>
  </si>
  <si>
    <t>más de la mitad del tiempo</t>
  </si>
  <si>
    <t>Uso de las manos para dar golpes</t>
  </si>
  <si>
    <t>frecuencia de al menos 10 veces / hora</t>
  </si>
  <si>
    <t>Factores Físicos</t>
  </si>
  <si>
    <t>Se emplean herramientas vibradoras (Excluido los destornilladores cuando no provocan contragolpes)</t>
  </si>
  <si>
    <t>Otros: especificar sólo los que figuran en el comentario adjunto</t>
  </si>
  <si>
    <t>Factores Socio-organizativos</t>
  </si>
  <si>
    <t>El ritmo de trabajo está determinado por la máquina</t>
  </si>
  <si>
    <t>ritmo impuesto con la posibilidad de ajustar la velocidad</t>
  </si>
  <si>
    <t xml:space="preserve">ritmo impuesto: en el trabajo en línea la velocidad de desplazamiento es muy lenta </t>
  </si>
  <si>
    <t>ritmo impuesto: sin la posibilidad de ajustar la velocidad de movimiento</t>
  </si>
  <si>
    <t>P.COMPLEMENTARIOS</t>
  </si>
  <si>
    <t>NOTA:</t>
  </si>
  <si>
    <r>
      <rPr>
        <rFont val="Arial"/>
        <b/>
        <color rgb="FFFFFF00"/>
        <sz val="18.0"/>
      </rPr>
      <t>D. PUNTUACIÓN</t>
    </r>
    <r>
      <rPr>
        <rFont val="Arial"/>
        <b/>
        <color rgb="FFFFFFFF"/>
        <sz val="18.0"/>
      </rPr>
      <t xml:space="preserve"> FINAL CHECKLIST OCRA, PONDERADO POR LA DURACIÓN</t>
    </r>
  </si>
  <si>
    <t>ÍNDICE PARCIAL                                   independiente de la recuperación y la duración</t>
  </si>
  <si>
    <t>ÍNDICE PONDERADO POR LA DURACIÓN EFECTIVA DE LA TAREA REPETITIVA</t>
  </si>
  <si>
    <t>ÍNDICE INTRÍNSECO     
independiente de la duración</t>
  </si>
  <si>
    <t>RESUMEN DEL CHECKLIST</t>
  </si>
  <si>
    <t>NOMBRE</t>
  </si>
  <si>
    <t>Recuperación</t>
  </si>
  <si>
    <t>Frecuencia</t>
  </si>
  <si>
    <t>Fuerza</t>
  </si>
  <si>
    <t>Extremidad analizada</t>
  </si>
  <si>
    <t>Hombro</t>
  </si>
  <si>
    <t>Codo</t>
  </si>
  <si>
    <t>Muñeca</t>
  </si>
  <si>
    <t>Mano</t>
  </si>
  <si>
    <t>Estereotipo</t>
  </si>
  <si>
    <t>Total postura</t>
  </si>
  <si>
    <t>Complementarios</t>
  </si>
  <si>
    <t xml:space="preserve">checklist OCRA </t>
  </si>
  <si>
    <t>DISTRIBUCIÓN DE LAS PAUSAS</t>
  </si>
  <si>
    <t>inicio del turno</t>
  </si>
  <si>
    <t>fin del turno</t>
  </si>
  <si>
    <t>Notas y observaciones</t>
  </si>
  <si>
    <t>n° dcha.</t>
  </si>
  <si>
    <t>ACCIONES TECNICAS DERECHA</t>
  </si>
  <si>
    <t>n° izda</t>
  </si>
  <si>
    <t>ACCIONES TECNICASE IZQUIERDA</t>
  </si>
  <si>
    <t>Toma y conexiona cable USB</t>
  </si>
  <si>
    <t>Toma y sostiene equipo</t>
  </si>
  <si>
    <t>Retira levemente bandeja SIM</t>
  </si>
  <si>
    <t>Toma y escanea etiqueta</t>
  </si>
  <si>
    <t>Desconecta cable USB</t>
  </si>
  <si>
    <t>prende, distacca,posiziona</t>
  </si>
  <si>
    <t>Pega etiqueta</t>
  </si>
  <si>
    <t>prende,gira, posiziona, schiaccia</t>
  </si>
  <si>
    <t>Gira equipo</t>
  </si>
  <si>
    <t>batte 25 colpi e prende</t>
  </si>
  <si>
    <t>Brucela: 2 movimientos</t>
  </si>
  <si>
    <t xml:space="preserve">Toma, gira y coloca equipo en caja </t>
  </si>
  <si>
    <t>Toma caja y coloca en rampa</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</si>
</sst>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000"/>
    <numFmt numFmtId="166" formatCode=";;;"/>
    <numFmt numFmtId="167" formatCode="_-* #,##0_-;\-* #,##0_-;_-* &quot;-&quot;??_-;_-@"/>
    <numFmt numFmtId="168" formatCode="_-* #,##0.00_-;\-* #,##0.00_-;_-* &quot;-&quot;??_-;_-@"/>
    <numFmt numFmtId="169" formatCode="_-* #,##0.000_-;\-* #,##0.000_-;_-* &quot;-&quot;???_-;_-@"/>
  </numFmts>
  <fonts count="74">
    <font>
      <sz val="10.0"/>
      <color rgb="FF000000"/>
      <name val="Arial"/>
      <scheme val="minor"/>
    </font>
    <font>
      <sz val="10.0"/>
      <color theme="1"/>
      <name val="Arial"/>
    </font>
    <font>
      <sz val="20.0"/>
      <color rgb="FFFFFFFF"/>
      <name val="Arial"/>
    </font>
    <font>
      <b/>
      <sz val="48.0"/>
      <color rgb="FFFFFFFF"/>
      <name val="Arial"/>
    </font>
    <font/>
    <font>
      <b/>
      <sz val="18.0"/>
      <color rgb="FFFFFFFF"/>
      <name val="Arial"/>
    </font>
    <font>
      <b/>
      <sz val="16.0"/>
      <color theme="1"/>
      <name val="Arial"/>
    </font>
    <font>
      <sz val="16.0"/>
      <color theme="1"/>
      <name val="Arial"/>
    </font>
    <font>
      <sz val="12.0"/>
      <color theme="1"/>
      <name val="Arial"/>
    </font>
    <font>
      <sz val="16.0"/>
      <color theme="1"/>
      <name val="Arial Narrow"/>
    </font>
    <font>
      <b/>
      <sz val="10.0"/>
      <color theme="1"/>
      <name val="Arial"/>
    </font>
    <font>
      <b/>
      <sz val="28.0"/>
      <color theme="1"/>
      <name val="Arial"/>
    </font>
    <font>
      <sz val="16.0"/>
      <color rgb="FFFFFFFF"/>
      <name val="Arial"/>
    </font>
    <font>
      <b/>
      <sz val="14.0"/>
      <color theme="1"/>
      <name val="Arial Narrow"/>
    </font>
    <font>
      <sz val="12.0"/>
      <color theme="1"/>
      <name val="Arial Narrow"/>
    </font>
    <font>
      <b/>
      <sz val="14.0"/>
      <color rgb="FFFFFF00"/>
      <name val="Arial Narrow"/>
    </font>
    <font>
      <b/>
      <sz val="14.0"/>
      <color theme="1"/>
      <name val="Arial"/>
    </font>
    <font>
      <b/>
      <sz val="18.0"/>
      <color theme="1"/>
      <name val="Arial"/>
    </font>
    <font>
      <b/>
      <sz val="14.0"/>
      <color theme="1"/>
      <name val="Arial Black"/>
    </font>
    <font>
      <sz val="14.0"/>
      <color theme="1"/>
      <name val="Arial Black"/>
    </font>
    <font>
      <sz val="14.0"/>
      <color theme="1"/>
      <name val="Arial"/>
    </font>
    <font>
      <b/>
      <sz val="16.0"/>
      <color rgb="FFFFFFFF"/>
      <name val="Arial"/>
    </font>
    <font>
      <b/>
      <sz val="18.0"/>
      <color theme="0"/>
      <name val="Arial"/>
    </font>
    <font>
      <b/>
      <sz val="16.0"/>
      <color rgb="FF1F497D"/>
      <name val="Arial"/>
    </font>
    <font>
      <b/>
      <sz val="12.0"/>
      <color rgb="FF333333"/>
      <name val="Arial Narrow"/>
    </font>
    <font>
      <b/>
      <sz val="14.0"/>
      <color rgb="FF333333"/>
      <name val="Arial Narrow"/>
    </font>
    <font>
      <b/>
      <sz val="12.0"/>
      <color theme="1"/>
      <name val="Arial"/>
    </font>
    <font>
      <sz val="18.0"/>
      <color theme="1"/>
      <name val="Arial"/>
    </font>
    <font>
      <b/>
      <sz val="20.0"/>
      <color theme="1"/>
      <name val="Arial"/>
    </font>
    <font>
      <b/>
      <sz val="24.0"/>
      <color rgb="FFFFFFFF"/>
      <name val="Arial Black"/>
    </font>
    <font>
      <sz val="18.0"/>
      <color rgb="FF333333"/>
      <name val="Arial Narrow"/>
    </font>
    <font>
      <b/>
      <sz val="24.0"/>
      <color theme="1"/>
      <name val="Arial"/>
    </font>
    <font>
      <sz val="24.0"/>
      <color theme="1"/>
      <name val="Arial"/>
    </font>
    <font>
      <sz val="18.0"/>
      <color theme="1"/>
      <name val="Arial Narrow"/>
    </font>
    <font>
      <sz val="20.0"/>
      <color theme="1"/>
      <name val="Arial"/>
    </font>
    <font>
      <sz val="18.0"/>
      <color rgb="FFFFFFFF"/>
      <name val="Arial"/>
    </font>
    <font>
      <b/>
      <sz val="14.0"/>
      <color rgb="FF1F497D"/>
      <name val="Arial"/>
    </font>
    <font>
      <b/>
      <sz val="26.0"/>
      <color theme="1"/>
      <name val="Arial"/>
    </font>
    <font>
      <b/>
      <sz val="18.0"/>
      <color rgb="FF333333"/>
      <name val="Arial Narrow"/>
    </font>
    <font>
      <b/>
      <sz val="24.0"/>
      <color rgb="FFFFFFFF"/>
      <name val="Arial"/>
    </font>
    <font>
      <sz val="26.0"/>
      <color theme="1"/>
      <name val="Arial"/>
    </font>
    <font>
      <b/>
      <sz val="20.0"/>
      <color rgb="FF333333"/>
      <name val="Arial"/>
    </font>
    <font>
      <sz val="20.0"/>
      <color rgb="FF333333"/>
      <name val="Arial"/>
    </font>
    <font>
      <b/>
      <sz val="12.0"/>
      <color rgb="FF993366"/>
      <name val="Arial"/>
    </font>
    <font>
      <b/>
      <sz val="12.0"/>
      <color rgb="FF333333"/>
      <name val="Arial"/>
    </font>
    <font>
      <sz val="10.0"/>
      <color rgb="FF808080"/>
      <name val="Arial"/>
    </font>
    <font>
      <sz val="18.0"/>
      <color theme="1"/>
      <name val="Arial Black"/>
    </font>
    <font>
      <b/>
      <sz val="26.0"/>
      <color rgb="FFFFFFFF"/>
      <name val="Arial"/>
    </font>
    <font>
      <b/>
      <sz val="18.0"/>
      <color theme="1"/>
      <name val="Arial Black"/>
    </font>
    <font>
      <sz val="18.0"/>
      <color rgb="FFFF0000"/>
      <name val="Arial"/>
    </font>
    <font>
      <sz val="36.0"/>
      <color theme="1"/>
      <name val="Arial"/>
    </font>
    <font>
      <b/>
      <sz val="18.0"/>
      <color rgb="FFFF0000"/>
      <name val="Arial"/>
    </font>
    <font>
      <sz val="11.0"/>
      <color theme="1"/>
      <name val="Arial"/>
    </font>
    <font>
      <b/>
      <sz val="36.0"/>
      <color theme="1"/>
      <name val="Arial"/>
    </font>
    <font>
      <sz val="16.0"/>
      <color rgb="FFCCFFCC"/>
      <name val="Arial Black"/>
    </font>
    <font>
      <sz val="16.0"/>
      <color rgb="FF99CC00"/>
      <name val="Arial Black"/>
    </font>
    <font>
      <sz val="16.0"/>
      <color rgb="FF339966"/>
      <name val="Arial Black"/>
    </font>
    <font>
      <b/>
      <sz val="24.0"/>
      <color rgb="FF000000"/>
      <name val="Arial"/>
    </font>
    <font>
      <b/>
      <sz val="20.0"/>
      <color rgb="FFFFFF00"/>
      <name val="Arial"/>
    </font>
    <font>
      <b/>
      <sz val="36.0"/>
      <color theme="1"/>
      <name val="Arial Black"/>
    </font>
    <font>
      <b/>
      <sz val="10.0"/>
      <color rgb="FF1F497D"/>
      <name val="Arial"/>
    </font>
    <font>
      <b/>
      <sz val="12.0"/>
      <color rgb="FF1F497D"/>
      <name val="Arial"/>
    </font>
    <font>
      <sz val="10.0"/>
      <color theme="1"/>
      <name val="Arial Narrow"/>
    </font>
    <font>
      <sz val="16.0"/>
      <color rgb="FF000000"/>
      <name val="Arial"/>
    </font>
    <font>
      <sz val="14.0"/>
      <color rgb="FFFFFFFF"/>
      <name val="Arial"/>
    </font>
    <font>
      <b/>
      <sz val="18.0"/>
      <color rgb="FF000000"/>
      <name val="Arial"/>
    </font>
    <font>
      <b/>
      <sz val="28.0"/>
      <color rgb="FF000000"/>
      <name val="Arial"/>
    </font>
    <font>
      <sz val="28.0"/>
      <color theme="1"/>
      <name val="Arial"/>
    </font>
    <font>
      <sz val="22.0"/>
      <color theme="1"/>
      <name val="Arial"/>
    </font>
    <font>
      <sz val="18.0"/>
      <color rgb="FF000000"/>
      <name val="Arial"/>
    </font>
    <font>
      <sz val="9.0"/>
      <color theme="1"/>
      <name val="Arial Narrow"/>
    </font>
    <font>
      <sz val="18.0"/>
      <color rgb="FFFFFFFF"/>
      <name val="Gill Sans"/>
    </font>
    <font>
      <sz val="18.0"/>
      <color theme="1"/>
      <name val="Gill Sans"/>
    </font>
    <font>
      <b/>
      <sz val="18.0"/>
      <color theme="1"/>
      <name val="Arial Narrow"/>
    </font>
  </fonts>
  <fills count="25">
    <fill>
      <patternFill patternType="none"/>
    </fill>
    <fill>
      <patternFill patternType="lightGray"/>
    </fill>
    <fill>
      <patternFill patternType="solid">
        <fgColor theme="0"/>
        <bgColor theme="0"/>
      </patternFill>
    </fill>
    <fill>
      <patternFill patternType="solid">
        <fgColor rgb="FF808080"/>
        <bgColor rgb="FF808080"/>
      </patternFill>
    </fill>
    <fill>
      <patternFill patternType="solid">
        <fgColor rgb="FF003300"/>
        <bgColor rgb="FF003300"/>
      </patternFill>
    </fill>
    <fill>
      <patternFill patternType="solid">
        <fgColor rgb="FF7F7F7F"/>
        <bgColor rgb="FF7F7F7F"/>
      </patternFill>
    </fill>
    <fill>
      <patternFill patternType="solid">
        <fgColor rgb="FFC6D9F0"/>
        <bgColor rgb="FFC6D9F0"/>
      </patternFill>
    </fill>
    <fill>
      <patternFill patternType="solid">
        <fgColor rgb="FFFFFFFF"/>
        <bgColor rgb="FFFFFFFF"/>
      </patternFill>
    </fill>
    <fill>
      <patternFill patternType="solid">
        <fgColor rgb="FFC5D9F1"/>
        <bgColor rgb="FFC5D9F1"/>
      </patternFill>
    </fill>
    <fill>
      <patternFill patternType="solid">
        <fgColor rgb="FFCCFFCC"/>
        <bgColor rgb="FFCCFFCC"/>
      </patternFill>
    </fill>
    <fill>
      <patternFill patternType="solid">
        <fgColor rgb="FFC0C0C0"/>
        <bgColor rgb="FFC0C0C0"/>
      </patternFill>
    </fill>
    <fill>
      <patternFill patternType="solid">
        <fgColor rgb="FF339966"/>
        <bgColor rgb="FF339966"/>
      </patternFill>
    </fill>
    <fill>
      <patternFill patternType="solid">
        <fgColor rgb="FFFFCC99"/>
        <bgColor rgb="FFFFCC99"/>
      </patternFill>
    </fill>
    <fill>
      <patternFill patternType="solid">
        <fgColor rgb="FF969696"/>
        <bgColor rgb="FF969696"/>
      </patternFill>
    </fill>
    <fill>
      <patternFill patternType="solid">
        <fgColor rgb="FFFF0000"/>
        <bgColor rgb="FFFF0000"/>
      </patternFill>
    </fill>
    <fill>
      <patternFill patternType="solid">
        <fgColor rgb="FFFFCC00"/>
        <bgColor rgb="FFFFCC00"/>
      </patternFill>
    </fill>
    <fill>
      <patternFill patternType="solid">
        <fgColor rgb="FF008080"/>
        <bgColor rgb="FF008080"/>
      </patternFill>
    </fill>
    <fill>
      <patternFill patternType="solid">
        <fgColor rgb="FF005000"/>
        <bgColor rgb="FF005000"/>
      </patternFill>
    </fill>
    <fill>
      <patternFill patternType="solid">
        <fgColor rgb="FF009999"/>
        <bgColor rgb="FF009999"/>
      </patternFill>
    </fill>
    <fill>
      <patternFill patternType="solid">
        <fgColor rgb="FF99CC00"/>
        <bgColor rgb="FF99CC00"/>
      </patternFill>
    </fill>
    <fill>
      <patternFill patternType="solid">
        <fgColor rgb="FF00FF00"/>
        <bgColor rgb="FF00FF00"/>
      </patternFill>
    </fill>
    <fill>
      <patternFill patternType="solid">
        <fgColor rgb="FFFFFF99"/>
        <bgColor rgb="FFFFFF99"/>
      </patternFill>
    </fill>
    <fill>
      <patternFill patternType="solid">
        <fgColor rgb="FF17365D"/>
        <bgColor rgb="FF17365D"/>
      </patternFill>
    </fill>
    <fill>
      <patternFill patternType="solid">
        <fgColor rgb="FFFFFF00"/>
        <bgColor rgb="FFFFFF00"/>
      </patternFill>
    </fill>
    <fill>
      <patternFill patternType="solid">
        <fgColor rgb="FFBFBFBF"/>
        <bgColor rgb="FFBFBFBF"/>
      </patternFill>
    </fill>
  </fills>
  <borders count="132">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top/>
      <bottom/>
    </border>
    <border>
      <top/>
      <bottom/>
    </border>
    <border>
      <right/>
      <top/>
      <bottom/>
    </border>
    <border>
      <left/>
      <right style="medium">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left/>
      <top/>
    </border>
    <border>
      <top/>
    </border>
    <border>
      <right/>
      <top/>
    </border>
    <border>
      <left/>
      <bottom/>
    </border>
    <border>
      <bottom/>
    </border>
    <border>
      <right/>
      <bottom/>
    </border>
    <border>
      <left/>
      <right style="medium">
        <color rgb="FF000000"/>
      </right>
      <top/>
      <bottom style="thin">
        <color rgb="FF000000"/>
      </bottom>
    </border>
    <border>
      <left style="thin">
        <color rgb="FF000000"/>
      </left>
      <right/>
      <top style="thin">
        <color rgb="FF000000"/>
      </top>
      <bottom/>
    </border>
    <border>
      <left/>
      <right style="medium">
        <color rgb="FF000000"/>
      </right>
      <top style="thin">
        <color rgb="FF000000"/>
      </top>
      <bottom/>
    </border>
    <border>
      <left style="thin">
        <color rgb="FF000000"/>
      </left>
      <right style="thin">
        <color rgb="FF000000"/>
      </right>
      <top style="thin">
        <color rgb="FF000000"/>
      </top>
    </border>
    <border>
      <right style="thin">
        <color rgb="FF000000"/>
      </right>
      <top/>
      <bottom/>
    </border>
    <border>
      <left style="thin">
        <color rgb="FF000000"/>
      </left>
      <right style="thin">
        <color rgb="FF000000"/>
      </right>
      <bottom style="thin">
        <color rgb="FF000000"/>
      </bottom>
    </border>
    <border>
      <left style="thin">
        <color rgb="FF000000"/>
      </left>
      <top/>
      <bottom/>
    </border>
    <border>
      <right style="medium">
        <color rgb="FF000000"/>
      </right>
      <top/>
      <bottom/>
    </border>
    <border>
      <left style="thin">
        <color rgb="FF000000"/>
      </left>
      <right style="thin">
        <color rgb="FF000000"/>
      </right>
      <top style="thin">
        <color rgb="FF000000"/>
      </top>
      <bottom/>
    </border>
    <border>
      <left/>
      <top/>
      <bottom style="thin">
        <color rgb="FF000000"/>
      </bottom>
    </border>
    <border>
      <right style="thin">
        <color rgb="FF000000"/>
      </right>
      <top/>
      <bottom style="thin">
        <color rgb="FF000000"/>
      </bottom>
    </border>
    <border>
      <left/>
      <top style="thin">
        <color rgb="FF000000"/>
      </top>
      <bottom/>
    </border>
    <border>
      <right style="thin">
        <color rgb="FF000000"/>
      </right>
      <top style="thin">
        <color rgb="FF000000"/>
      </top>
      <bottom/>
    </border>
    <border>
      <top/>
      <bottom style="thin">
        <color rgb="FF000000"/>
      </bottom>
    </border>
    <border>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right/>
      <top style="thin">
        <color rgb="FF000000"/>
      </top>
      <bottom/>
    </border>
    <border>
      <left/>
      <right/>
      <top style="thin">
        <color rgb="FF000000"/>
      </top>
      <bottom style="thin">
        <color rgb="FF000000"/>
      </bottom>
    </border>
    <border>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border>
    <border>
      <right style="thin">
        <color rgb="FF000000"/>
      </right>
      <top/>
    </border>
    <border>
      <left/>
      <right/>
      <top/>
    </border>
    <border>
      <left style="thin">
        <color rgb="FF000000"/>
      </left>
      <right style="medium">
        <color rgb="FF000000"/>
      </right>
      <top style="thin">
        <color rgb="FF000000"/>
      </top>
      <bottom style="thin">
        <color rgb="FF000000"/>
      </bottom>
    </border>
    <border>
      <right style="thin">
        <color rgb="FF000000"/>
      </right>
      <bottom/>
    </border>
    <border>
      <left/>
      <right/>
      <bottom/>
    </border>
    <border>
      <left/>
      <right/>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style="thin">
        <color rgb="FF000000"/>
      </left>
      <top style="thin">
        <color rgb="FF000000"/>
      </top>
      <bottom/>
    </border>
    <border>
      <left style="thin">
        <color rgb="FF000000"/>
      </left>
      <right style="thin">
        <color rgb="FF000000"/>
      </right>
      <top style="medium">
        <color rgb="FF000000"/>
      </top>
    </border>
    <border>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bottom style="medium">
        <color rgb="FF000000"/>
      </bottom>
    </border>
    <border>
      <left/>
      <right style="thin">
        <color rgb="FF000000"/>
      </right>
      <top/>
      <bottom style="medium">
        <color rgb="FF000000"/>
      </bottom>
    </border>
    <border>
      <left/>
      <right/>
      <top/>
      <bottom style="medium">
        <color rgb="FF000000"/>
      </bottom>
    </border>
    <border>
      <left style="thin">
        <color rgb="FF000000"/>
      </left>
      <right style="thin">
        <color rgb="FF000000"/>
      </right>
      <top/>
      <bottom style="medium">
        <color rgb="FF000000"/>
      </bottom>
    </border>
    <border>
      <left style="thin">
        <color rgb="FF000000"/>
      </left>
      <right/>
      <top style="thin">
        <color rgb="FF000000"/>
      </top>
      <bottom style="medium">
        <color rgb="FF000000"/>
      </bottom>
    </border>
    <border>
      <left style="thin">
        <color rgb="FF000000"/>
      </left>
      <right/>
      <top/>
      <bottom style="medium">
        <color rgb="FF000000"/>
      </bottom>
    </border>
    <border>
      <left style="thin">
        <color rgb="FF000000"/>
      </left>
      <right style="medium">
        <color rgb="FF000000"/>
      </right>
      <top/>
      <bottom style="medium">
        <color rgb="FF000000"/>
      </bottom>
    </border>
    <border>
      <right/>
      <top style="medium">
        <color rgb="FF000000"/>
      </top>
      <bottom style="thin">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thin">
        <color rgb="FF000000"/>
      </top>
      <bottom/>
    </border>
    <border>
      <right style="medium">
        <color rgb="FF000000"/>
      </right>
      <top style="thin">
        <color rgb="FF000000"/>
      </top>
      <bottom style="thin">
        <color rgb="FF000000"/>
      </bottom>
    </border>
    <border>
      <left style="thin">
        <color rgb="FF000000"/>
      </left>
      <right style="medium">
        <color rgb="FF000000"/>
      </right>
      <top/>
      <bottom/>
    </border>
    <border>
      <left style="medium">
        <color rgb="FF000000"/>
      </left>
      <right/>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right style="medium">
        <color rgb="FF000000"/>
      </right>
      <top/>
      <bottom style="medium">
        <color rgb="FF000000"/>
      </bottom>
    </border>
    <border>
      <left style="medium">
        <color rgb="FF000000"/>
      </left>
    </border>
    <border>
      <left style="medium">
        <color rgb="FF000000"/>
      </left>
      <right style="medium">
        <color rgb="FF000000"/>
      </right>
      <top style="medium">
        <color rgb="FF000000"/>
      </top>
    </border>
    <border>
      <left/>
      <right/>
      <top style="medium">
        <color rgb="FF000000"/>
      </top>
      <bottom style="thin">
        <color rgb="FF000000"/>
      </bottom>
    </border>
    <border>
      <left style="medium">
        <color rgb="FF000000"/>
      </left>
      <right style="medium">
        <color rgb="FF000000"/>
      </right>
      <bottom/>
    </border>
    <border>
      <left style="medium">
        <color rgb="FF000000"/>
      </left>
      <right style="medium">
        <color rgb="FF000000"/>
      </right>
      <top/>
      <bottom/>
    </border>
    <border>
      <left style="medium">
        <color rgb="FF000000"/>
      </left>
      <right style="medium">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style="thin">
        <color rgb="FF000000"/>
      </right>
      <top style="medium">
        <color rgb="FF000000"/>
      </top>
      <bottom style="medium">
        <color rgb="FF000000"/>
      </bottom>
    </border>
    <border>
      <left style="medium">
        <color rgb="FF000000"/>
      </left>
      <top/>
      <bottom/>
    </border>
    <border>
      <top style="thin">
        <color rgb="FF000000"/>
      </top>
      <bottom/>
    </border>
    <border>
      <right/>
      <top/>
      <bottom style="thin">
        <color rgb="FF000000"/>
      </bottom>
    </border>
    <border>
      <left style="thin">
        <color rgb="FF000000"/>
      </left>
      <right style="medium">
        <color rgb="FF000000"/>
      </right>
      <top/>
    </border>
    <border>
      <left style="thin">
        <color rgb="FF000000"/>
      </left>
      <right style="thin">
        <color rgb="FF000000"/>
      </right>
    </border>
    <border>
      <left style="thin">
        <color rgb="FF000000"/>
      </left>
      <right style="medium">
        <color rgb="FF000000"/>
      </right>
    </border>
    <border>
      <left style="thin">
        <color rgb="FF000000"/>
      </left>
      <right style="medium">
        <color rgb="FF000000"/>
      </right>
      <bottom/>
    </border>
    <border>
      <right/>
      <top style="thin">
        <color rgb="FF000000"/>
      </top>
      <bottom style="thin">
        <color rgb="FF000000"/>
      </bottom>
    </border>
    <border>
      <left style="thin">
        <color rgb="FF000000"/>
      </left>
    </border>
    <border>
      <right style="thin">
        <color rgb="FF000000"/>
      </right>
    </border>
    <border>
      <left style="medium">
        <color rgb="FF000000"/>
      </left>
      <right style="thin">
        <color rgb="FF000000"/>
      </right>
      <top style="medium">
        <color rgb="FF000000"/>
      </top>
      <bottom/>
    </border>
    <border>
      <left style="thin">
        <color rgb="FF000000"/>
      </left>
      <top style="medium">
        <color rgb="FF000000"/>
      </top>
      <bottom/>
    </border>
    <border>
      <right style="medium">
        <color rgb="FF000000"/>
      </right>
      <top style="medium">
        <color rgb="FF000000"/>
      </top>
      <bottom/>
    </border>
    <border>
      <left style="medium">
        <color rgb="FF000000"/>
      </left>
      <right style="medium">
        <color rgb="FF000000"/>
      </right>
      <top style="medium">
        <color rgb="FF000000"/>
      </top>
      <bottom style="thin">
        <color rgb="FF000000"/>
      </bottom>
    </border>
    <border>
      <left style="medium">
        <color rgb="FF000000"/>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top style="thin">
        <color rgb="FF000000"/>
      </top>
      <bottom style="medium">
        <color rgb="FF000000"/>
      </bottom>
    </border>
    <border>
      <left/>
      <right/>
      <top style="thin">
        <color rgb="FF000000"/>
      </top>
      <bottom style="medium">
        <color rgb="FF000000"/>
      </bottom>
    </border>
    <border>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double">
        <color rgb="FF000000"/>
      </right>
      <top/>
      <bottom/>
    </border>
    <border>
      <left style="double">
        <color rgb="FF000000"/>
      </left>
      <right style="thin">
        <color rgb="FF000000"/>
      </right>
      <top/>
      <bottom style="thin">
        <color rgb="FF000000"/>
      </bottom>
    </border>
  </borders>
  <cellStyleXfs count="1">
    <xf borderId="0" fillId="0" fontId="0" numFmtId="0" applyAlignment="1" applyFont="1"/>
  </cellStyleXfs>
  <cellXfs count="482">
    <xf borderId="0" fillId="0" fontId="0" numFmtId="0" xfId="0" applyAlignment="1" applyFont="1">
      <alignment readingOrder="0" shrinkToFit="0" vertical="bottom" wrapText="0"/>
    </xf>
    <xf borderId="1" fillId="2" fontId="1" numFmtId="0" xfId="0" applyBorder="1" applyFill="1" applyFont="1"/>
    <xf borderId="2" fillId="3" fontId="1" numFmtId="0" xfId="0" applyBorder="1" applyFill="1" applyFont="1"/>
    <xf borderId="3" fillId="3" fontId="2" numFmtId="14" xfId="0" applyAlignment="1" applyBorder="1" applyFont="1" applyNumberFormat="1">
      <alignment horizontal="left"/>
    </xf>
    <xf borderId="3" fillId="3" fontId="1" numFmtId="0" xfId="0" applyBorder="1" applyFont="1"/>
    <xf borderId="4" fillId="3" fontId="1" numFmtId="0" xfId="0" applyBorder="1" applyFont="1"/>
    <xf borderId="0" fillId="0" fontId="1" numFmtId="0" xfId="0" applyFont="1"/>
    <xf borderId="5" fillId="3" fontId="1" numFmtId="0" xfId="0" applyBorder="1" applyFont="1"/>
    <xf borderId="6" fillId="4" fontId="3" numFmtId="0" xfId="0" applyAlignment="1" applyBorder="1" applyFill="1" applyFont="1">
      <alignment horizontal="center" shrinkToFit="0" vertical="top" wrapText="1"/>
    </xf>
    <xf borderId="7" fillId="0" fontId="4" numFmtId="0" xfId="0" applyBorder="1" applyFont="1"/>
    <xf borderId="8" fillId="0" fontId="4" numFmtId="0" xfId="0" applyBorder="1" applyFont="1"/>
    <xf borderId="9" fillId="3" fontId="1" numFmtId="0" xfId="0" applyBorder="1" applyFont="1"/>
    <xf borderId="6" fillId="4" fontId="5" numFmtId="0" xfId="0" applyAlignment="1" applyBorder="1" applyFont="1">
      <alignment horizontal="left" shrinkToFit="0" vertical="center" wrapText="1"/>
    </xf>
    <xf borderId="1" fillId="5" fontId="5" numFmtId="0" xfId="0" applyAlignment="1" applyBorder="1" applyFill="1" applyFont="1">
      <alignment horizontal="left" shrinkToFit="0" vertical="center" wrapText="1"/>
    </xf>
    <xf borderId="1" fillId="3" fontId="1" numFmtId="0" xfId="0" applyBorder="1" applyFont="1"/>
    <xf borderId="1" fillId="6" fontId="6" numFmtId="0" xfId="0" applyAlignment="1" applyBorder="1" applyFill="1" applyFont="1">
      <alignment horizontal="left" shrinkToFit="0" vertical="center" wrapText="1"/>
    </xf>
    <xf borderId="10" fillId="7" fontId="7" numFmtId="0" xfId="0" applyAlignment="1" applyBorder="1" applyFill="1" applyFont="1">
      <alignment horizontal="left"/>
    </xf>
    <xf borderId="11" fillId="0" fontId="4" numFmtId="0" xfId="0" applyBorder="1" applyFont="1"/>
    <xf borderId="12" fillId="0" fontId="4" numFmtId="0" xfId="0" applyBorder="1" applyFont="1"/>
    <xf borderId="13" fillId="3" fontId="1" numFmtId="0" xfId="0" applyBorder="1" applyFont="1"/>
    <xf borderId="1" fillId="8" fontId="6" numFmtId="0" xfId="0" applyAlignment="1" applyBorder="1" applyFill="1" applyFont="1">
      <alignment shrinkToFit="0" vertical="center" wrapText="1"/>
    </xf>
    <xf borderId="10" fillId="7" fontId="7" numFmtId="0" xfId="0" applyAlignment="1" applyBorder="1" applyFont="1">
      <alignment horizontal="left" vertical="center"/>
    </xf>
    <xf borderId="0" fillId="0" fontId="8" numFmtId="0" xfId="0" applyAlignment="1" applyFont="1">
      <alignment shrinkToFit="0" vertical="top" wrapText="1"/>
    </xf>
    <xf borderId="1" fillId="3" fontId="7" numFmtId="0" xfId="0" applyBorder="1" applyFont="1"/>
    <xf borderId="1" fillId="3" fontId="7" numFmtId="0" xfId="0" applyAlignment="1" applyBorder="1" applyFont="1">
      <alignment horizontal="left"/>
    </xf>
    <xf borderId="1" fillId="3" fontId="1" numFmtId="0" xfId="0" applyAlignment="1" applyBorder="1" applyFont="1">
      <alignment horizontal="left"/>
    </xf>
    <xf borderId="1" fillId="3" fontId="9" numFmtId="0" xfId="0" applyAlignment="1" applyBorder="1" applyFont="1">
      <alignment horizontal="left"/>
    </xf>
    <xf borderId="1" fillId="3" fontId="6" numFmtId="0" xfId="0" applyAlignment="1" applyBorder="1" applyFont="1">
      <alignment horizontal="left"/>
    </xf>
    <xf borderId="9" fillId="3" fontId="10" numFmtId="0" xfId="0" applyAlignment="1" applyBorder="1" applyFont="1">
      <alignment horizontal="center"/>
    </xf>
    <xf borderId="0" fillId="0" fontId="10" numFmtId="0" xfId="0" applyAlignment="1" applyFont="1">
      <alignment horizontal="center"/>
    </xf>
    <xf borderId="14" fillId="7" fontId="11" numFmtId="0" xfId="0" applyAlignment="1" applyBorder="1" applyFont="1">
      <alignment horizontal="center" shrinkToFit="0" vertical="center" wrapText="1"/>
    </xf>
    <xf borderId="1" fillId="3" fontId="12" numFmtId="0" xfId="0" applyAlignment="1" applyBorder="1" applyFont="1">
      <alignment horizontal="left"/>
    </xf>
    <xf borderId="15" fillId="7" fontId="11" numFmtId="0" xfId="0" applyAlignment="1" applyBorder="1" applyFont="1">
      <alignment horizontal="center" shrinkToFit="0" vertical="center" wrapText="1"/>
    </xf>
    <xf borderId="9" fillId="3" fontId="1" numFmtId="0" xfId="0" applyAlignment="1" applyBorder="1" applyFont="1">
      <alignment horizontal="left"/>
    </xf>
    <xf borderId="1" fillId="3" fontId="7" numFmtId="0" xfId="0" applyAlignment="1" applyBorder="1" applyFont="1">
      <alignment vertical="center"/>
    </xf>
    <xf borderId="1" fillId="3" fontId="1" numFmtId="0" xfId="0" applyAlignment="1" applyBorder="1" applyFont="1">
      <alignment vertical="center"/>
    </xf>
    <xf borderId="1" fillId="3" fontId="9" numFmtId="0" xfId="0" applyAlignment="1" applyBorder="1" applyFont="1">
      <alignment vertical="center"/>
    </xf>
    <xf borderId="1" fillId="3" fontId="6" numFmtId="0" xfId="0" applyAlignment="1" applyBorder="1" applyFont="1">
      <alignment vertical="center"/>
    </xf>
    <xf borderId="10" fillId="7" fontId="7" numFmtId="0" xfId="0" applyAlignment="1" applyBorder="1" applyFont="1">
      <alignment shrinkToFit="0" vertical="center" wrapText="1"/>
    </xf>
    <xf borderId="0" fillId="0" fontId="13" numFmtId="0" xfId="0" applyAlignment="1" applyFont="1">
      <alignment horizontal="center" shrinkToFit="0" textRotation="90" vertical="center" wrapText="1"/>
    </xf>
    <xf borderId="0" fillId="0" fontId="14" numFmtId="0" xfId="0" applyAlignment="1" applyFont="1">
      <alignment horizontal="center" shrinkToFit="0" textRotation="90" vertical="center" wrapText="1"/>
    </xf>
    <xf borderId="0" fillId="0" fontId="15" numFmtId="164" xfId="0" applyAlignment="1" applyFont="1" applyNumberFormat="1">
      <alignment horizontal="center" shrinkToFit="0" vertical="center" wrapText="1"/>
    </xf>
    <xf borderId="0" fillId="0" fontId="16" numFmtId="0" xfId="0" applyAlignment="1" applyFont="1">
      <alignment horizontal="center" shrinkToFit="0" textRotation="90" vertical="center" wrapText="1"/>
    </xf>
    <xf borderId="0" fillId="0" fontId="1" numFmtId="0" xfId="0" applyAlignment="1" applyFont="1">
      <alignment horizontal="center" shrinkToFit="0" textRotation="90" vertical="center" wrapText="1"/>
    </xf>
    <xf borderId="16" fillId="9" fontId="17" numFmtId="0" xfId="0" applyAlignment="1" applyBorder="1" applyFill="1" applyFont="1">
      <alignment horizontal="left" shrinkToFit="0" vertical="center" wrapText="1"/>
    </xf>
    <xf borderId="17" fillId="0" fontId="4" numFmtId="0" xfId="0" applyBorder="1" applyFont="1"/>
    <xf borderId="18" fillId="0" fontId="4" numFmtId="0" xfId="0" applyBorder="1" applyFont="1"/>
    <xf borderId="14" fillId="9" fontId="18" numFmtId="0" xfId="0" applyAlignment="1" applyBorder="1" applyFont="1">
      <alignment horizontal="center" vertical="center"/>
    </xf>
    <xf borderId="9" fillId="3" fontId="8" numFmtId="0" xfId="0" applyAlignment="1" applyBorder="1" applyFont="1">
      <alignment shrinkToFit="0" vertical="top" wrapText="1"/>
    </xf>
    <xf borderId="0" fillId="0" fontId="19" numFmtId="0" xfId="0" applyAlignment="1" applyFont="1">
      <alignment horizontal="center"/>
    </xf>
    <xf borderId="0" fillId="0" fontId="10" numFmtId="0" xfId="0" applyAlignment="1" applyFont="1">
      <alignment horizontal="left"/>
    </xf>
    <xf borderId="19" fillId="0" fontId="4" numFmtId="0" xfId="0" applyBorder="1" applyFont="1"/>
    <xf borderId="20" fillId="0" fontId="4" numFmtId="0" xfId="0" applyBorder="1" applyFont="1"/>
    <xf borderId="21" fillId="0" fontId="4" numFmtId="0" xfId="0" applyBorder="1" applyFont="1"/>
    <xf borderId="0" fillId="0" fontId="20" numFmtId="0" xfId="0" applyAlignment="1" applyFont="1">
      <alignment horizontal="center"/>
    </xf>
    <xf borderId="0" fillId="0" fontId="21" numFmtId="164" xfId="0" applyAlignment="1" applyFont="1" applyNumberFormat="1">
      <alignment horizontal="center" vertical="center"/>
    </xf>
    <xf borderId="22" fillId="3" fontId="1" numFmtId="0" xfId="0" applyBorder="1" applyFont="1"/>
    <xf borderId="6" fillId="4" fontId="22" numFmtId="0" xfId="0" applyAlignment="1" applyBorder="1" applyFont="1">
      <alignment horizontal="left" vertical="center"/>
    </xf>
    <xf borderId="23" fillId="9" fontId="23" numFmtId="0" xfId="0" applyAlignment="1" applyBorder="1" applyFont="1">
      <alignment horizontal="left" vertical="center"/>
    </xf>
    <xf borderId="24" fillId="9" fontId="1" numFmtId="0" xfId="0" applyBorder="1" applyFont="1"/>
    <xf borderId="1" fillId="3" fontId="24" numFmtId="0" xfId="0" applyAlignment="1" applyBorder="1" applyFont="1">
      <alignment vertical="center"/>
    </xf>
    <xf borderId="1" fillId="3" fontId="25" numFmtId="0" xfId="0" applyAlignment="1" applyBorder="1" applyFont="1">
      <alignment vertical="center"/>
    </xf>
    <xf borderId="1" fillId="3" fontId="26" numFmtId="0" xfId="0" applyAlignment="1" applyBorder="1" applyFont="1">
      <alignment horizontal="center" shrinkToFit="0" vertical="center" wrapText="1"/>
    </xf>
    <xf borderId="1" fillId="3" fontId="1" numFmtId="0" xfId="0" applyAlignment="1" applyBorder="1" applyFont="1">
      <alignment horizontal="center" shrinkToFit="0" vertical="center" wrapText="1"/>
    </xf>
    <xf borderId="13" fillId="9" fontId="20" numFmtId="0" xfId="0" applyAlignment="1" applyBorder="1" applyFont="1">
      <alignment horizontal="left" vertical="center"/>
    </xf>
    <xf borderId="9" fillId="9"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25" fillId="10" fontId="10" numFmtId="0" xfId="0" applyAlignment="1" applyBorder="1" applyFill="1" applyFont="1">
      <alignment horizontal="center" shrinkToFit="0" wrapText="1"/>
    </xf>
    <xf borderId="1" fillId="9" fontId="27" numFmtId="0" xfId="0" applyAlignment="1" applyBorder="1" applyFont="1">
      <alignment shrinkToFit="0" vertical="center" wrapText="1"/>
    </xf>
    <xf borderId="14" fillId="7" fontId="28" numFmtId="0" xfId="0" applyAlignment="1" applyBorder="1" applyFont="1">
      <alignment horizontal="center" shrinkToFit="0" vertical="center" wrapText="1"/>
    </xf>
    <xf borderId="1" fillId="9" fontId="20" numFmtId="0" xfId="0" applyAlignment="1" applyBorder="1" applyFont="1">
      <alignment shrinkToFit="0" vertical="center" wrapText="1"/>
    </xf>
    <xf borderId="6" fillId="9" fontId="27" numFmtId="0" xfId="0" applyAlignment="1" applyBorder="1" applyFont="1">
      <alignment horizontal="center" shrinkToFit="0" vertical="center" wrapText="1"/>
    </xf>
    <xf borderId="26" fillId="0" fontId="4" numFmtId="0" xfId="0" applyBorder="1" applyFont="1"/>
    <xf borderId="13" fillId="11" fontId="29" numFmtId="0" xfId="0" applyAlignment="1" applyBorder="1" applyFill="1" applyFont="1">
      <alignment horizontal="center" vertical="center"/>
    </xf>
    <xf borderId="27" fillId="0" fontId="4" numFmtId="0" xfId="0" applyBorder="1" applyFont="1"/>
    <xf borderId="9" fillId="9" fontId="1" numFmtId="0" xfId="0" applyAlignment="1" applyBorder="1" applyFont="1">
      <alignment horizontal="center" vertical="center"/>
    </xf>
    <xf borderId="14" fillId="12" fontId="10" numFmtId="0" xfId="0" applyAlignment="1" applyBorder="1" applyFill="1" applyFont="1">
      <alignment horizontal="center"/>
    </xf>
    <xf borderId="6" fillId="10" fontId="27" numFmtId="0" xfId="0" applyAlignment="1" applyBorder="1" applyFont="1">
      <alignment horizontal="left" shrinkToFit="0" vertical="center" wrapText="1"/>
    </xf>
    <xf borderId="13" fillId="11" fontId="29" numFmtId="2" xfId="0" applyAlignment="1" applyBorder="1" applyFont="1" applyNumberFormat="1">
      <alignment horizontal="center" vertical="center"/>
    </xf>
    <xf borderId="1" fillId="3" fontId="30" numFmtId="0" xfId="0" applyAlignment="1" applyBorder="1" applyFont="1">
      <alignment vertical="center"/>
    </xf>
    <xf borderId="1" fillId="3" fontId="27" numFmtId="0" xfId="0" applyAlignment="1" applyBorder="1" applyFont="1">
      <alignment horizontal="center" shrinkToFit="0" vertical="center" wrapText="1"/>
    </xf>
    <xf borderId="13" fillId="9" fontId="1" numFmtId="0" xfId="0" applyAlignment="1" applyBorder="1" applyFont="1">
      <alignment horizontal="center" shrinkToFit="0" vertical="center" wrapText="1"/>
    </xf>
    <xf borderId="14" fillId="7" fontId="31" numFmtId="0" xfId="0" applyAlignment="1" applyBorder="1" applyFont="1">
      <alignment horizontal="center" shrinkToFit="0" vertical="center" wrapText="1"/>
    </xf>
    <xf borderId="14" fillId="13" fontId="32" numFmtId="0" xfId="0" applyAlignment="1" applyBorder="1" applyFill="1" applyFont="1">
      <alignment horizontal="center" shrinkToFit="0" vertical="center" wrapText="1"/>
    </xf>
    <xf borderId="6" fillId="7" fontId="30" numFmtId="0" xfId="0" applyAlignment="1" applyBorder="1" applyFont="1">
      <alignment horizontal="left" vertical="top"/>
    </xf>
    <xf borderId="28" fillId="9" fontId="23" numFmtId="0" xfId="0" applyAlignment="1" applyBorder="1" applyFont="1">
      <alignment shrinkToFit="0" vertical="top" wrapText="1"/>
    </xf>
    <xf borderId="29" fillId="0" fontId="4" numFmtId="0" xfId="0" applyBorder="1" applyFont="1"/>
    <xf borderId="28" fillId="9" fontId="7" numFmtId="0" xfId="0" applyAlignment="1" applyBorder="1" applyFont="1">
      <alignment horizontal="center" shrinkToFit="0" vertical="top" wrapText="1"/>
    </xf>
    <xf borderId="6" fillId="10" fontId="33" numFmtId="0" xfId="0" applyAlignment="1" applyBorder="1" applyFont="1">
      <alignment horizontal="left" vertical="center"/>
    </xf>
    <xf borderId="1" fillId="3" fontId="27" numFmtId="0" xfId="0" applyAlignment="1" applyBorder="1" applyFont="1">
      <alignment horizontal="left" vertical="center"/>
    </xf>
    <xf borderId="14" fillId="12" fontId="10" numFmtId="0" xfId="0" applyAlignment="1" applyBorder="1" applyFont="1">
      <alignment horizontal="center" vertical="center"/>
    </xf>
    <xf borderId="30" fillId="12" fontId="10" numFmtId="0" xfId="0" applyAlignment="1" applyBorder="1" applyFont="1">
      <alignment horizontal="center"/>
    </xf>
    <xf borderId="1" fillId="7" fontId="34" numFmtId="0" xfId="0" applyBorder="1" applyFont="1"/>
    <xf borderId="1" fillId="7" fontId="1" numFmtId="0" xfId="0" applyBorder="1" applyFont="1"/>
    <xf borderId="1" fillId="7" fontId="27" numFmtId="0" xfId="0" applyBorder="1" applyFont="1"/>
    <xf borderId="1" fillId="3" fontId="27" numFmtId="0" xfId="0" applyBorder="1" applyFont="1"/>
    <xf borderId="14" fillId="12" fontId="34" numFmtId="2" xfId="0" applyBorder="1" applyFont="1" applyNumberFormat="1"/>
    <xf borderId="14" fillId="12" fontId="20" numFmtId="2" xfId="0" applyBorder="1" applyFont="1" applyNumberFormat="1"/>
    <xf borderId="14" fillId="10" fontId="34" numFmtId="2" xfId="0" applyBorder="1" applyFont="1" applyNumberFormat="1"/>
    <xf borderId="1" fillId="3" fontId="35" numFmtId="0" xfId="0" applyBorder="1" applyFont="1"/>
    <xf borderId="13" fillId="9" fontId="36" numFmtId="0" xfId="0" applyAlignment="1" applyBorder="1" applyFont="1">
      <alignment horizontal="left"/>
    </xf>
    <xf borderId="14" fillId="12" fontId="34" numFmtId="2" xfId="0" applyAlignment="1" applyBorder="1" applyFont="1" applyNumberFormat="1">
      <alignment horizontal="right"/>
    </xf>
    <xf borderId="14" fillId="12" fontId="34" numFmtId="164" xfId="0" applyBorder="1" applyFont="1" applyNumberFormat="1"/>
    <xf borderId="31" fillId="9" fontId="34" numFmtId="0" xfId="0" applyAlignment="1" applyBorder="1" applyFont="1">
      <alignment horizontal="left" shrinkToFit="0" vertical="center" wrapText="1"/>
    </xf>
    <xf borderId="32" fillId="0" fontId="4" numFmtId="0" xfId="0" applyBorder="1" applyFont="1"/>
    <xf borderId="14" fillId="7" fontId="37" numFmtId="0" xfId="0" applyAlignment="1" applyBorder="1" applyFont="1">
      <alignment horizontal="center" vertical="center"/>
    </xf>
    <xf borderId="1" fillId="3" fontId="38" numFmtId="0" xfId="0" applyAlignment="1" applyBorder="1" applyFont="1">
      <alignment vertical="center"/>
    </xf>
    <xf borderId="6" fillId="9" fontId="28" numFmtId="0" xfId="0" applyAlignment="1" applyBorder="1" applyFont="1">
      <alignment horizontal="left" shrinkToFit="0" vertical="center" wrapText="1"/>
    </xf>
    <xf borderId="14" fillId="10" fontId="37" numFmtId="164" xfId="0" applyAlignment="1" applyBorder="1" applyFont="1" applyNumberFormat="1">
      <alignment horizontal="center" shrinkToFit="0" vertical="center" wrapText="1"/>
    </xf>
    <xf borderId="13" fillId="11" fontId="39" numFmtId="165" xfId="0" applyAlignment="1" applyBorder="1" applyFont="1" applyNumberFormat="1">
      <alignment horizontal="center" vertical="center"/>
    </xf>
    <xf borderId="0" fillId="0" fontId="34" numFmtId="0" xfId="0" applyFont="1"/>
    <xf borderId="33" fillId="9" fontId="34" numFmtId="0" xfId="0" applyAlignment="1" applyBorder="1" applyFont="1">
      <alignment horizontal="left" shrinkToFit="0" vertical="center" wrapText="1"/>
    </xf>
    <xf borderId="34" fillId="0" fontId="4" numFmtId="0" xfId="0" applyBorder="1" applyFont="1"/>
    <xf borderId="14" fillId="7" fontId="37" numFmtId="2" xfId="0" applyAlignment="1" applyBorder="1" applyFont="1" applyNumberFormat="1">
      <alignment horizontal="center" vertical="center"/>
    </xf>
    <xf borderId="1" fillId="3" fontId="38" numFmtId="0" xfId="0" applyAlignment="1" applyBorder="1" applyFont="1">
      <alignment horizontal="left" vertical="center"/>
    </xf>
    <xf borderId="1" fillId="3" fontId="17" numFmtId="0" xfId="0" applyAlignment="1" applyBorder="1" applyFont="1">
      <alignment horizontal="left" shrinkToFit="0" vertical="center" wrapText="1"/>
    </xf>
    <xf borderId="1" fillId="3" fontId="40" numFmtId="0" xfId="0" applyAlignment="1" applyBorder="1" applyFont="1">
      <alignment horizontal="center" shrinkToFit="0" vertical="center" wrapText="1"/>
    </xf>
    <xf borderId="14" fillId="12" fontId="27" numFmtId="2" xfId="0" applyBorder="1" applyFont="1" applyNumberFormat="1"/>
    <xf borderId="14" fillId="10" fontId="27" numFmtId="2" xfId="0" applyBorder="1" applyFont="1" applyNumberFormat="1"/>
    <xf borderId="31" fillId="9" fontId="41" numFmtId="0" xfId="0" applyAlignment="1" applyBorder="1" applyFont="1">
      <alignment horizontal="left" shrinkToFit="0" vertical="center" wrapText="1"/>
    </xf>
    <xf borderId="35" fillId="0" fontId="4" numFmtId="0" xfId="0" applyBorder="1" applyFont="1"/>
    <xf borderId="14" fillId="10" fontId="37" numFmtId="2" xfId="0" applyAlignment="1" applyBorder="1" applyFont="1" applyNumberFormat="1">
      <alignment horizontal="center" shrinkToFit="0" vertical="center" wrapText="1"/>
    </xf>
    <xf borderId="1" fillId="3" fontId="12" numFmtId="0" xfId="0" applyAlignment="1" applyBorder="1" applyFont="1">
      <alignment horizontal="center" shrinkToFit="0" vertical="center" wrapText="1"/>
    </xf>
    <xf borderId="36" fillId="9" fontId="42" numFmtId="0" xfId="0" applyAlignment="1" applyBorder="1" applyFont="1">
      <alignment horizontal="left" shrinkToFit="0" vertical="center" wrapText="1"/>
    </xf>
    <xf borderId="14" fillId="10" fontId="37" numFmtId="9" xfId="0" applyAlignment="1" applyBorder="1" applyFont="1" applyNumberFormat="1">
      <alignment horizontal="center" shrinkToFit="0" vertical="center" wrapText="1"/>
    </xf>
    <xf borderId="14" fillId="10" fontId="37" numFmtId="1" xfId="0" applyAlignment="1" applyBorder="1" applyFont="1" applyNumberFormat="1">
      <alignment horizontal="center" shrinkToFit="0" vertical="center" wrapText="1"/>
    </xf>
    <xf borderId="0" fillId="0" fontId="34" numFmtId="2" xfId="0" applyFont="1" applyNumberFormat="1"/>
    <xf borderId="0" fillId="0" fontId="20" numFmtId="2" xfId="0" applyFont="1" applyNumberFormat="1"/>
    <xf borderId="0" fillId="0" fontId="20" numFmtId="166" xfId="0" applyFont="1" applyNumberFormat="1"/>
    <xf borderId="6" fillId="4" fontId="5" numFmtId="0" xfId="0" applyAlignment="1" applyBorder="1" applyFont="1">
      <alignment horizontal="left" vertical="center"/>
    </xf>
    <xf borderId="13" fillId="9" fontId="43" numFmtId="0" xfId="0" applyAlignment="1" applyBorder="1" applyFont="1">
      <alignment shrinkToFit="0" vertical="center" wrapText="1"/>
    </xf>
    <xf borderId="9" fillId="9" fontId="1" numFmtId="0" xfId="0" applyAlignment="1" applyBorder="1" applyFont="1">
      <alignment shrinkToFit="0" vertical="top" wrapText="1"/>
    </xf>
    <xf borderId="0" fillId="0" fontId="1" numFmtId="0" xfId="0" applyAlignment="1" applyFont="1">
      <alignment shrinkToFit="0" vertical="top" wrapText="1"/>
    </xf>
    <xf borderId="1" fillId="3" fontId="44" numFmtId="0" xfId="0" applyAlignment="1" applyBorder="1" applyFont="1">
      <alignment horizontal="left" shrinkToFit="0" vertical="center" wrapText="1"/>
    </xf>
    <xf borderId="13" fillId="9" fontId="44" numFmtId="0" xfId="0" applyAlignment="1" applyBorder="1" applyFont="1">
      <alignment horizontal="left" shrinkToFit="0" vertical="center" wrapText="1"/>
    </xf>
    <xf borderId="37" fillId="0" fontId="8" numFmtId="0" xfId="0" applyAlignment="1" applyBorder="1" applyFont="1">
      <alignment horizontal="center" shrinkToFit="0" vertical="top" wrapText="1"/>
    </xf>
    <xf borderId="38" fillId="0" fontId="4" numFmtId="0" xfId="0" applyBorder="1" applyFont="1"/>
    <xf borderId="39" fillId="0" fontId="4" numFmtId="0" xfId="0" applyBorder="1" applyFont="1"/>
    <xf borderId="13" fillId="9" fontId="8" numFmtId="0" xfId="0" applyAlignment="1" applyBorder="1" applyFont="1">
      <alignment shrinkToFit="0" vertical="top" wrapText="1"/>
    </xf>
    <xf borderId="40" fillId="0" fontId="4" numFmtId="0" xfId="0" applyBorder="1" applyFont="1"/>
    <xf borderId="41" fillId="0" fontId="4" numFmtId="0" xfId="0" applyBorder="1" applyFont="1"/>
    <xf borderId="42" fillId="0" fontId="4" numFmtId="0" xfId="0" applyBorder="1" applyFont="1"/>
    <xf borderId="13" fillId="9" fontId="1" numFmtId="0" xfId="0" applyBorder="1" applyFont="1"/>
    <xf borderId="9" fillId="9" fontId="1" numFmtId="0" xfId="0" applyBorder="1" applyFont="1"/>
    <xf borderId="43" fillId="12" fontId="27" numFmtId="0" xfId="0" applyBorder="1" applyFont="1"/>
    <xf borderId="14" fillId="14" fontId="7" numFmtId="0" xfId="0" applyAlignment="1" applyBorder="1" applyFill="1" applyFont="1">
      <alignment horizontal="center"/>
    </xf>
    <xf borderId="14" fillId="14" fontId="27" numFmtId="0" xfId="0" applyAlignment="1" applyBorder="1" applyFont="1">
      <alignment horizontal="center"/>
    </xf>
    <xf borderId="1" fillId="3" fontId="44" numFmtId="0" xfId="0" applyAlignment="1" applyBorder="1" applyFont="1">
      <alignment shrinkToFit="0" wrapText="1"/>
    </xf>
    <xf borderId="1" fillId="3" fontId="1" numFmtId="0" xfId="0" applyAlignment="1" applyBorder="1" applyFont="1">
      <alignment shrinkToFit="0" wrapText="1"/>
    </xf>
    <xf borderId="23" fillId="12" fontId="27" numFmtId="0" xfId="0" applyBorder="1" applyFont="1"/>
    <xf borderId="44" fillId="12" fontId="27" numFmtId="0" xfId="0" applyBorder="1" applyFont="1"/>
    <xf borderId="44" fillId="12" fontId="27" numFmtId="0" xfId="0" applyAlignment="1" applyBorder="1" applyFont="1">
      <alignment horizontal="center" shrinkToFit="0" wrapText="1"/>
    </xf>
    <xf borderId="45" fillId="12" fontId="27" numFmtId="0" xfId="0" applyBorder="1" applyFont="1"/>
    <xf borderId="10" fillId="15" fontId="27" numFmtId="167" xfId="0" applyAlignment="1" applyBorder="1" applyFill="1" applyFont="1" applyNumberFormat="1">
      <alignment horizontal="center" shrinkToFit="0" vertical="center" wrapText="1"/>
    </xf>
    <xf borderId="1" fillId="3" fontId="20" numFmtId="0" xfId="0" applyBorder="1" applyFont="1"/>
    <xf borderId="1" fillId="3" fontId="5" numFmtId="0" xfId="0" applyAlignment="1" applyBorder="1" applyFont="1">
      <alignment horizontal="left" shrinkToFit="0" vertical="center" wrapText="1"/>
    </xf>
    <xf borderId="1" fillId="10" fontId="17" numFmtId="0" xfId="0" applyAlignment="1" applyBorder="1" applyFont="1">
      <alignment horizontal="center" vertical="center"/>
    </xf>
    <xf borderId="1" fillId="3" fontId="16" numFmtId="0" xfId="0" applyAlignment="1" applyBorder="1" applyFont="1">
      <alignment horizontal="left"/>
    </xf>
    <xf borderId="14" fillId="10" fontId="34" numFmtId="2" xfId="0" applyAlignment="1" applyBorder="1" applyFont="1" applyNumberFormat="1">
      <alignment horizontal="center"/>
    </xf>
    <xf borderId="13" fillId="12" fontId="27" numFmtId="0" xfId="0" applyBorder="1" applyFont="1"/>
    <xf borderId="14" fillId="12" fontId="27" numFmtId="0" xfId="0" applyBorder="1" applyFont="1"/>
    <xf borderId="46" fillId="12" fontId="27" numFmtId="0" xfId="0" applyAlignment="1" applyBorder="1" applyFont="1">
      <alignment shrinkToFit="0" wrapText="1"/>
    </xf>
    <xf borderId="44" fillId="12" fontId="27" numFmtId="0" xfId="0" applyAlignment="1" applyBorder="1" applyFont="1">
      <alignment shrinkToFit="0" wrapText="1"/>
    </xf>
    <xf borderId="47" fillId="12" fontId="27" numFmtId="0" xfId="0" applyAlignment="1" applyBorder="1" applyFont="1">
      <alignment shrinkToFit="0" wrapText="1"/>
    </xf>
    <xf borderId="1" fillId="12" fontId="27" numFmtId="0" xfId="0" applyBorder="1" applyFont="1"/>
    <xf borderId="14" fillId="9" fontId="7" numFmtId="0" xfId="0" applyAlignment="1" applyBorder="1" applyFont="1">
      <alignment horizontal="center"/>
    </xf>
    <xf borderId="14" fillId="12" fontId="27" numFmtId="0" xfId="0" applyAlignment="1" applyBorder="1" applyFont="1">
      <alignment horizontal="center"/>
    </xf>
    <xf borderId="48" fillId="12" fontId="27" numFmtId="0" xfId="0" applyBorder="1" applyFont="1"/>
    <xf borderId="14" fillId="0" fontId="34" numFmtId="0" xfId="0" applyAlignment="1" applyBorder="1" applyFont="1">
      <alignment horizontal="center"/>
    </xf>
    <xf borderId="14" fillId="0" fontId="28" numFmtId="0" xfId="0" applyAlignment="1" applyBorder="1" applyFont="1">
      <alignment horizontal="center"/>
    </xf>
    <xf borderId="1" fillId="3" fontId="12" numFmtId="0" xfId="0" applyAlignment="1" applyBorder="1" applyFont="1">
      <alignment vertical="center"/>
    </xf>
    <xf borderId="10" fillId="12" fontId="27" numFmtId="0" xfId="0" applyAlignment="1" applyBorder="1" applyFont="1">
      <alignment horizontal="center" shrinkToFit="0" wrapText="1"/>
    </xf>
    <xf borderId="1" fillId="4" fontId="21" numFmtId="0" xfId="0" applyAlignment="1" applyBorder="1" applyFont="1">
      <alignment horizontal="center" shrinkToFit="0" vertical="center" wrapText="1"/>
    </xf>
    <xf borderId="6" fillId="16" fontId="2" numFmtId="0" xfId="0" applyAlignment="1" applyBorder="1" applyFill="1" applyFont="1">
      <alignment horizontal="left" shrinkToFit="0" vertical="center" wrapText="1"/>
    </xf>
    <xf borderId="10" fillId="10" fontId="34" numFmtId="0" xfId="0" applyAlignment="1" applyBorder="1" applyFont="1">
      <alignment horizontal="center" shrinkToFit="0" vertical="center" wrapText="1"/>
    </xf>
    <xf borderId="14" fillId="9" fontId="11" numFmtId="164" xfId="0" applyAlignment="1" applyBorder="1" applyFont="1" applyNumberFormat="1">
      <alignment horizontal="center" shrinkToFit="0" vertical="center" wrapText="1"/>
    </xf>
    <xf borderId="14" fillId="10" fontId="34" numFmtId="0" xfId="0" applyAlignment="1" applyBorder="1" applyFont="1">
      <alignment horizontal="center" shrinkToFit="0" vertical="center" wrapText="1"/>
    </xf>
    <xf borderId="0" fillId="0" fontId="27" numFmtId="0" xfId="0" applyFont="1"/>
    <xf borderId="6" fillId="17" fontId="2" numFmtId="0" xfId="0" applyAlignment="1" applyBorder="1" applyFill="1" applyFont="1">
      <alignment horizontal="left" shrinkToFit="0" vertical="center" wrapText="1"/>
    </xf>
    <xf borderId="46" fillId="3" fontId="45" numFmtId="0" xfId="0" applyAlignment="1" applyBorder="1" applyFont="1">
      <alignment vertical="center"/>
    </xf>
    <xf borderId="1" fillId="3" fontId="45" numFmtId="0" xfId="0" applyAlignment="1" applyBorder="1" applyFont="1">
      <alignment vertical="center"/>
    </xf>
    <xf borderId="14" fillId="12" fontId="46" numFmtId="0" xfId="0" applyBorder="1" applyFont="1"/>
    <xf borderId="14" fillId="14" fontId="27" numFmtId="0" xfId="0" applyBorder="1" applyFont="1"/>
    <xf borderId="1" fillId="3" fontId="34" numFmtId="0" xfId="0" applyAlignment="1" applyBorder="1" applyFont="1">
      <alignment shrinkToFit="0" vertical="center" wrapText="1"/>
    </xf>
    <xf borderId="16" fillId="9" fontId="34" numFmtId="0" xfId="0" applyAlignment="1" applyBorder="1" applyFont="1">
      <alignment horizontal="left" shrinkToFit="0" vertical="center" wrapText="1"/>
    </xf>
    <xf borderId="49" fillId="0" fontId="4" numFmtId="0" xfId="0" applyBorder="1" applyFont="1"/>
    <xf borderId="50" fillId="3" fontId="31" numFmtId="0" xfId="0" applyAlignment="1" applyBorder="1" applyFont="1">
      <alignment horizontal="center" shrinkToFit="0" vertical="center" wrapText="1"/>
    </xf>
    <xf borderId="50" fillId="3" fontId="47" numFmtId="0" xfId="0" applyAlignment="1" applyBorder="1" applyFont="1">
      <alignment horizontal="center" vertical="center"/>
    </xf>
    <xf borderId="14" fillId="11" fontId="39" numFmtId="164" xfId="0" applyAlignment="1" applyBorder="1" applyFont="1" applyNumberFormat="1">
      <alignment horizontal="center" vertical="center"/>
    </xf>
    <xf borderId="51" fillId="11" fontId="39" numFmtId="164" xfId="0" applyAlignment="1" applyBorder="1" applyFont="1" applyNumberFormat="1">
      <alignment horizontal="center" vertical="center"/>
    </xf>
    <xf borderId="14" fillId="12" fontId="34" numFmtId="2" xfId="0" applyAlignment="1" applyBorder="1" applyFont="1" applyNumberFormat="1">
      <alignment horizontal="center"/>
    </xf>
    <xf borderId="14" fillId="12" fontId="17" numFmtId="1" xfId="0" applyAlignment="1" applyBorder="1" applyFont="1" applyNumberFormat="1">
      <alignment horizontal="center"/>
    </xf>
    <xf borderId="14" fillId="14" fontId="48" numFmtId="0" xfId="0" applyAlignment="1" applyBorder="1" applyFont="1">
      <alignment horizontal="center"/>
    </xf>
    <xf borderId="1" fillId="12" fontId="49" numFmtId="0" xfId="0" applyBorder="1" applyFont="1"/>
    <xf borderId="52" fillId="0" fontId="4" numFmtId="0" xfId="0" applyBorder="1" applyFont="1"/>
    <xf borderId="14" fillId="7" fontId="50" numFmtId="0" xfId="0" applyAlignment="1" applyBorder="1" applyFont="1">
      <alignment horizontal="center" shrinkToFit="0" vertical="center" wrapText="1"/>
    </xf>
    <xf borderId="53" fillId="0" fontId="4" numFmtId="0" xfId="0" applyBorder="1" applyFont="1"/>
    <xf borderId="13" fillId="9" fontId="28" numFmtId="0" xfId="0" applyAlignment="1" applyBorder="1" applyFont="1">
      <alignment horizontal="center" vertical="top"/>
    </xf>
    <xf borderId="9" fillId="9" fontId="28" numFmtId="0" xfId="0" applyAlignment="1" applyBorder="1" applyFont="1">
      <alignment horizontal="center" vertical="top"/>
    </xf>
    <xf borderId="14" fillId="12" fontId="34" numFmtId="0" xfId="0" applyBorder="1" applyFont="1"/>
    <xf borderId="13" fillId="12" fontId="27" numFmtId="0" xfId="0" applyAlignment="1" applyBorder="1" applyFont="1">
      <alignment horizontal="center"/>
    </xf>
    <xf borderId="1" fillId="12" fontId="48" numFmtId="0" xfId="0" applyAlignment="1" applyBorder="1" applyFont="1">
      <alignment horizontal="center"/>
    </xf>
    <xf borderId="50" fillId="12" fontId="51" numFmtId="0" xfId="0" applyAlignment="1" applyBorder="1" applyFont="1">
      <alignment horizontal="center" shrinkToFit="0" textRotation="90" vertical="center" wrapText="1"/>
    </xf>
    <xf borderId="1" fillId="3" fontId="35" numFmtId="0" xfId="0" applyAlignment="1" applyBorder="1" applyFont="1">
      <alignment horizontal="center"/>
    </xf>
    <xf borderId="13" fillId="9" fontId="10" numFmtId="0" xfId="0" applyAlignment="1" applyBorder="1" applyFont="1">
      <alignment horizontal="center"/>
    </xf>
    <xf borderId="54" fillId="0" fontId="4" numFmtId="0" xfId="0" applyBorder="1" applyFont="1"/>
    <xf borderId="50" fillId="4" fontId="21" numFmtId="0" xfId="0" applyAlignment="1" applyBorder="1" applyFont="1">
      <alignment horizontal="center" shrinkToFit="0" vertical="center" wrapText="1"/>
    </xf>
    <xf borderId="31" fillId="9" fontId="34" numFmtId="0" xfId="0" applyAlignment="1" applyBorder="1" applyFont="1">
      <alignment horizontal="center" shrinkToFit="0" vertical="center" wrapText="1"/>
    </xf>
    <xf borderId="14" fillId="10" fontId="34" numFmtId="0" xfId="0" applyBorder="1" applyFont="1"/>
    <xf borderId="14" fillId="10" fontId="34" numFmtId="0" xfId="0" applyAlignment="1" applyBorder="1" applyFont="1">
      <alignment horizontal="center"/>
    </xf>
    <xf borderId="14" fillId="10" fontId="28" numFmtId="0" xfId="0" applyAlignment="1" applyBorder="1" applyFont="1">
      <alignment horizontal="center"/>
    </xf>
    <xf borderId="6" fillId="9" fontId="34" numFmtId="0" xfId="0" applyAlignment="1" applyBorder="1" applyFont="1">
      <alignment horizontal="center" shrinkToFit="0" vertical="center" wrapText="1"/>
    </xf>
    <xf borderId="55" fillId="10" fontId="20" numFmtId="0" xfId="0" applyAlignment="1" applyBorder="1" applyFont="1">
      <alignment horizontal="center" vertical="center"/>
    </xf>
    <xf borderId="15" fillId="10" fontId="20" numFmtId="0" xfId="0" applyAlignment="1" applyBorder="1" applyFont="1">
      <alignment horizontal="center" shrinkToFit="0" vertical="center" wrapText="1"/>
    </xf>
    <xf borderId="56" fillId="10" fontId="20" numFmtId="0" xfId="0" applyAlignment="1" applyBorder="1" applyFont="1">
      <alignment horizontal="center" shrinkToFit="0" vertical="center" wrapText="1"/>
    </xf>
    <xf borderId="57" fillId="0" fontId="4" numFmtId="0" xfId="0" applyBorder="1" applyFont="1"/>
    <xf borderId="58" fillId="0" fontId="4" numFmtId="0" xfId="0" applyBorder="1" applyFont="1"/>
    <xf borderId="59" fillId="0" fontId="4" numFmtId="0" xfId="0" applyBorder="1" applyFont="1"/>
    <xf borderId="0" fillId="0" fontId="52" numFmtId="0" xfId="0" applyFont="1"/>
    <xf borderId="1" fillId="12" fontId="51" numFmtId="164" xfId="0" applyAlignment="1" applyBorder="1" applyFont="1" applyNumberFormat="1">
      <alignment horizontal="left"/>
    </xf>
    <xf borderId="60" fillId="7" fontId="20" numFmtId="0" xfId="0" applyAlignment="1" applyBorder="1" applyFont="1">
      <alignment horizontal="center" vertical="center"/>
    </xf>
    <xf borderId="61" fillId="7" fontId="20" numFmtId="0" xfId="0" applyAlignment="1" applyBorder="1" applyFont="1">
      <alignment horizontal="center" shrinkToFit="0" vertical="center" wrapText="1"/>
    </xf>
    <xf borderId="62" fillId="7" fontId="20" numFmtId="0" xfId="0" applyAlignment="1" applyBorder="1" applyFont="1">
      <alignment horizontal="center" shrinkToFit="0" vertical="center" wrapText="1"/>
    </xf>
    <xf borderId="10" fillId="7" fontId="20" numFmtId="0" xfId="0" applyAlignment="1" applyBorder="1" applyFont="1">
      <alignment horizontal="center" shrinkToFit="0" vertical="center" wrapText="1"/>
    </xf>
    <xf borderId="5" fillId="3" fontId="16" numFmtId="0" xfId="0" applyAlignment="1" applyBorder="1" applyFont="1">
      <alignment horizontal="center" vertical="center"/>
    </xf>
    <xf borderId="1" fillId="3" fontId="20" numFmtId="0" xfId="0" applyAlignment="1" applyBorder="1" applyFont="1">
      <alignment horizontal="left" shrinkToFit="0" vertical="center" wrapText="1"/>
    </xf>
    <xf borderId="1" fillId="3" fontId="20" numFmtId="0" xfId="0" applyAlignment="1" applyBorder="1" applyFont="1">
      <alignment horizontal="center" shrinkToFit="0" vertical="center" wrapText="1"/>
    </xf>
    <xf borderId="1" fillId="3" fontId="16" numFmtId="0" xfId="0" applyAlignment="1" applyBorder="1" applyFont="1">
      <alignment horizontal="center" shrinkToFit="0" vertical="center" wrapText="1"/>
    </xf>
    <xf borderId="1" fillId="3" fontId="16" numFmtId="0" xfId="0" applyAlignment="1" applyBorder="1" applyFont="1">
      <alignment horizontal="left" shrinkToFit="0" vertical="center" wrapText="1"/>
    </xf>
    <xf borderId="9" fillId="3" fontId="20" numFmtId="0" xfId="0" applyAlignment="1" applyBorder="1" applyFont="1">
      <alignment horizontal="center" shrinkToFit="0" vertical="center" wrapText="1"/>
    </xf>
    <xf borderId="10" fillId="4" fontId="21" numFmtId="0" xfId="0" applyAlignment="1" applyBorder="1" applyFont="1">
      <alignment horizontal="center" shrinkToFit="0" vertical="center" wrapText="1"/>
    </xf>
    <xf borderId="14" fillId="10" fontId="7" numFmtId="0" xfId="0" applyAlignment="1" applyBorder="1" applyFont="1">
      <alignment horizontal="center" shrinkToFit="0" vertical="center" wrapText="1"/>
    </xf>
    <xf borderId="10" fillId="10" fontId="7" numFmtId="0" xfId="0" applyAlignment="1" applyBorder="1" applyFont="1">
      <alignment horizontal="center" shrinkToFit="0" vertical="center" wrapText="1"/>
    </xf>
    <xf borderId="13" fillId="3" fontId="7" numFmtId="0" xfId="0" applyAlignment="1" applyBorder="1" applyFont="1">
      <alignment horizontal="center" shrinkToFit="0" vertical="center" wrapText="1"/>
    </xf>
    <xf borderId="9" fillId="3" fontId="34" numFmtId="0" xfId="0" applyAlignment="1" applyBorder="1" applyFont="1">
      <alignment horizontal="center" shrinkToFit="0" vertical="center" wrapText="1"/>
    </xf>
    <xf borderId="63" fillId="9" fontId="28" numFmtId="0" xfId="0" applyAlignment="1" applyBorder="1" applyFont="1">
      <alignment horizontal="center"/>
    </xf>
    <xf borderId="41" fillId="0" fontId="52" numFmtId="0" xfId="0" applyBorder="1" applyFont="1"/>
    <xf borderId="14" fillId="7" fontId="21" numFmtId="0" xfId="0" applyAlignment="1" applyBorder="1" applyFont="1">
      <alignment vertical="center"/>
    </xf>
    <xf borderId="46" fillId="10" fontId="27" numFmtId="0" xfId="0" applyAlignment="1" applyBorder="1" applyFont="1">
      <alignment horizontal="left" shrinkToFit="0" vertical="center" wrapText="1"/>
    </xf>
    <xf borderId="14" fillId="7" fontId="53" numFmtId="0" xfId="0" applyAlignment="1" applyBorder="1" applyFont="1">
      <alignment horizontal="center" shrinkToFit="0" vertical="center" wrapText="1"/>
    </xf>
    <xf borderId="10" fillId="7" fontId="53" numFmtId="0" xfId="0" applyAlignment="1" applyBorder="1" applyFont="1">
      <alignment horizontal="center" shrinkToFit="0" vertical="center" wrapText="1"/>
    </xf>
    <xf borderId="1" fillId="3" fontId="7" numFmtId="0" xfId="0" applyAlignment="1" applyBorder="1" applyFont="1">
      <alignment horizontal="center" shrinkToFit="0" vertical="center" wrapText="1"/>
    </xf>
    <xf borderId="14" fillId="10" fontId="27" numFmtId="164" xfId="0" applyAlignment="1" applyBorder="1" applyFont="1" applyNumberFormat="1">
      <alignment horizontal="center" vertical="center"/>
    </xf>
    <xf borderId="1" fillId="12" fontId="49" numFmtId="0" xfId="0" applyAlignment="1" applyBorder="1" applyFont="1">
      <alignment horizontal="center"/>
    </xf>
    <xf borderId="47" fillId="10" fontId="34" numFmtId="0" xfId="0" applyBorder="1" applyFont="1"/>
    <xf borderId="14" fillId="14" fontId="34" numFmtId="0" xfId="0" applyAlignment="1" applyBorder="1" applyFont="1">
      <alignment horizontal="center"/>
    </xf>
    <xf borderId="14" fillId="14" fontId="28" numFmtId="0" xfId="0" applyAlignment="1" applyBorder="1" applyFont="1">
      <alignment horizontal="center"/>
    </xf>
    <xf borderId="63" fillId="12" fontId="27" numFmtId="0" xfId="0" applyBorder="1" applyFont="1"/>
    <xf borderId="64" fillId="12" fontId="27" numFmtId="0" xfId="0" applyBorder="1" applyFont="1"/>
    <xf borderId="65" fillId="12" fontId="27" numFmtId="0" xfId="0" applyBorder="1" applyFont="1"/>
    <xf borderId="66" fillId="14" fontId="34" numFmtId="0" xfId="0" applyAlignment="1" applyBorder="1" applyFont="1">
      <alignment horizontal="center"/>
    </xf>
    <xf borderId="66" fillId="14" fontId="28" numFmtId="0" xfId="0" applyAlignment="1" applyBorder="1" applyFont="1">
      <alignment horizontal="center"/>
    </xf>
    <xf borderId="30" fillId="7" fontId="21" numFmtId="0" xfId="0" applyAlignment="1" applyBorder="1" applyFont="1">
      <alignment vertical="center"/>
    </xf>
    <xf borderId="23" fillId="10" fontId="27" numFmtId="0" xfId="0" applyAlignment="1" applyBorder="1" applyFont="1">
      <alignment horizontal="left" shrinkToFit="0" vertical="center" wrapText="1"/>
    </xf>
    <xf borderId="67" fillId="7" fontId="53" numFmtId="0" xfId="0" applyAlignment="1" applyBorder="1" applyFont="1">
      <alignment horizontal="center" shrinkToFit="0" vertical="center" wrapText="1"/>
    </xf>
    <xf borderId="30" fillId="7" fontId="53" numFmtId="0" xfId="0" applyAlignment="1" applyBorder="1" applyFont="1">
      <alignment horizontal="center" shrinkToFit="0" vertical="center" wrapText="1"/>
    </xf>
    <xf borderId="0" fillId="0" fontId="32" numFmtId="0" xfId="0" applyFont="1"/>
    <xf borderId="68" fillId="10" fontId="6" numFmtId="0" xfId="0" applyAlignment="1" applyBorder="1" applyFont="1">
      <alignment horizontal="center" vertical="center"/>
    </xf>
    <xf borderId="69" fillId="18" fontId="35" numFmtId="0" xfId="0" applyAlignment="1" applyBorder="1" applyFill="1" applyFont="1">
      <alignment horizontal="left" shrinkToFit="0" vertical="center" wrapText="1"/>
    </xf>
    <xf borderId="15" fillId="10" fontId="7" numFmtId="0" xfId="0" applyAlignment="1" applyBorder="1" applyFont="1">
      <alignment horizontal="left" shrinkToFit="0" vertical="center" wrapText="1"/>
    </xf>
    <xf borderId="15" fillId="9" fontId="54" numFmtId="0" xfId="0" applyAlignment="1" applyBorder="1" applyFont="1">
      <alignment horizontal="center" shrinkToFit="0" vertical="center" wrapText="1"/>
    </xf>
    <xf borderId="15" fillId="7" fontId="53" numFmtId="0" xfId="0" applyAlignment="1" applyBorder="1" applyFont="1">
      <alignment horizontal="center" shrinkToFit="0" vertical="center" wrapText="1"/>
    </xf>
    <xf borderId="15" fillId="19" fontId="55" numFmtId="164" xfId="0" applyAlignment="1" applyBorder="1" applyFill="1" applyFont="1" applyNumberFormat="1">
      <alignment horizontal="center" shrinkToFit="0" vertical="center" wrapText="1"/>
    </xf>
    <xf borderId="15" fillId="11" fontId="56" numFmtId="0" xfId="0" applyAlignment="1" applyBorder="1" applyFont="1">
      <alignment horizontal="center" shrinkToFit="0" vertical="center" wrapText="1"/>
    </xf>
    <xf borderId="70" fillId="7" fontId="53" numFmtId="0" xfId="0" applyAlignment="1" applyBorder="1" applyFont="1">
      <alignment horizontal="center" shrinkToFit="0" vertical="center" wrapText="1"/>
    </xf>
    <xf borderId="14" fillId="0" fontId="34" numFmtId="0" xfId="0" applyBorder="1" applyFont="1"/>
    <xf borderId="14" fillId="20" fontId="57" numFmtId="2" xfId="0" applyAlignment="1" applyBorder="1" applyFill="1" applyFont="1" applyNumberFormat="1">
      <alignment vertical="center"/>
    </xf>
    <xf borderId="71" fillId="0" fontId="4" numFmtId="0" xfId="0" applyBorder="1" applyFont="1"/>
    <xf borderId="72" fillId="18" fontId="35" numFmtId="0" xfId="0" applyAlignment="1" applyBorder="1" applyFont="1">
      <alignment horizontal="left" shrinkToFit="0" vertical="center" wrapText="1"/>
    </xf>
    <xf borderId="73" fillId="10" fontId="7" numFmtId="0" xfId="0" applyBorder="1" applyFont="1"/>
    <xf borderId="73" fillId="10" fontId="1" numFmtId="0" xfId="0" applyBorder="1" applyFont="1"/>
    <xf borderId="74" fillId="10" fontId="7" numFmtId="0" xfId="0" applyAlignment="1" applyBorder="1" applyFont="1">
      <alignment horizontal="left" shrinkToFit="0" vertical="center" wrapText="1"/>
    </xf>
    <xf borderId="74" fillId="19" fontId="55" numFmtId="0" xfId="0" applyAlignment="1" applyBorder="1" applyFont="1">
      <alignment horizontal="center" shrinkToFit="0" vertical="center" wrapText="1"/>
    </xf>
    <xf borderId="74" fillId="7" fontId="53" numFmtId="0" xfId="0" applyAlignment="1" applyBorder="1" applyFont="1">
      <alignment horizontal="center" shrinkToFit="0" vertical="center" wrapText="1"/>
    </xf>
    <xf borderId="75" fillId="10" fontId="7" numFmtId="0" xfId="0" applyAlignment="1" applyBorder="1" applyFont="1">
      <alignment shrinkToFit="0" vertical="center" wrapText="1"/>
    </xf>
    <xf borderId="76" fillId="11" fontId="56" numFmtId="0" xfId="0" applyAlignment="1" applyBorder="1" applyFont="1">
      <alignment horizontal="center" shrinkToFit="0" vertical="center" wrapText="1"/>
    </xf>
    <xf borderId="77" fillId="7" fontId="53" numFmtId="0" xfId="0" applyAlignment="1" applyBorder="1" applyFont="1">
      <alignment horizontal="center" shrinkToFit="0" vertical="center" wrapText="1"/>
    </xf>
    <xf borderId="56" fillId="7" fontId="7" numFmtId="0" xfId="0" applyAlignment="1" applyBorder="1" applyFont="1">
      <alignment horizontal="left" vertical="top"/>
    </xf>
    <xf borderId="78" fillId="0" fontId="4" numFmtId="0" xfId="0" applyBorder="1" applyFont="1"/>
    <xf borderId="9" fillId="9" fontId="36" numFmtId="0" xfId="0" applyBorder="1" applyFont="1"/>
    <xf borderId="14" fillId="21" fontId="34" numFmtId="0" xfId="0" applyBorder="1" applyFill="1" applyFont="1"/>
    <xf borderId="62" fillId="10" fontId="7" numFmtId="0" xfId="0" applyAlignment="1" applyBorder="1" applyFont="1">
      <alignment horizontal="center" shrinkToFit="0" vertical="center" wrapText="1"/>
    </xf>
    <xf borderId="61" fillId="10" fontId="7" numFmtId="0" xfId="0" applyAlignment="1" applyBorder="1" applyFont="1">
      <alignment horizontal="center" shrinkToFit="0" vertical="center" wrapText="1"/>
    </xf>
    <xf borderId="14" fillId="10" fontId="7" numFmtId="164" xfId="0" applyAlignment="1" applyBorder="1" applyFont="1" applyNumberFormat="1">
      <alignment horizontal="center" vertical="center"/>
    </xf>
    <xf borderId="79" fillId="10" fontId="6" numFmtId="0" xfId="0" applyAlignment="1" applyBorder="1" applyFont="1">
      <alignment horizontal="center" vertical="center"/>
    </xf>
    <xf borderId="80" fillId="0" fontId="4" numFmtId="0" xfId="0" applyBorder="1" applyFont="1"/>
    <xf borderId="81" fillId="7" fontId="7" numFmtId="0" xfId="0" applyAlignment="1" applyBorder="1" applyFont="1">
      <alignment horizontal="left" vertical="top"/>
    </xf>
    <xf borderId="82" fillId="0" fontId="4" numFmtId="0" xfId="0" applyBorder="1" applyFont="1"/>
    <xf borderId="83" fillId="0" fontId="4" numFmtId="0" xfId="0" applyBorder="1" applyFont="1"/>
    <xf borderId="2" fillId="3" fontId="7" numFmtId="0" xfId="0" applyAlignment="1" applyBorder="1" applyFont="1">
      <alignment vertical="top"/>
    </xf>
    <xf borderId="3" fillId="3" fontId="7" numFmtId="0" xfId="0" applyAlignment="1" applyBorder="1" applyFont="1">
      <alignment vertical="top"/>
    </xf>
    <xf borderId="4" fillId="3" fontId="7" numFmtId="0" xfId="0" applyAlignment="1" applyBorder="1" applyFont="1">
      <alignment vertical="top"/>
    </xf>
    <xf borderId="13" fillId="9" fontId="39" numFmtId="0" xfId="0" applyAlignment="1" applyBorder="1" applyFont="1">
      <alignment horizontal="center" vertical="center"/>
    </xf>
    <xf borderId="5" fillId="3" fontId="7" numFmtId="0" xfId="0" applyAlignment="1" applyBorder="1" applyFont="1">
      <alignment vertical="top"/>
    </xf>
    <xf borderId="1" fillId="3" fontId="7" numFmtId="0" xfId="0" applyAlignment="1" applyBorder="1" applyFont="1">
      <alignment vertical="top"/>
    </xf>
    <xf borderId="1" fillId="3" fontId="56" numFmtId="0" xfId="0" applyAlignment="1" applyBorder="1" applyFont="1">
      <alignment horizontal="center" shrinkToFit="0" vertical="center" wrapText="1"/>
    </xf>
    <xf borderId="9" fillId="3" fontId="53" numFmtId="0" xfId="0" applyAlignment="1" applyBorder="1" applyFont="1">
      <alignment horizontal="center" shrinkToFit="0" vertical="center" wrapText="1"/>
    </xf>
    <xf borderId="63" fillId="9" fontId="58" numFmtId="0" xfId="0" applyAlignment="1" applyBorder="1" applyFont="1">
      <alignment horizontal="center"/>
    </xf>
    <xf borderId="2" fillId="4" fontId="21" numFmtId="0" xfId="0" applyAlignment="1" applyBorder="1" applyFont="1">
      <alignment shrinkToFit="0" vertical="center" wrapText="1"/>
    </xf>
    <xf borderId="14" fillId="18" fontId="35" numFmtId="0" xfId="0" applyAlignment="1" applyBorder="1" applyFont="1">
      <alignment horizontal="left" shrinkToFit="0" vertical="center" wrapText="1"/>
    </xf>
    <xf borderId="10" fillId="7" fontId="59" numFmtId="0" xfId="0" applyAlignment="1" applyBorder="1" applyFont="1">
      <alignment horizontal="center" shrinkToFit="0" vertical="center" wrapText="1"/>
    </xf>
    <xf borderId="64" fillId="3" fontId="56" numFmtId="0" xfId="0" applyAlignment="1" applyBorder="1" applyFont="1">
      <alignment horizontal="center" shrinkToFit="0" vertical="center" wrapText="1"/>
    </xf>
    <xf borderId="22" fillId="3" fontId="53" numFmtId="0" xfId="0" applyAlignment="1" applyBorder="1" applyFont="1">
      <alignment horizontal="center" shrinkToFit="0" vertical="center" wrapText="1"/>
    </xf>
    <xf borderId="84" fillId="18" fontId="35" numFmtId="0" xfId="0" applyAlignment="1" applyBorder="1" applyFont="1">
      <alignment horizontal="left" shrinkToFit="0" vertical="center" wrapText="1"/>
    </xf>
    <xf borderId="30" fillId="9" fontId="7" numFmtId="0" xfId="0" applyAlignment="1" applyBorder="1" applyFont="1">
      <alignment horizontal="left" shrinkToFit="0" vertical="center" wrapText="1"/>
    </xf>
    <xf borderId="85" fillId="0" fontId="4" numFmtId="0" xfId="0" applyBorder="1" applyFont="1"/>
    <xf borderId="14" fillId="9" fontId="7" numFmtId="0" xfId="0" applyAlignment="1" applyBorder="1" applyFont="1">
      <alignment horizontal="left" shrinkToFit="0" vertical="center" wrapText="1"/>
    </xf>
    <xf borderId="0" fillId="0" fontId="1" numFmtId="0" xfId="0" applyAlignment="1" applyFont="1">
      <alignment horizontal="center"/>
    </xf>
    <xf borderId="10" fillId="7" fontId="7" numFmtId="0" xfId="0" applyAlignment="1" applyBorder="1" applyFont="1">
      <alignment shrinkToFit="0" vertical="top" wrapText="1"/>
    </xf>
    <xf borderId="9" fillId="3" fontId="1" numFmtId="0" xfId="0" applyAlignment="1" applyBorder="1" applyFont="1">
      <alignment horizontal="center" shrinkToFit="0" vertical="center" wrapText="1"/>
    </xf>
    <xf borderId="86" fillId="9" fontId="36" numFmtId="0" xfId="0" applyAlignment="1" applyBorder="1" applyFont="1">
      <alignment horizontal="left"/>
    </xf>
    <xf borderId="61" fillId="10" fontId="20" numFmtId="0" xfId="0" applyAlignment="1" applyBorder="1" applyFont="1">
      <alignment horizontal="center" shrinkToFit="0" vertical="center" wrapText="1"/>
    </xf>
    <xf borderId="62" fillId="10" fontId="20" numFmtId="0" xfId="0" applyAlignment="1" applyBorder="1" applyFont="1">
      <alignment horizontal="center" shrinkToFit="0" vertical="center" wrapText="1"/>
    </xf>
    <xf borderId="9" fillId="9" fontId="60" numFmtId="0" xfId="0" applyBorder="1" applyFont="1"/>
    <xf borderId="84" fillId="4" fontId="21" numFmtId="0" xfId="0" applyAlignment="1" applyBorder="1" applyFont="1">
      <alignment shrinkToFit="0" vertical="center" wrapText="1"/>
    </xf>
    <xf borderId="10" fillId="7" fontId="50" numFmtId="0" xfId="0" applyAlignment="1" applyBorder="1" applyFont="1">
      <alignment horizontal="center" shrinkToFit="0" vertical="center" wrapText="1"/>
    </xf>
    <xf borderId="14" fillId="10" fontId="8" numFmtId="0" xfId="0" applyBorder="1" applyFont="1"/>
    <xf borderId="87" fillId="3" fontId="1" numFmtId="0" xfId="0" applyBorder="1" applyFont="1"/>
    <xf borderId="88" fillId="7" fontId="7" numFmtId="0" xfId="0" applyAlignment="1" applyBorder="1" applyFont="1">
      <alignment shrinkToFit="0" vertical="top" wrapText="1"/>
    </xf>
    <xf borderId="89" fillId="0" fontId="4" numFmtId="0" xfId="0" applyBorder="1" applyFont="1"/>
    <xf borderId="90" fillId="0" fontId="4" numFmtId="0" xfId="0" applyBorder="1" applyFont="1"/>
    <xf borderId="73" fillId="3" fontId="1" numFmtId="0" xfId="0" applyAlignment="1" applyBorder="1" applyFont="1">
      <alignment horizontal="center" shrinkToFit="0" vertical="center" wrapText="1"/>
    </xf>
    <xf borderId="91" fillId="3" fontId="1" numFmtId="0" xfId="0" applyAlignment="1" applyBorder="1" applyFont="1">
      <alignment horizontal="center" shrinkToFit="0" vertical="center" wrapText="1"/>
    </xf>
    <xf borderId="92" fillId="0" fontId="1" numFmtId="0" xfId="0" applyBorder="1" applyFont="1"/>
    <xf borderId="1" fillId="3" fontId="21" numFmtId="0" xfId="0" applyAlignment="1" applyBorder="1" applyFont="1">
      <alignment horizontal="center" shrinkToFit="0" vertical="center" wrapText="1"/>
    </xf>
    <xf borderId="93" fillId="4" fontId="21" numFmtId="0" xfId="0" applyAlignment="1" applyBorder="1" applyFont="1">
      <alignment horizontal="center" shrinkToFit="0" vertical="center" wrapText="1"/>
    </xf>
    <xf borderId="94" fillId="18" fontId="35" numFmtId="0" xfId="0" applyAlignment="1" applyBorder="1" applyFont="1">
      <alignment horizontal="left" shrinkToFit="0" vertical="center" wrapText="1"/>
    </xf>
    <xf borderId="56" fillId="10" fontId="27" numFmtId="0" xfId="0" applyAlignment="1" applyBorder="1" applyFont="1">
      <alignment horizontal="right" shrinkToFit="0" vertical="center" wrapText="1"/>
    </xf>
    <xf borderId="70" fillId="7" fontId="11" numFmtId="0" xfId="0" applyAlignment="1" applyBorder="1" applyFont="1">
      <alignment horizontal="center" shrinkToFit="0" vertical="center" wrapText="1"/>
    </xf>
    <xf borderId="14" fillId="10" fontId="7" numFmtId="0" xfId="0" applyAlignment="1" applyBorder="1" applyFont="1">
      <alignment horizontal="center" vertical="center"/>
    </xf>
    <xf borderId="0" fillId="0" fontId="1" numFmtId="167" xfId="0" applyAlignment="1" applyFont="1" applyNumberFormat="1">
      <alignment horizontal="center"/>
    </xf>
    <xf borderId="95" fillId="0" fontId="4" numFmtId="0" xfId="0" applyBorder="1" applyFont="1"/>
    <xf borderId="23" fillId="18" fontId="2" numFmtId="0" xfId="0" applyAlignment="1" applyBorder="1" applyFont="1">
      <alignment horizontal="left" shrinkToFit="0" vertical="center" wrapText="1"/>
    </xf>
    <xf borderId="10" fillId="10" fontId="27" numFmtId="0" xfId="0" applyAlignment="1" applyBorder="1" applyFont="1">
      <alignment horizontal="right" shrinkToFit="0" vertical="center" wrapText="1"/>
    </xf>
    <xf borderId="66" fillId="7" fontId="11" numFmtId="0" xfId="0" applyAlignment="1" applyBorder="1" applyFont="1">
      <alignment horizontal="center" shrinkToFit="0" vertical="center" wrapText="1"/>
    </xf>
    <xf borderId="86" fillId="7" fontId="11" numFmtId="0" xfId="0" applyAlignment="1" applyBorder="1" applyFont="1">
      <alignment horizontal="center" shrinkToFit="0" vertical="center" wrapText="1"/>
    </xf>
    <xf borderId="96" fillId="4" fontId="21" numFmtId="0" xfId="0" applyAlignment="1" applyBorder="1" applyFont="1">
      <alignment vertical="center"/>
    </xf>
    <xf borderId="51" fillId="7" fontId="11" numFmtId="0" xfId="0" applyAlignment="1" applyBorder="1" applyFont="1">
      <alignment horizontal="center" shrinkToFit="0" vertical="center" wrapText="1"/>
    </xf>
    <xf borderId="97" fillId="4" fontId="21" numFmtId="0" xfId="0" applyAlignment="1" applyBorder="1" applyFont="1">
      <alignment vertical="center"/>
    </xf>
    <xf borderId="10" fillId="7" fontId="7" numFmtId="0" xfId="0" applyAlignment="1" applyBorder="1" applyFont="1">
      <alignment horizontal="center" shrinkToFit="0" vertical="center" wrapText="1"/>
    </xf>
    <xf borderId="36" fillId="10" fontId="27" numFmtId="0" xfId="0" applyAlignment="1" applyBorder="1" applyFont="1">
      <alignment horizontal="center" shrinkToFit="0" vertical="center" wrapText="1"/>
    </xf>
    <xf borderId="98" fillId="7" fontId="11" numFmtId="0" xfId="0" applyAlignment="1" applyBorder="1" applyFont="1">
      <alignment horizontal="center" shrinkToFit="0" vertical="center" wrapText="1"/>
    </xf>
    <xf borderId="99" fillId="7" fontId="11" numFmtId="0" xfId="0" applyAlignment="1" applyBorder="1" applyFont="1">
      <alignment horizontal="center" shrinkToFit="0" vertical="center" wrapText="1"/>
    </xf>
    <xf borderId="100" fillId="4" fontId="21" numFmtId="0" xfId="0" applyAlignment="1" applyBorder="1" applyFont="1">
      <alignment shrinkToFit="0" vertical="center" wrapText="1"/>
    </xf>
    <xf borderId="98" fillId="18" fontId="2" numFmtId="0" xfId="0" applyAlignment="1" applyBorder="1" applyFont="1">
      <alignment horizontal="left" shrinkToFit="0" vertical="center" wrapText="1"/>
    </xf>
    <xf borderId="101" fillId="10" fontId="27" numFmtId="0" xfId="0" applyAlignment="1" applyBorder="1" applyFont="1">
      <alignment horizontal="center" shrinkToFit="0" vertical="center" wrapText="1"/>
    </xf>
    <xf borderId="102" fillId="0" fontId="4" numFmtId="0" xfId="0" applyBorder="1" applyFont="1"/>
    <xf borderId="103" fillId="7" fontId="11" numFmtId="0" xfId="0" applyAlignment="1" applyBorder="1" applyFont="1">
      <alignment horizontal="center" shrinkToFit="0" vertical="center" wrapText="1"/>
    </xf>
    <xf borderId="104" fillId="10" fontId="27" numFmtId="0" xfId="0" applyAlignment="1" applyBorder="1" applyFont="1">
      <alignment shrinkToFit="0" vertical="center" wrapText="1"/>
    </xf>
    <xf borderId="101" fillId="7" fontId="11" numFmtId="0" xfId="0" applyAlignment="1" applyBorder="1" applyFont="1">
      <alignment horizontal="center" shrinkToFit="0" vertical="center" wrapText="1"/>
    </xf>
    <xf borderId="105" fillId="10" fontId="27" numFmtId="0" xfId="0" applyAlignment="1" applyBorder="1" applyFont="1">
      <alignment horizontal="left" shrinkToFit="0" vertical="center" wrapText="1"/>
    </xf>
    <xf borderId="86" fillId="9" fontId="61" numFmtId="0" xfId="0" applyAlignment="1" applyBorder="1" applyFont="1">
      <alignment horizontal="left"/>
    </xf>
    <xf borderId="16" fillId="7" fontId="7" numFmtId="0" xfId="0" applyAlignment="1" applyBorder="1" applyFont="1">
      <alignment horizontal="left" vertical="top"/>
    </xf>
    <xf borderId="13" fillId="9" fontId="20" numFmtId="0" xfId="0" applyAlignment="1" applyBorder="1" applyFont="1">
      <alignment horizontal="left"/>
    </xf>
    <xf borderId="14" fillId="10" fontId="7" numFmtId="0" xfId="0" applyAlignment="1" applyBorder="1" applyFont="1">
      <alignment horizontal="center"/>
    </xf>
    <xf borderId="0" fillId="0" fontId="1" numFmtId="9" xfId="0" applyAlignment="1" applyFont="1" applyNumberFormat="1">
      <alignment horizontal="center"/>
    </xf>
    <xf borderId="106" fillId="4" fontId="5" numFmtId="0" xfId="0" applyAlignment="1" applyBorder="1" applyFont="1">
      <alignment horizontal="left" vertical="center"/>
    </xf>
    <xf borderId="0" fillId="0" fontId="34" numFmtId="0" xfId="0" applyAlignment="1" applyFont="1">
      <alignment horizontal="left" vertical="center"/>
    </xf>
    <xf borderId="14" fillId="21" fontId="7" numFmtId="0" xfId="0" applyAlignment="1" applyBorder="1" applyFont="1">
      <alignment horizontal="center"/>
    </xf>
    <xf borderId="0" fillId="0" fontId="27" numFmtId="167" xfId="0" applyAlignment="1" applyFont="1" applyNumberFormat="1">
      <alignment horizontal="center" vertical="center"/>
    </xf>
    <xf borderId="1" fillId="3" fontId="10" numFmtId="0" xfId="0" applyAlignment="1" applyBorder="1" applyFont="1">
      <alignment horizontal="left" vertical="top"/>
    </xf>
    <xf borderId="1" fillId="3" fontId="1" numFmtId="0" xfId="0" applyAlignment="1" applyBorder="1" applyFont="1">
      <alignment horizontal="left" vertical="center"/>
    </xf>
    <xf borderId="1" fillId="3" fontId="62" numFmtId="0" xfId="0" applyAlignment="1" applyBorder="1" applyFont="1">
      <alignment shrinkToFit="0" wrapText="1"/>
    </xf>
    <xf borderId="0" fillId="0" fontId="20" numFmtId="0" xfId="0" applyAlignment="1" applyFont="1">
      <alignment horizontal="left" vertical="center"/>
    </xf>
    <xf borderId="0" fillId="0" fontId="63" numFmtId="2" xfId="0" applyAlignment="1" applyFont="1" applyNumberFormat="1">
      <alignment horizontal="center" vertical="center"/>
    </xf>
    <xf borderId="1" fillId="3" fontId="10" numFmtId="0" xfId="0" applyAlignment="1" applyBorder="1" applyFont="1">
      <alignment shrinkToFit="0" vertical="center" wrapText="1"/>
    </xf>
    <xf borderId="0" fillId="0" fontId="20" numFmtId="0" xfId="0" applyAlignment="1" applyFont="1">
      <alignment horizontal="left" shrinkToFit="0" vertical="center" wrapText="1"/>
    </xf>
    <xf borderId="0" fillId="0" fontId="57" numFmtId="2" xfId="0" applyAlignment="1" applyFont="1" applyNumberFormat="1">
      <alignment vertical="center"/>
    </xf>
    <xf borderId="0" fillId="0" fontId="27" numFmtId="168" xfId="0" applyAlignment="1" applyFont="1" applyNumberFormat="1">
      <alignment horizontal="center"/>
    </xf>
    <xf borderId="0" fillId="0" fontId="17" numFmtId="168" xfId="0" applyAlignment="1" applyFont="1" applyNumberFormat="1">
      <alignment horizontal="center"/>
    </xf>
    <xf borderId="0" fillId="0" fontId="17" numFmtId="169" xfId="0" applyAlignment="1" applyFont="1" applyNumberFormat="1">
      <alignment horizontal="center"/>
    </xf>
    <xf borderId="1" fillId="3" fontId="64" numFmtId="0" xfId="0" applyAlignment="1" applyBorder="1" applyFont="1">
      <alignment shrinkToFit="0" wrapText="1"/>
    </xf>
    <xf borderId="0" fillId="0" fontId="27" numFmtId="168" xfId="0" applyFont="1" applyNumberFormat="1"/>
    <xf borderId="0" fillId="0" fontId="17" numFmtId="168" xfId="0" applyFont="1" applyNumberFormat="1"/>
    <xf borderId="48" fillId="3" fontId="64" numFmtId="0" xfId="0" applyAlignment="1" applyBorder="1" applyFont="1">
      <alignment horizontal="right" shrinkToFit="0" vertical="center" wrapText="1"/>
    </xf>
    <xf borderId="14" fillId="20" fontId="65" numFmtId="2" xfId="0" applyAlignment="1" applyBorder="1" applyFont="1" applyNumberFormat="1">
      <alignment horizontal="center" vertical="center"/>
    </xf>
    <xf borderId="67" fillId="7" fontId="6" numFmtId="0" xfId="0" applyAlignment="1" applyBorder="1" applyFont="1">
      <alignment horizontal="center" shrinkToFit="0" vertical="center" wrapText="1"/>
    </xf>
    <xf borderId="107" fillId="0" fontId="4" numFmtId="0" xfId="0" applyBorder="1" applyFont="1"/>
    <xf borderId="48" fillId="3" fontId="1" numFmtId="0" xfId="0" applyBorder="1" applyFont="1"/>
    <xf borderId="0" fillId="0" fontId="20" numFmtId="167" xfId="0" applyAlignment="1" applyFont="1" applyNumberFormat="1">
      <alignment horizontal="left" vertical="center"/>
    </xf>
    <xf borderId="44" fillId="3" fontId="64" numFmtId="0" xfId="0" applyAlignment="1" applyBorder="1" applyFont="1">
      <alignment shrinkToFit="0" wrapText="1"/>
    </xf>
    <xf borderId="13" fillId="3" fontId="64" numFmtId="0" xfId="0" applyAlignment="1" applyBorder="1" applyFont="1">
      <alignment shrinkToFit="0" vertical="center" wrapText="1"/>
    </xf>
    <xf borderId="48" fillId="3" fontId="35" numFmtId="0" xfId="0" applyAlignment="1" applyBorder="1" applyFont="1">
      <alignment horizontal="right" shrinkToFit="0" vertical="center" wrapText="1"/>
    </xf>
    <xf borderId="10" fillId="20" fontId="66" numFmtId="2" xfId="0" applyAlignment="1" applyBorder="1" applyFont="1" applyNumberFormat="1">
      <alignment horizontal="center" vertical="center"/>
    </xf>
    <xf borderId="0" fillId="0" fontId="1" numFmtId="0" xfId="0" applyAlignment="1" applyFont="1">
      <alignment horizontal="left" shrinkToFit="0" vertical="center" wrapText="1"/>
    </xf>
    <xf borderId="0" fillId="0" fontId="17" numFmtId="0" xfId="0" applyFont="1"/>
    <xf borderId="63" fillId="3" fontId="1" numFmtId="0" xfId="0" applyBorder="1" applyFont="1"/>
    <xf borderId="31" fillId="3" fontId="66" numFmtId="164" xfId="0" applyAlignment="1" applyBorder="1" applyFont="1" applyNumberFormat="1">
      <alignment horizontal="center" vertical="center"/>
    </xf>
    <xf borderId="108" fillId="0" fontId="4" numFmtId="0" xfId="0" applyBorder="1" applyFont="1"/>
    <xf borderId="64" fillId="3" fontId="1" numFmtId="0" xfId="0" applyBorder="1" applyFont="1"/>
    <xf borderId="65" fillId="3" fontId="1" numFmtId="0" xfId="0" applyBorder="1" applyFont="1"/>
    <xf borderId="73" fillId="3" fontId="1" numFmtId="0" xfId="0" applyBorder="1" applyFont="1"/>
    <xf borderId="73" fillId="3" fontId="67" numFmtId="0" xfId="0" applyBorder="1" applyFont="1"/>
    <xf borderId="91" fillId="3" fontId="1" numFmtId="0" xfId="0" applyBorder="1" applyFont="1"/>
    <xf borderId="0" fillId="0" fontId="8" numFmtId="0" xfId="0" applyAlignment="1" applyFont="1">
      <alignment shrinkToFit="0" wrapText="1"/>
    </xf>
    <xf borderId="2" fillId="7" fontId="1" numFmtId="0" xfId="0" applyBorder="1" applyFont="1"/>
    <xf borderId="3" fillId="7" fontId="1" numFmtId="0" xfId="0" applyBorder="1" applyFont="1"/>
    <xf borderId="3" fillId="7" fontId="27" numFmtId="0" xfId="0" applyBorder="1" applyFont="1"/>
    <xf borderId="4" fillId="7" fontId="1" numFmtId="0" xfId="0" applyBorder="1" applyFont="1"/>
    <xf borderId="5" fillId="7" fontId="1" numFmtId="0" xfId="0" applyBorder="1" applyFont="1"/>
    <xf borderId="25" fillId="10" fontId="7" numFmtId="164" xfId="0" applyAlignment="1" applyBorder="1" applyFont="1" applyNumberFormat="1">
      <alignment horizontal="center" shrinkToFit="0" vertical="center" wrapText="1"/>
    </xf>
    <xf borderId="25" fillId="10" fontId="7" numFmtId="164" xfId="0" applyAlignment="1" applyBorder="1" applyFont="1" applyNumberFormat="1">
      <alignment horizontal="center" shrinkToFit="0" textRotation="90" vertical="center" wrapText="1"/>
    </xf>
    <xf borderId="25" fillId="3" fontId="21" numFmtId="0" xfId="0" applyAlignment="1" applyBorder="1" applyFont="1">
      <alignment horizontal="center" shrinkToFit="0" textRotation="90" vertical="center" wrapText="1"/>
    </xf>
    <xf borderId="25" fillId="10" fontId="7" numFmtId="0" xfId="0" applyAlignment="1" applyBorder="1" applyFont="1">
      <alignment horizontal="center" shrinkToFit="0" textRotation="90" vertical="center" wrapText="1"/>
    </xf>
    <xf borderId="109" fillId="22" fontId="21" numFmtId="164" xfId="0" applyAlignment="1" applyBorder="1" applyFill="1" applyFont="1" applyNumberFormat="1">
      <alignment horizontal="center" shrinkToFit="0" vertical="center" wrapText="1"/>
    </xf>
    <xf borderId="0" fillId="0" fontId="20" numFmtId="168" xfId="0" applyFont="1" applyNumberFormat="1"/>
    <xf borderId="0" fillId="0" fontId="20" numFmtId="0" xfId="0" applyFont="1"/>
    <xf borderId="110" fillId="0" fontId="4" numFmtId="0" xfId="0" applyBorder="1" applyFont="1"/>
    <xf borderId="111" fillId="0" fontId="4" numFmtId="0" xfId="0" applyBorder="1" applyFont="1"/>
    <xf borderId="0" fillId="0" fontId="1" numFmtId="168" xfId="0" applyFont="1" applyNumberFormat="1"/>
    <xf borderId="112" fillId="0" fontId="4" numFmtId="0" xfId="0" applyBorder="1" applyFont="1"/>
    <xf borderId="1" fillId="7" fontId="1" numFmtId="0" xfId="0" applyAlignment="1" applyBorder="1" applyFont="1">
      <alignment horizontal="center" vertical="center"/>
    </xf>
    <xf borderId="36" fillId="7" fontId="19" numFmtId="0" xfId="0" applyAlignment="1" applyBorder="1" applyFont="1">
      <alignment horizontal="center"/>
    </xf>
    <xf borderId="113" fillId="0" fontId="4" numFmtId="0" xfId="0" applyBorder="1" applyFont="1"/>
    <xf borderId="1" fillId="7" fontId="10" numFmtId="0" xfId="0" applyAlignment="1" applyBorder="1" applyFont="1">
      <alignment horizontal="left"/>
    </xf>
    <xf borderId="9" fillId="7" fontId="10" numFmtId="0" xfId="0" applyAlignment="1" applyBorder="1" applyFont="1">
      <alignment horizontal="left"/>
    </xf>
    <xf borderId="0" fillId="0" fontId="68" numFmtId="2" xfId="0" applyFont="1" applyNumberFormat="1"/>
    <xf borderId="14" fillId="9" fontId="33" numFmtId="0" xfId="0" applyAlignment="1" applyBorder="1" applyFont="1">
      <alignment horizontal="left" shrinkToFit="0" vertical="center" wrapText="1"/>
    </xf>
    <xf borderId="14" fillId="10" fontId="33" numFmtId="165" xfId="0" applyAlignment="1" applyBorder="1" applyFont="1" applyNumberFormat="1">
      <alignment horizontal="center" shrinkToFit="0" vertical="center" wrapText="1"/>
    </xf>
    <xf borderId="14" fillId="10" fontId="27" numFmtId="0" xfId="0" applyAlignment="1" applyBorder="1" applyFont="1">
      <alignment horizontal="center" vertical="center"/>
    </xf>
    <xf borderId="14" fillId="9" fontId="69" numFmtId="0" xfId="0" applyAlignment="1" applyBorder="1" applyFont="1">
      <alignment horizontal="center" vertical="center"/>
    </xf>
    <xf borderId="51" fillId="20" fontId="57" numFmtId="2" xfId="0" applyAlignment="1" applyBorder="1" applyFont="1" applyNumberFormat="1">
      <alignment horizontal="center" vertical="center"/>
    </xf>
    <xf borderId="87" fillId="7" fontId="1" numFmtId="0" xfId="0" applyBorder="1" applyFont="1"/>
    <xf borderId="98" fillId="9" fontId="33" numFmtId="0" xfId="0" applyAlignment="1" applyBorder="1" applyFont="1">
      <alignment horizontal="left" shrinkToFit="0" vertical="center" wrapText="1"/>
    </xf>
    <xf borderId="98" fillId="10" fontId="33" numFmtId="165" xfId="0" applyAlignment="1" applyBorder="1" applyFont="1" applyNumberFormat="1">
      <alignment horizontal="center" shrinkToFit="0" vertical="center" wrapText="1"/>
    </xf>
    <xf borderId="98" fillId="10" fontId="27" numFmtId="0" xfId="0" applyAlignment="1" applyBorder="1" applyFont="1">
      <alignment horizontal="center" vertical="center"/>
    </xf>
    <xf borderId="98" fillId="10" fontId="27" numFmtId="164" xfId="0" applyAlignment="1" applyBorder="1" applyFont="1" applyNumberFormat="1">
      <alignment horizontal="center" vertical="center"/>
    </xf>
    <xf borderId="98" fillId="9" fontId="69" numFmtId="0" xfId="0" applyAlignment="1" applyBorder="1" applyFont="1">
      <alignment horizontal="center" vertical="center"/>
    </xf>
    <xf borderId="99" fillId="20" fontId="57" numFmtId="2" xfId="0" applyAlignment="1" applyBorder="1" applyFont="1" applyNumberFormat="1">
      <alignment horizontal="center" vertical="center"/>
    </xf>
    <xf borderId="5" fillId="3" fontId="1" numFmtId="0" xfId="0" applyAlignment="1" applyBorder="1" applyFont="1">
      <alignment vertical="center"/>
    </xf>
    <xf borderId="1" fillId="3" fontId="33" numFmtId="0" xfId="0" applyAlignment="1" applyBorder="1" applyFont="1">
      <alignment horizontal="center" shrinkToFit="0" vertical="center" wrapText="1"/>
    </xf>
    <xf borderId="1" fillId="3" fontId="27" numFmtId="0" xfId="0" applyAlignment="1" applyBorder="1" applyFont="1">
      <alignment horizontal="center" vertical="center"/>
    </xf>
    <xf borderId="1" fillId="3" fontId="69" numFmtId="0" xfId="0" applyAlignment="1" applyBorder="1" applyFont="1">
      <alignment horizontal="center" vertical="center"/>
    </xf>
    <xf borderId="9" fillId="3" fontId="57" numFmtId="0" xfId="0" applyAlignment="1" applyBorder="1" applyFont="1">
      <alignment horizontal="center" vertical="center"/>
    </xf>
    <xf borderId="1" fillId="3" fontId="70" numFmtId="0" xfId="0" applyAlignment="1" applyBorder="1" applyFont="1">
      <alignment vertical="center"/>
    </xf>
    <xf borderId="1" fillId="3" fontId="35" numFmtId="0" xfId="0" applyAlignment="1" applyBorder="1" applyFont="1">
      <alignment vertical="center"/>
    </xf>
    <xf borderId="1" fillId="3" fontId="64" numFmtId="0" xfId="0" applyAlignment="1" applyBorder="1" applyFont="1">
      <alignment vertical="center"/>
    </xf>
    <xf borderId="1" fillId="3" fontId="1" numFmtId="2" xfId="0" applyBorder="1" applyFont="1" applyNumberFormat="1"/>
    <xf borderId="9" fillId="3" fontId="1" numFmtId="2" xfId="0" applyBorder="1" applyFont="1" applyNumberFormat="1"/>
    <xf borderId="14" fillId="0" fontId="64" numFmtId="0" xfId="0" applyAlignment="1" applyBorder="1" applyFont="1">
      <alignment vertical="center"/>
    </xf>
    <xf borderId="1" fillId="3" fontId="71" numFmtId="0" xfId="0" applyAlignment="1" applyBorder="1" applyFont="1">
      <alignment horizontal="left" vertical="center"/>
    </xf>
    <xf borderId="1" fillId="3" fontId="35" numFmtId="0" xfId="0" applyAlignment="1" applyBorder="1" applyFont="1">
      <alignment horizontal="right" vertical="center"/>
    </xf>
    <xf borderId="87" fillId="3" fontId="1" numFmtId="0" xfId="0" applyAlignment="1" applyBorder="1" applyFont="1">
      <alignment vertical="center"/>
    </xf>
    <xf borderId="73" fillId="3" fontId="1" numFmtId="0" xfId="0" applyAlignment="1" applyBorder="1" applyFont="1">
      <alignment vertical="center"/>
    </xf>
    <xf borderId="73" fillId="3" fontId="72" numFmtId="0" xfId="0" applyAlignment="1" applyBorder="1" applyFont="1">
      <alignment horizontal="right" vertical="center"/>
    </xf>
    <xf borderId="73" fillId="3" fontId="27" numFmtId="0" xfId="0" applyAlignment="1" applyBorder="1" applyFont="1">
      <alignment vertical="center"/>
    </xf>
    <xf borderId="73" fillId="3" fontId="1" numFmtId="2" xfId="0" applyBorder="1" applyFont="1" applyNumberFormat="1"/>
    <xf borderId="91" fillId="3" fontId="1" numFmtId="2" xfId="0" applyBorder="1" applyFont="1" applyNumberFormat="1"/>
    <xf borderId="1" fillId="3" fontId="64" numFmtId="0" xfId="0" applyAlignment="1" applyBorder="1" applyFont="1">
      <alignment shrinkToFit="0" vertical="center" wrapText="1"/>
    </xf>
    <xf borderId="1" fillId="3" fontId="62" numFmtId="0" xfId="0" applyAlignment="1" applyBorder="1" applyFont="1">
      <alignment shrinkToFit="0" vertical="center" wrapText="1"/>
    </xf>
    <xf borderId="9" fillId="3" fontId="1" numFmtId="0" xfId="0" applyAlignment="1" applyBorder="1" applyFont="1">
      <alignment vertical="center"/>
    </xf>
    <xf borderId="1" fillId="3" fontId="2" numFmtId="0" xfId="0" applyAlignment="1" applyBorder="1" applyFont="1">
      <alignment vertical="center"/>
    </xf>
    <xf borderId="37" fillId="7" fontId="34" numFmtId="0" xfId="0" applyAlignment="1" applyBorder="1" applyFont="1">
      <alignment horizontal="left" shrinkToFit="0" vertical="top" wrapText="1"/>
    </xf>
    <xf borderId="114" fillId="0" fontId="4" numFmtId="0" xfId="0" applyBorder="1" applyFont="1"/>
    <xf borderId="115" fillId="0" fontId="4" numFmtId="0" xfId="0" applyBorder="1" applyFont="1"/>
    <xf borderId="1" fillId="3" fontId="64" numFmtId="0" xfId="0" applyAlignment="1" applyBorder="1" applyFont="1">
      <alignment horizontal="center" shrinkToFit="0" vertical="center" wrapText="1"/>
    </xf>
    <xf borderId="116" fillId="10" fontId="27" numFmtId="0" xfId="0" applyAlignment="1" applyBorder="1" applyFont="1">
      <alignment horizontal="center" vertical="center"/>
    </xf>
    <xf borderId="117" fillId="10" fontId="27" numFmtId="0" xfId="0" applyAlignment="1" applyBorder="1" applyFont="1">
      <alignment horizontal="center" vertical="center"/>
    </xf>
    <xf borderId="118" fillId="0" fontId="4" numFmtId="0" xfId="0" applyBorder="1" applyFont="1"/>
    <xf borderId="1" fillId="3" fontId="27" numFmtId="0" xfId="0" applyAlignment="1" applyBorder="1" applyFont="1">
      <alignment vertical="center"/>
    </xf>
    <xf borderId="10" fillId="10" fontId="27" numFmtId="0" xfId="0" applyAlignment="1" applyBorder="1" applyFont="1">
      <alignment horizontal="center" vertical="center"/>
    </xf>
    <xf borderId="14" fillId="7" fontId="34" numFmtId="0" xfId="0" applyAlignment="1" applyBorder="1" applyFont="1">
      <alignment horizontal="center" vertical="center"/>
    </xf>
    <xf borderId="10" fillId="7" fontId="34" numFmtId="0" xfId="0" applyAlignment="1" applyBorder="1" applyFont="1">
      <alignment horizontal="left" vertical="center"/>
    </xf>
    <xf borderId="14" fillId="7" fontId="34" numFmtId="1" xfId="0" applyAlignment="1" applyBorder="1" applyFont="1" applyNumberFormat="1">
      <alignment horizontal="center" vertical="center"/>
    </xf>
    <xf borderId="10" fillId="7" fontId="34" numFmtId="0" xfId="0" applyAlignment="1" applyBorder="1" applyFont="1">
      <alignment horizontal="center" vertical="center"/>
    </xf>
    <xf borderId="119" fillId="23" fontId="27" numFmtId="0" xfId="0" applyAlignment="1" applyBorder="1" applyFill="1" applyFont="1">
      <alignment horizontal="center"/>
    </xf>
    <xf borderId="120" fillId="23" fontId="73" numFmtId="0" xfId="0" applyBorder="1" applyFont="1"/>
    <xf borderId="94" fillId="23" fontId="73" numFmtId="0" xfId="0" applyBorder="1" applyFont="1"/>
    <xf borderId="121" fillId="23" fontId="73" numFmtId="0" xfId="0" applyBorder="1" applyFont="1"/>
    <xf borderId="122" fillId="23" fontId="27" numFmtId="0" xfId="0" applyAlignment="1" applyBorder="1" applyFont="1">
      <alignment horizontal="center"/>
    </xf>
    <xf borderId="123" fillId="23" fontId="73" numFmtId="0" xfId="0" applyBorder="1" applyFont="1"/>
    <xf borderId="124" fillId="23" fontId="73" numFmtId="0" xfId="0" applyBorder="1" applyFont="1"/>
    <xf borderId="125" fillId="23" fontId="73" numFmtId="0" xfId="0" applyBorder="1" applyFont="1"/>
    <xf borderId="126" fillId="23" fontId="27" numFmtId="0" xfId="0" applyAlignment="1" applyBorder="1" applyFont="1">
      <alignment horizontal="center"/>
    </xf>
    <xf borderId="127" fillId="23" fontId="73" numFmtId="0" xfId="0" applyBorder="1" applyFont="1"/>
    <xf borderId="128" fillId="23" fontId="73" numFmtId="0" xfId="0" applyBorder="1" applyFont="1"/>
    <xf borderId="129" fillId="23" fontId="73" numFmtId="0" xfId="0" applyBorder="1" applyFont="1"/>
    <xf borderId="130" fillId="3" fontId="1" numFmtId="0" xfId="0" applyAlignment="1" applyBorder="1" applyFont="1">
      <alignment vertical="center"/>
    </xf>
    <xf borderId="131" fillId="24" fontId="27" numFmtId="0" xfId="0" applyAlignment="1" applyBorder="1" applyFill="1" applyFont="1">
      <alignment horizontal="center" vertical="center"/>
    </xf>
    <xf borderId="131" fillId="24" fontId="27" numFmtId="1" xfId="0" applyAlignment="1" applyBorder="1" applyFont="1" applyNumberFormat="1">
      <alignment horizontal="center" vertical="center"/>
    </xf>
    <xf borderId="73" fillId="3" fontId="67" numFmtId="0" xfId="0" applyAlignment="1" applyBorder="1" applyFont="1">
      <alignment vertical="center"/>
    </xf>
    <xf borderId="91" fillId="3" fontId="1" numFmtId="0" xfId="0" applyAlignment="1" applyBorder="1" applyFont="1">
      <alignment vertical="center"/>
    </xf>
  </cellXfs>
  <cellStyles count="1">
    <cellStyle xfId="0" name="Normal" builtinId="0"/>
  </cellStyles>
  <dxfs count="3">
    <dxf>
      <font/>
      <fill>
        <patternFill patternType="solid">
          <fgColor rgb="FFFFFF00"/>
          <bgColor rgb="FFFFFF00"/>
        </patternFill>
      </fill>
      <border/>
    </dxf>
    <dxf>
      <font/>
      <fill>
        <patternFill patternType="solid">
          <fgColor rgb="FFFF0000"/>
          <bgColor rgb="FFFF0000"/>
        </patternFill>
      </fill>
      <border/>
    </dxf>
    <dxf>
      <font/>
      <fill>
        <patternFill patternType="solid">
          <fgColor rgb="FFCC99FF"/>
          <bgColor rgb="FFCC99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9.png"/><Relationship Id="rId2" Type="http://schemas.openxmlformats.org/officeDocument/2006/relationships/image" Target="../media/image5.jpg"/><Relationship Id="rId3" Type="http://schemas.openxmlformats.org/officeDocument/2006/relationships/image" Target="../media/image3.jpg"/><Relationship Id="rId4" Type="http://schemas.openxmlformats.org/officeDocument/2006/relationships/image" Target="../media/image7.jpg"/><Relationship Id="rId10" Type="http://schemas.openxmlformats.org/officeDocument/2006/relationships/image" Target="../media/image6.jpg"/><Relationship Id="rId9" Type="http://schemas.openxmlformats.org/officeDocument/2006/relationships/image" Target="../media/image4.jpg"/><Relationship Id="rId5" Type="http://schemas.openxmlformats.org/officeDocument/2006/relationships/image" Target="../media/image1.jpg"/><Relationship Id="rId6" Type="http://schemas.openxmlformats.org/officeDocument/2006/relationships/image" Target="../media/image2.jpg"/><Relationship Id="rId7" Type="http://schemas.openxmlformats.org/officeDocument/2006/relationships/image" Target="../media/image8.jpg"/><Relationship Id="rId8" Type="http://schemas.openxmlformats.org/officeDocument/2006/relationships/image" Target="../media/image10.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38100</xdr:colOff>
      <xdr:row>108</xdr:row>
      <xdr:rowOff>285750</xdr:rowOff>
    </xdr:from>
    <xdr:ext cx="2190750" cy="885825"/>
    <xdr:sp>
      <xdr:nvSpPr>
        <xdr:cNvPr id="3" name="Shape 3"/>
        <xdr:cNvSpPr/>
      </xdr:nvSpPr>
      <xdr:spPr>
        <a:xfrm>
          <a:off x="4255388" y="3337088"/>
          <a:ext cx="2181225" cy="885825"/>
        </a:xfrm>
        <a:prstGeom prst="rect">
          <a:avLst/>
        </a:prstGeom>
        <a:solidFill>
          <a:srgbClr val="8EB4E3"/>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2238375</xdr:colOff>
      <xdr:row>110</xdr:row>
      <xdr:rowOff>323850</xdr:rowOff>
    </xdr:from>
    <xdr:ext cx="95250" cy="409575"/>
    <xdr:sp>
      <xdr:nvSpPr>
        <xdr:cNvPr id="4" name="Shape 4"/>
        <xdr:cNvSpPr/>
      </xdr:nvSpPr>
      <xdr:spPr>
        <a:xfrm>
          <a:off x="5298375" y="3579975"/>
          <a:ext cx="95250" cy="40005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1971675</xdr:colOff>
      <xdr:row>110</xdr:row>
      <xdr:rowOff>352425</xdr:rowOff>
    </xdr:from>
    <xdr:ext cx="76200" cy="361950"/>
    <xdr:sp>
      <xdr:nvSpPr>
        <xdr:cNvPr id="5" name="Shape 5"/>
        <xdr:cNvSpPr/>
      </xdr:nvSpPr>
      <xdr:spPr>
        <a:xfrm>
          <a:off x="5307900" y="3603788"/>
          <a:ext cx="76200" cy="35242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685800</xdr:colOff>
      <xdr:row>1</xdr:row>
      <xdr:rowOff>1019175</xdr:rowOff>
    </xdr:from>
    <xdr:ext cx="114300" cy="304800"/>
    <xdr:sp>
      <xdr:nvSpPr>
        <xdr:cNvPr id="6" name="Shape 6"/>
        <xdr:cNvSpPr txBox="1"/>
      </xdr:nvSpPr>
      <xdr:spPr>
        <a:xfrm>
          <a:off x="5288850" y="3627600"/>
          <a:ext cx="1143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6</xdr:col>
      <xdr:colOff>609600</xdr:colOff>
      <xdr:row>109</xdr:row>
      <xdr:rowOff>57150</xdr:rowOff>
    </xdr:from>
    <xdr:ext cx="342900" cy="1028700"/>
    <xdr:sp>
      <xdr:nvSpPr>
        <xdr:cNvPr id="7" name="Shape 7"/>
        <xdr:cNvSpPr/>
      </xdr:nvSpPr>
      <xdr:spPr>
        <a:xfrm>
          <a:off x="5179313" y="3265650"/>
          <a:ext cx="333375"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4</xdr:col>
      <xdr:colOff>1362075</xdr:colOff>
      <xdr:row>109</xdr:row>
      <xdr:rowOff>47625</xdr:rowOff>
    </xdr:from>
    <xdr:ext cx="323850" cy="1028700"/>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3</xdr:col>
      <xdr:colOff>1571625</xdr:colOff>
      <xdr:row>109</xdr:row>
      <xdr:rowOff>47625</xdr:rowOff>
    </xdr:from>
    <xdr:ext cx="323850" cy="1028700"/>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2105025</xdr:colOff>
      <xdr:row>110</xdr:row>
      <xdr:rowOff>333375</xdr:rowOff>
    </xdr:from>
    <xdr:ext cx="76200" cy="390525"/>
    <xdr:sp>
      <xdr:nvSpPr>
        <xdr:cNvPr id="9" name="Shape 9"/>
        <xdr:cNvSpPr/>
      </xdr:nvSpPr>
      <xdr:spPr>
        <a:xfrm>
          <a:off x="5307900" y="3589500"/>
          <a:ext cx="76200" cy="3810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200025</xdr:colOff>
      <xdr:row>1</xdr:row>
      <xdr:rowOff>190500</xdr:rowOff>
    </xdr:from>
    <xdr:ext cx="5172075" cy="2000250"/>
    <xdr:pic>
      <xdr:nvPicPr>
        <xdr:cNvPr id="0" name="image9.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161925</xdr:colOff>
      <xdr:row>55</xdr:row>
      <xdr:rowOff>333375</xdr:rowOff>
    </xdr:from>
    <xdr:ext cx="676275" cy="504825"/>
    <xdr:pic>
      <xdr:nvPicPr>
        <xdr:cNvPr descr="pinza2" id="0" name="image5.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55</xdr:row>
      <xdr:rowOff>304800</xdr:rowOff>
    </xdr:from>
    <xdr:ext cx="581025" cy="523875"/>
    <xdr:pic>
      <xdr:nvPicPr>
        <xdr:cNvPr descr="palmar" id="0" name="image3.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55</xdr:row>
      <xdr:rowOff>333375</xdr:rowOff>
    </xdr:from>
    <xdr:ext cx="352425" cy="504825"/>
    <xdr:pic>
      <xdr:nvPicPr>
        <xdr:cNvPr descr="gancho" id="0" name="image7.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571500</xdr:colOff>
      <xdr:row>56</xdr:row>
      <xdr:rowOff>123825</xdr:rowOff>
    </xdr:from>
    <xdr:ext cx="647700" cy="714375"/>
    <xdr:pic>
      <xdr:nvPicPr>
        <xdr:cNvPr descr="brazo delante zona3" id="0" name="image1.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2266950</xdr:colOff>
      <xdr:row>56</xdr:row>
      <xdr:rowOff>76200</xdr:rowOff>
    </xdr:from>
    <xdr:ext cx="1181100" cy="723900"/>
    <xdr:pic>
      <xdr:nvPicPr>
        <xdr:cNvPr descr="brazo lateral zona3" id="0" name="image2.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161925</xdr:colOff>
      <xdr:row>63</xdr:row>
      <xdr:rowOff>409575</xdr:rowOff>
    </xdr:from>
    <xdr:ext cx="676275" cy="504825"/>
    <xdr:pic>
      <xdr:nvPicPr>
        <xdr:cNvPr descr="pinza2" id="0" name="image5.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63</xdr:row>
      <xdr:rowOff>381000</xdr:rowOff>
    </xdr:from>
    <xdr:ext cx="581025" cy="523875"/>
    <xdr:pic>
      <xdr:nvPicPr>
        <xdr:cNvPr descr="palmar" id="0" name="image3.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63</xdr:row>
      <xdr:rowOff>409575</xdr:rowOff>
    </xdr:from>
    <xdr:ext cx="352425" cy="504825"/>
    <xdr:pic>
      <xdr:nvPicPr>
        <xdr:cNvPr descr="gancho" id="0" name="image7.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685800</xdr:colOff>
      <xdr:row>64</xdr:row>
      <xdr:rowOff>95250</xdr:rowOff>
    </xdr:from>
    <xdr:ext cx="647700" cy="714375"/>
    <xdr:pic>
      <xdr:nvPicPr>
        <xdr:cNvPr descr="brazo delante zona3" id="0" name="image1.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1809750</xdr:colOff>
      <xdr:row>64</xdr:row>
      <xdr:rowOff>66675</xdr:rowOff>
    </xdr:from>
    <xdr:ext cx="790575" cy="723900"/>
    <xdr:pic>
      <xdr:nvPicPr>
        <xdr:cNvPr descr="brazo lateral zona3" id="0" name="image2.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285750</xdr:colOff>
      <xdr:row>57</xdr:row>
      <xdr:rowOff>314325</xdr:rowOff>
    </xdr:from>
    <xdr:ext cx="838200" cy="476250"/>
    <xdr:pic>
      <xdr:nvPicPr>
        <xdr:cNvPr descr="flexion muñeca" id="0" name="image8.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1752600</xdr:colOff>
      <xdr:row>57</xdr:row>
      <xdr:rowOff>47625</xdr:rowOff>
    </xdr:from>
    <xdr:ext cx="742950" cy="942975"/>
    <xdr:pic>
      <xdr:nvPicPr>
        <xdr:cNvPr descr="desviacion cubital" id="0" name="image10.jp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285750</xdr:colOff>
      <xdr:row>65</xdr:row>
      <xdr:rowOff>266700</xdr:rowOff>
    </xdr:from>
    <xdr:ext cx="838200" cy="476250"/>
    <xdr:pic>
      <xdr:nvPicPr>
        <xdr:cNvPr descr="flexion muñeca" id="0" name="image8.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923925</xdr:colOff>
      <xdr:row>66</xdr:row>
      <xdr:rowOff>209550</xdr:rowOff>
    </xdr:from>
    <xdr:ext cx="409575" cy="828675"/>
    <xdr:pic>
      <xdr:nvPicPr>
        <xdr:cNvPr descr="flexion codo" id="0" name="image4.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1838325</xdr:colOff>
      <xdr:row>66</xdr:row>
      <xdr:rowOff>295275</xdr:rowOff>
    </xdr:from>
    <xdr:ext cx="581025" cy="714375"/>
    <xdr:pic>
      <xdr:nvPicPr>
        <xdr:cNvPr descr="supinacion" id="0" name="image6.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685800</xdr:colOff>
      <xdr:row>58</xdr:row>
      <xdr:rowOff>333375</xdr:rowOff>
    </xdr:from>
    <xdr:ext cx="409575" cy="828675"/>
    <xdr:pic>
      <xdr:nvPicPr>
        <xdr:cNvPr descr="flexion codo" id="0" name="image4.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1600200</xdr:colOff>
      <xdr:row>58</xdr:row>
      <xdr:rowOff>419100</xdr:rowOff>
    </xdr:from>
    <xdr:ext cx="581025" cy="714375"/>
    <xdr:pic>
      <xdr:nvPicPr>
        <xdr:cNvPr descr="supinacion" id="0" name="image6.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65</xdr:row>
      <xdr:rowOff>0</xdr:rowOff>
    </xdr:from>
    <xdr:ext cx="790575" cy="1000125"/>
    <xdr:pic>
      <xdr:nvPicPr>
        <xdr:cNvPr id="0" name="image10.jpg"/>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hidden="1" min="1" max="1" width="11.38"/>
    <col customWidth="1" min="2" max="2" width="4.63"/>
    <col customWidth="1" min="3" max="3" width="42.13"/>
    <col customWidth="1" min="4" max="4" width="47.38"/>
    <col customWidth="1" min="5" max="5" width="27.13"/>
    <col customWidth="1" min="6" max="6" width="21.88"/>
    <col customWidth="1" min="7" max="7" width="22.38"/>
    <col customWidth="1" min="8" max="8" width="24.0"/>
    <col customWidth="1" min="9" max="9" width="28.75"/>
    <col customWidth="1" min="10" max="10" width="36.0"/>
    <col customWidth="1" min="11" max="11" width="28.25"/>
    <col customWidth="1" min="12" max="12" width="23.63"/>
    <col customWidth="1" min="13" max="13" width="23.25"/>
    <col customWidth="1" min="14" max="14" width="22.38"/>
    <col customWidth="1" min="15" max="15" width="26.25"/>
    <col customWidth="1" min="16" max="16" width="36.63"/>
    <col customWidth="1" hidden="1" min="17" max="17" width="39.13"/>
    <col customWidth="1" hidden="1" min="18" max="18" width="28.88"/>
    <col customWidth="1" hidden="1" min="19" max="19" width="20.88"/>
    <col customWidth="1" hidden="1" min="20" max="20" width="28.13"/>
    <col customWidth="1" hidden="1" min="21" max="21" width="25.63"/>
    <col customWidth="1" hidden="1" min="22" max="29" width="18.13"/>
    <col customWidth="1" hidden="1" min="30" max="42" width="13.38"/>
    <col customWidth="1" hidden="1" min="43" max="43" width="13.88"/>
    <col customWidth="1" hidden="1" min="44" max="52" width="13.38"/>
    <col customWidth="1" hidden="1" min="53" max="62" width="9.13"/>
    <col customWidth="1" hidden="1" min="63" max="72" width="10.63"/>
  </cols>
  <sheetData>
    <row r="1" ht="24.0" customHeight="1">
      <c r="A1" s="1"/>
      <c r="B1" s="2"/>
      <c r="C1" s="3"/>
      <c r="D1" s="4"/>
      <c r="E1" s="4"/>
      <c r="F1" s="4"/>
      <c r="G1" s="4"/>
      <c r="H1" s="4"/>
      <c r="I1" s="4"/>
      <c r="J1" s="4"/>
      <c r="K1" s="4"/>
      <c r="L1" s="4"/>
      <c r="M1" s="4"/>
      <c r="N1" s="4"/>
      <c r="O1" s="4"/>
      <c r="P1" s="5"/>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1"/>
      <c r="BK1" s="1"/>
      <c r="BL1" s="1"/>
      <c r="BM1" s="1"/>
      <c r="BN1" s="1"/>
      <c r="BO1" s="1"/>
      <c r="BP1" s="1"/>
      <c r="BQ1" s="1"/>
      <c r="BR1" s="1"/>
      <c r="BS1" s="1"/>
      <c r="BT1" s="1"/>
    </row>
    <row r="2" ht="189.0" customHeight="1">
      <c r="A2" s="1"/>
      <c r="B2" s="7"/>
      <c r="C2" s="8" t="s">
        <v>0</v>
      </c>
      <c r="D2" s="9"/>
      <c r="E2" s="9"/>
      <c r="F2" s="9"/>
      <c r="G2" s="9"/>
      <c r="H2" s="9"/>
      <c r="I2" s="9"/>
      <c r="J2" s="9"/>
      <c r="K2" s="9"/>
      <c r="L2" s="9"/>
      <c r="M2" s="9"/>
      <c r="N2" s="9"/>
      <c r="O2" s="10"/>
      <c r="P2" s="11"/>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1"/>
      <c r="BK2" s="1"/>
      <c r="BL2" s="1"/>
      <c r="BM2" s="1"/>
      <c r="BN2" s="1"/>
      <c r="BO2" s="1"/>
      <c r="BP2" s="1"/>
      <c r="BQ2" s="1"/>
      <c r="BR2" s="1"/>
      <c r="BS2" s="1"/>
      <c r="BT2" s="1"/>
    </row>
    <row r="3" ht="30.0" customHeight="1">
      <c r="A3" s="1"/>
      <c r="B3" s="7"/>
      <c r="C3" s="12" t="s">
        <v>1</v>
      </c>
      <c r="D3" s="9"/>
      <c r="E3" s="9"/>
      <c r="F3" s="9"/>
      <c r="G3" s="9"/>
      <c r="H3" s="9"/>
      <c r="I3" s="9"/>
      <c r="J3" s="9"/>
      <c r="K3" s="9"/>
      <c r="L3" s="9"/>
      <c r="M3" s="9"/>
      <c r="N3" s="9"/>
      <c r="O3" s="10"/>
      <c r="P3" s="11"/>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1"/>
      <c r="BK3" s="1"/>
      <c r="BL3" s="1"/>
      <c r="BM3" s="1"/>
      <c r="BN3" s="1"/>
      <c r="BO3" s="1"/>
      <c r="BP3" s="1"/>
      <c r="BQ3" s="1"/>
      <c r="BR3" s="1"/>
      <c r="BS3" s="1"/>
      <c r="BT3" s="1"/>
    </row>
    <row r="4" ht="30.0" customHeight="1">
      <c r="A4" s="1"/>
      <c r="B4" s="7"/>
      <c r="C4" s="13"/>
      <c r="D4" s="13"/>
      <c r="E4" s="13"/>
      <c r="F4" s="13"/>
      <c r="G4" s="13"/>
      <c r="H4" s="13"/>
      <c r="I4" s="13"/>
      <c r="J4" s="13"/>
      <c r="K4" s="13"/>
      <c r="L4" s="13"/>
      <c r="M4" s="13"/>
      <c r="N4" s="13"/>
      <c r="O4" s="13"/>
      <c r="P4" s="11"/>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1"/>
      <c r="BK4" s="1"/>
      <c r="BL4" s="1"/>
      <c r="BM4" s="1"/>
      <c r="BN4" s="1"/>
      <c r="BO4" s="1"/>
      <c r="BP4" s="1"/>
      <c r="BQ4" s="1"/>
      <c r="BR4" s="1"/>
      <c r="BS4" s="1"/>
      <c r="BT4" s="1"/>
    </row>
    <row r="5" ht="36.0" customHeight="1">
      <c r="A5" s="1"/>
      <c r="B5" s="7"/>
      <c r="C5" s="14"/>
      <c r="D5" s="15" t="s">
        <v>2</v>
      </c>
      <c r="E5" s="16" t="s">
        <v>3</v>
      </c>
      <c r="F5" s="17"/>
      <c r="G5" s="17"/>
      <c r="H5" s="18"/>
      <c r="I5" s="19"/>
      <c r="J5" s="20" t="s">
        <v>4</v>
      </c>
      <c r="K5" s="21" t="s">
        <v>5</v>
      </c>
      <c r="L5" s="17"/>
      <c r="M5" s="17"/>
      <c r="N5" s="17"/>
      <c r="O5" s="18"/>
      <c r="P5" s="11"/>
      <c r="Q5" s="22"/>
      <c r="R5" s="22"/>
      <c r="S5" s="22"/>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1"/>
      <c r="BK5" s="1"/>
      <c r="BL5" s="1"/>
      <c r="BM5" s="1"/>
      <c r="BN5" s="1"/>
      <c r="BO5" s="1"/>
      <c r="BP5" s="1"/>
      <c r="BQ5" s="1"/>
      <c r="BR5" s="1"/>
      <c r="BS5" s="1"/>
      <c r="BT5" s="1"/>
    </row>
    <row r="6" ht="9.75" customHeight="1">
      <c r="A6" s="1"/>
      <c r="B6" s="7"/>
      <c r="C6" s="14"/>
      <c r="D6" s="23"/>
      <c r="E6" s="24"/>
      <c r="F6" s="24"/>
      <c r="G6" s="24"/>
      <c r="H6" s="24"/>
      <c r="I6" s="25"/>
      <c r="J6" s="23"/>
      <c r="K6" s="24"/>
      <c r="L6" s="26"/>
      <c r="M6" s="26"/>
      <c r="N6" s="27"/>
      <c r="O6" s="27"/>
      <c r="P6" s="28"/>
      <c r="Q6" s="29"/>
      <c r="R6" s="29"/>
      <c r="S6" s="29"/>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1"/>
      <c r="BK6" s="1"/>
      <c r="BL6" s="1"/>
      <c r="BM6" s="1"/>
      <c r="BN6" s="1"/>
      <c r="BO6" s="1"/>
      <c r="BP6" s="1"/>
      <c r="BQ6" s="1"/>
      <c r="BR6" s="1"/>
      <c r="BS6" s="1"/>
      <c r="BT6" s="1"/>
    </row>
    <row r="7" ht="47.25" customHeight="1">
      <c r="A7" s="1"/>
      <c r="B7" s="7"/>
      <c r="C7" s="14"/>
      <c r="D7" s="15" t="s">
        <v>6</v>
      </c>
      <c r="E7" s="16"/>
      <c r="F7" s="17"/>
      <c r="G7" s="17"/>
      <c r="H7" s="18"/>
      <c r="I7" s="19"/>
      <c r="J7" s="15" t="s">
        <v>7</v>
      </c>
      <c r="K7" s="30"/>
      <c r="L7" s="31" t="s">
        <v>8</v>
      </c>
      <c r="M7" s="24"/>
      <c r="N7" s="32">
        <v>1.0</v>
      </c>
      <c r="O7" s="31" t="s">
        <v>9</v>
      </c>
      <c r="P7" s="33"/>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1"/>
      <c r="BK7" s="1"/>
      <c r="BL7" s="1"/>
      <c r="BM7" s="1"/>
      <c r="BN7" s="1"/>
      <c r="BO7" s="1"/>
      <c r="BP7" s="1"/>
      <c r="BQ7" s="1"/>
      <c r="BR7" s="1"/>
      <c r="BS7" s="1"/>
      <c r="BT7" s="1"/>
    </row>
    <row r="8" ht="11.25" customHeight="1">
      <c r="A8" s="1"/>
      <c r="B8" s="7"/>
      <c r="C8" s="14"/>
      <c r="D8" s="23"/>
      <c r="E8" s="34"/>
      <c r="F8" s="34"/>
      <c r="G8" s="34"/>
      <c r="H8" s="34"/>
      <c r="I8" s="35"/>
      <c r="J8" s="34"/>
      <c r="K8" s="34"/>
      <c r="L8" s="36"/>
      <c r="M8" s="36"/>
      <c r="N8" s="37"/>
      <c r="O8" s="37"/>
      <c r="P8" s="33"/>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1"/>
      <c r="BK8" s="1"/>
      <c r="BL8" s="1"/>
      <c r="BM8" s="1"/>
      <c r="BN8" s="1"/>
      <c r="BO8" s="1"/>
      <c r="BP8" s="1"/>
      <c r="BQ8" s="1"/>
      <c r="BR8" s="1"/>
      <c r="BS8" s="1"/>
      <c r="BT8" s="1"/>
    </row>
    <row r="9" ht="47.25" customHeight="1">
      <c r="A9" s="1"/>
      <c r="B9" s="7"/>
      <c r="C9" s="14"/>
      <c r="D9" s="15" t="s">
        <v>10</v>
      </c>
      <c r="E9" s="38" t="s">
        <v>11</v>
      </c>
      <c r="F9" s="17"/>
      <c r="G9" s="17"/>
      <c r="H9" s="17"/>
      <c r="I9" s="17"/>
      <c r="J9" s="17"/>
      <c r="K9" s="17"/>
      <c r="L9" s="17"/>
      <c r="M9" s="17"/>
      <c r="N9" s="17"/>
      <c r="O9" s="18"/>
      <c r="P9" s="11"/>
      <c r="Q9" s="39"/>
      <c r="R9" s="39"/>
      <c r="S9" s="39"/>
      <c r="T9" s="40"/>
      <c r="U9" s="40"/>
      <c r="V9" s="40"/>
      <c r="W9" s="40"/>
      <c r="X9" s="40"/>
      <c r="Y9" s="40"/>
      <c r="Z9" s="39"/>
      <c r="AA9" s="39"/>
      <c r="AB9" s="41"/>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1"/>
      <c r="BK9" s="1"/>
      <c r="BL9" s="1"/>
      <c r="BM9" s="1"/>
      <c r="BN9" s="1"/>
      <c r="BO9" s="1"/>
      <c r="BP9" s="1"/>
      <c r="BQ9" s="1"/>
      <c r="BR9" s="1"/>
      <c r="BS9" s="1"/>
      <c r="BT9" s="1"/>
    </row>
    <row r="10" ht="12.75" customHeight="1">
      <c r="A10" s="1"/>
      <c r="B10" s="7"/>
      <c r="C10" s="14"/>
      <c r="D10" s="23"/>
      <c r="E10" s="24"/>
      <c r="F10" s="24"/>
      <c r="G10" s="24"/>
      <c r="H10" s="24"/>
      <c r="I10" s="25"/>
      <c r="J10" s="23"/>
      <c r="K10" s="24"/>
      <c r="L10" s="26"/>
      <c r="M10" s="26"/>
      <c r="N10" s="27"/>
      <c r="O10" s="27"/>
      <c r="P10" s="11"/>
      <c r="Q10" s="42"/>
      <c r="R10" s="42"/>
      <c r="S10" s="42"/>
      <c r="T10" s="43"/>
      <c r="U10" s="43"/>
      <c r="V10" s="43"/>
      <c r="W10" s="43"/>
      <c r="X10" s="43"/>
      <c r="Y10" s="43"/>
      <c r="Z10" s="42"/>
      <c r="AA10" s="42"/>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1"/>
      <c r="BK10" s="1"/>
      <c r="BL10" s="1"/>
      <c r="BM10" s="1"/>
      <c r="BN10" s="1"/>
      <c r="BO10" s="1"/>
      <c r="BP10" s="1"/>
      <c r="BQ10" s="1"/>
      <c r="BR10" s="1"/>
      <c r="BS10" s="1"/>
      <c r="BT10" s="1"/>
    </row>
    <row r="11" ht="49.5" customHeight="1">
      <c r="A11" s="1"/>
      <c r="B11" s="7"/>
      <c r="C11" s="14"/>
      <c r="D11" s="44" t="s">
        <v>12</v>
      </c>
      <c r="E11" s="45"/>
      <c r="F11" s="45"/>
      <c r="G11" s="45"/>
      <c r="H11" s="45"/>
      <c r="I11" s="45"/>
      <c r="J11" s="45"/>
      <c r="K11" s="46"/>
      <c r="L11" s="26"/>
      <c r="M11" s="26"/>
      <c r="N11" s="47" t="s">
        <v>13</v>
      </c>
      <c r="O11" s="30" t="s">
        <v>14</v>
      </c>
      <c r="P11" s="48"/>
      <c r="Q11" s="49"/>
      <c r="S11" s="50"/>
      <c r="T11" s="50"/>
      <c r="U11" s="50"/>
      <c r="V11" s="50"/>
      <c r="W11" s="50"/>
      <c r="X11" s="50"/>
      <c r="Y11" s="50"/>
      <c r="Z11" s="50"/>
      <c r="AA11" s="50"/>
      <c r="AB11" s="50"/>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1"/>
      <c r="BK11" s="1"/>
      <c r="BL11" s="1"/>
      <c r="BM11" s="1"/>
      <c r="BN11" s="1"/>
      <c r="BO11" s="1"/>
      <c r="BP11" s="1"/>
      <c r="BQ11" s="1"/>
      <c r="BR11" s="1"/>
      <c r="BS11" s="1"/>
      <c r="BT11" s="1"/>
    </row>
    <row r="12" ht="49.5" customHeight="1">
      <c r="A12" s="1"/>
      <c r="B12" s="7"/>
      <c r="C12" s="14"/>
      <c r="D12" s="51"/>
      <c r="E12" s="52"/>
      <c r="F12" s="52"/>
      <c r="G12" s="52"/>
      <c r="H12" s="52"/>
      <c r="I12" s="52"/>
      <c r="J12" s="52"/>
      <c r="K12" s="53"/>
      <c r="L12" s="26"/>
      <c r="M12" s="26"/>
      <c r="N12" s="47" t="s">
        <v>15</v>
      </c>
      <c r="O12" s="30"/>
      <c r="P12" s="11"/>
      <c r="Q12" s="54"/>
      <c r="R12" s="54"/>
      <c r="S12" s="54"/>
      <c r="T12" s="54"/>
      <c r="U12" s="54"/>
      <c r="V12" s="54"/>
      <c r="W12" s="54"/>
      <c r="X12" s="54"/>
      <c r="Y12" s="54"/>
      <c r="Z12" s="54"/>
      <c r="AA12" s="54"/>
      <c r="AB12" s="55"/>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1"/>
      <c r="BK12" s="1"/>
      <c r="BL12" s="1"/>
      <c r="BM12" s="1"/>
      <c r="BN12" s="1"/>
      <c r="BO12" s="1"/>
      <c r="BP12" s="1"/>
      <c r="BQ12" s="1"/>
      <c r="BR12" s="1"/>
      <c r="BS12" s="1"/>
      <c r="BT12" s="1"/>
    </row>
    <row r="13" ht="18.75" customHeight="1">
      <c r="A13" s="1"/>
      <c r="B13" s="7"/>
      <c r="C13" s="14"/>
      <c r="D13" s="23"/>
      <c r="E13" s="31" t="s">
        <v>16</v>
      </c>
      <c r="F13" s="24"/>
      <c r="G13" s="24"/>
      <c r="H13" s="24"/>
      <c r="I13" s="25"/>
      <c r="J13" s="23"/>
      <c r="K13" s="24"/>
      <c r="L13" s="26"/>
      <c r="M13" s="26"/>
      <c r="N13" s="27"/>
      <c r="O13" s="27"/>
      <c r="P13" s="5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1"/>
      <c r="BK13" s="1"/>
      <c r="BL13" s="1"/>
      <c r="BM13" s="1"/>
      <c r="BN13" s="1"/>
      <c r="BO13" s="1"/>
      <c r="BP13" s="1"/>
      <c r="BQ13" s="1"/>
      <c r="BR13" s="1"/>
      <c r="BS13" s="1"/>
      <c r="BT13" s="1"/>
    </row>
    <row r="14" ht="44.25" customHeight="1">
      <c r="A14" s="1"/>
      <c r="B14" s="7"/>
      <c r="C14" s="57" t="s">
        <v>17</v>
      </c>
      <c r="D14" s="9"/>
      <c r="E14" s="9"/>
      <c r="F14" s="9"/>
      <c r="G14" s="9"/>
      <c r="H14" s="9"/>
      <c r="I14" s="9"/>
      <c r="J14" s="9"/>
      <c r="K14" s="9"/>
      <c r="L14" s="9"/>
      <c r="M14" s="10"/>
      <c r="N14" s="14"/>
      <c r="O14" s="58" t="s">
        <v>18</v>
      </c>
      <c r="P14" s="59"/>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1"/>
      <c r="BK14" s="1"/>
      <c r="BL14" s="1"/>
      <c r="BM14" s="1"/>
      <c r="BN14" s="1"/>
      <c r="BO14" s="1"/>
      <c r="BP14" s="1"/>
      <c r="BQ14" s="1"/>
      <c r="BR14" s="1"/>
      <c r="BS14" s="1"/>
      <c r="BT14" s="1"/>
    </row>
    <row r="15" ht="18.0" customHeight="1">
      <c r="A15" s="1"/>
      <c r="B15" s="7"/>
      <c r="C15" s="14"/>
      <c r="D15" s="60"/>
      <c r="E15" s="61"/>
      <c r="F15" s="61"/>
      <c r="G15" s="61"/>
      <c r="H15" s="61"/>
      <c r="I15" s="61"/>
      <c r="J15" s="62"/>
      <c r="K15" s="63"/>
      <c r="L15" s="63"/>
      <c r="M15" s="63"/>
      <c r="N15" s="63"/>
      <c r="O15" s="64" t="s">
        <v>19</v>
      </c>
      <c r="P15" s="65"/>
      <c r="Q15" s="66"/>
      <c r="R15" s="66"/>
      <c r="S15" s="6"/>
      <c r="T15" s="6"/>
      <c r="U15" s="6"/>
      <c r="V15" s="6"/>
      <c r="W15" s="6"/>
      <c r="X15" s="67" t="s">
        <v>20</v>
      </c>
      <c r="Y15" s="67" t="s">
        <v>21</v>
      </c>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1"/>
      <c r="BK15" s="1"/>
      <c r="BL15" s="1"/>
      <c r="BM15" s="1"/>
      <c r="BN15" s="1"/>
      <c r="BO15" s="1"/>
      <c r="BP15" s="1"/>
      <c r="BQ15" s="1"/>
      <c r="BR15" s="1"/>
      <c r="BS15" s="1"/>
      <c r="BT15" s="1"/>
    </row>
    <row r="16" ht="60.0" customHeight="1">
      <c r="A16" s="1"/>
      <c r="B16" s="7"/>
      <c r="C16" s="14"/>
      <c r="D16" s="68" t="s">
        <v>22</v>
      </c>
      <c r="E16" s="69">
        <v>540.0</v>
      </c>
      <c r="F16" s="70"/>
      <c r="G16" s="70"/>
      <c r="H16" s="71" t="s">
        <v>23</v>
      </c>
      <c r="I16" s="9"/>
      <c r="J16" s="72"/>
      <c r="K16" s="69">
        <v>540.0</v>
      </c>
      <c r="L16" s="63"/>
      <c r="M16" s="63"/>
      <c r="N16" s="63"/>
      <c r="O16" s="73">
        <f>IF(F32="",IF(Y44&gt;7,0,AB45),0)</f>
        <v>4</v>
      </c>
      <c r="P16" s="65"/>
      <c r="Q16" s="66"/>
      <c r="R16" s="66"/>
      <c r="S16" s="6"/>
      <c r="T16" s="6"/>
      <c r="U16" s="6"/>
      <c r="V16" s="6"/>
      <c r="W16" s="6"/>
      <c r="X16" s="74"/>
      <c r="Y16" s="74"/>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1"/>
      <c r="BK16" s="1"/>
      <c r="BL16" s="1"/>
      <c r="BM16" s="1"/>
      <c r="BN16" s="1"/>
      <c r="BO16" s="1"/>
      <c r="BP16" s="1"/>
      <c r="BQ16" s="1"/>
      <c r="BR16" s="1"/>
      <c r="BS16" s="1"/>
      <c r="BT16" s="1"/>
    </row>
    <row r="17" ht="23.25" customHeight="1">
      <c r="A17" s="1"/>
      <c r="B17" s="7"/>
      <c r="C17" s="14"/>
      <c r="D17" s="60"/>
      <c r="E17" s="61"/>
      <c r="F17" s="61"/>
      <c r="G17" s="61"/>
      <c r="H17" s="61"/>
      <c r="I17" s="61"/>
      <c r="J17" s="62"/>
      <c r="K17" s="63"/>
      <c r="L17" s="63"/>
      <c r="M17" s="63"/>
      <c r="N17" s="63"/>
      <c r="O17" s="64" t="s">
        <v>24</v>
      </c>
      <c r="P17" s="75"/>
      <c r="Q17" s="66"/>
      <c r="R17" s="66"/>
      <c r="S17" s="6"/>
      <c r="T17" s="6"/>
      <c r="U17" s="6"/>
      <c r="V17" s="6"/>
      <c r="W17" s="6"/>
      <c r="X17" s="76">
        <v>0.0</v>
      </c>
      <c r="Y17" s="76">
        <v>0.5</v>
      </c>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1"/>
      <c r="BK17" s="1"/>
      <c r="BL17" s="1"/>
      <c r="BM17" s="1"/>
      <c r="BN17" s="1"/>
      <c r="BO17" s="1"/>
      <c r="BP17" s="1"/>
      <c r="BQ17" s="1"/>
      <c r="BR17" s="1"/>
      <c r="BS17" s="1"/>
      <c r="BT17" s="1"/>
    </row>
    <row r="18" ht="38.25" customHeight="1">
      <c r="A18" s="1"/>
      <c r="B18" s="7"/>
      <c r="C18" s="14"/>
      <c r="D18" s="77" t="s">
        <v>25</v>
      </c>
      <c r="E18" s="9"/>
      <c r="F18" s="9"/>
      <c r="G18" s="9"/>
      <c r="H18" s="9"/>
      <c r="I18" s="9"/>
      <c r="J18" s="72"/>
      <c r="K18" s="69"/>
      <c r="L18" s="63"/>
      <c r="M18" s="63"/>
      <c r="N18" s="63"/>
      <c r="O18" s="78">
        <f>IF(F32="",VLOOKUP($R20,AP41:AQ58,2),1)</f>
        <v>1.33</v>
      </c>
      <c r="P18" s="65"/>
      <c r="Q18" s="66"/>
      <c r="R18" s="66"/>
      <c r="S18" s="6"/>
      <c r="T18" s="6"/>
      <c r="U18" s="6"/>
      <c r="V18" s="6"/>
      <c r="W18" s="6"/>
      <c r="X18" s="76">
        <v>121.0</v>
      </c>
      <c r="Y18" s="76">
        <v>0.65</v>
      </c>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1"/>
      <c r="BK18" s="1"/>
      <c r="BL18" s="1"/>
      <c r="BM18" s="1"/>
      <c r="BN18" s="1"/>
      <c r="BO18" s="1"/>
      <c r="BP18" s="1"/>
      <c r="BQ18" s="1"/>
      <c r="BR18" s="1"/>
      <c r="BS18" s="1"/>
      <c r="BT18" s="1"/>
    </row>
    <row r="19" ht="9.75" customHeight="1">
      <c r="A19" s="1"/>
      <c r="B19" s="7"/>
      <c r="C19" s="14"/>
      <c r="D19" s="79"/>
      <c r="E19" s="79"/>
      <c r="F19" s="79"/>
      <c r="G19" s="79"/>
      <c r="H19" s="79"/>
      <c r="I19" s="79"/>
      <c r="J19" s="80"/>
      <c r="K19" s="63"/>
      <c r="L19" s="63"/>
      <c r="M19" s="63"/>
      <c r="N19" s="63"/>
      <c r="O19" s="81"/>
      <c r="P19" s="65"/>
      <c r="Q19" s="66"/>
      <c r="R19" s="66"/>
      <c r="S19" s="6"/>
      <c r="T19" s="6"/>
      <c r="U19" s="6"/>
      <c r="V19" s="6"/>
      <c r="W19" s="6"/>
      <c r="X19" s="76">
        <v>181.0</v>
      </c>
      <c r="Y19" s="76">
        <v>0.75</v>
      </c>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1"/>
      <c r="BK19" s="1"/>
      <c r="BL19" s="1"/>
      <c r="BM19" s="1"/>
      <c r="BN19" s="1"/>
      <c r="BO19" s="1"/>
      <c r="BP19" s="1"/>
      <c r="BQ19" s="1"/>
      <c r="BR19" s="1"/>
      <c r="BS19" s="1"/>
      <c r="BT19" s="1"/>
    </row>
    <row r="20" ht="60.75" customHeight="1">
      <c r="A20" s="1"/>
      <c r="B20" s="7"/>
      <c r="C20" s="14"/>
      <c r="D20" s="77" t="s">
        <v>26</v>
      </c>
      <c r="E20" s="9"/>
      <c r="F20" s="9"/>
      <c r="G20" s="9"/>
      <c r="H20" s="9"/>
      <c r="I20" s="9"/>
      <c r="J20" s="72"/>
      <c r="K20" s="69">
        <v>3.0</v>
      </c>
      <c r="L20" s="63"/>
      <c r="M20" s="63"/>
      <c r="N20" s="63"/>
      <c r="O20" s="82">
        <v>4.0</v>
      </c>
      <c r="P20" s="65"/>
      <c r="Q20" s="66"/>
      <c r="R20" s="83">
        <f>IF(O20="",O16,O20)</f>
        <v>4</v>
      </c>
      <c r="S20" s="6"/>
      <c r="T20" s="6"/>
      <c r="U20" s="6"/>
      <c r="V20" s="6"/>
      <c r="W20" s="6"/>
      <c r="X20" s="76">
        <v>241.0</v>
      </c>
      <c r="Y20" s="76">
        <v>0.85</v>
      </c>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1"/>
      <c r="BK20" s="1"/>
      <c r="BL20" s="1"/>
      <c r="BM20" s="1"/>
      <c r="BN20" s="1"/>
      <c r="BO20" s="1"/>
      <c r="BP20" s="1"/>
      <c r="BQ20" s="1"/>
      <c r="BR20" s="1"/>
      <c r="BS20" s="1"/>
      <c r="BT20" s="1"/>
    </row>
    <row r="21" ht="77.25" customHeight="1">
      <c r="A21" s="1"/>
      <c r="B21" s="7"/>
      <c r="C21" s="14"/>
      <c r="D21" s="84" t="s">
        <v>27</v>
      </c>
      <c r="E21" s="9"/>
      <c r="F21" s="9"/>
      <c r="G21" s="9"/>
      <c r="H21" s="9"/>
      <c r="I21" s="9"/>
      <c r="J21" s="10"/>
      <c r="K21" s="63"/>
      <c r="L21" s="63"/>
      <c r="M21" s="63"/>
      <c r="N21" s="63"/>
      <c r="O21" s="85" t="s">
        <v>28</v>
      </c>
      <c r="P21" s="86"/>
      <c r="Q21" s="66"/>
      <c r="R21" s="87" t="s">
        <v>29</v>
      </c>
      <c r="S21" s="9"/>
      <c r="T21" s="10"/>
      <c r="U21" s="6"/>
      <c r="V21" s="6"/>
      <c r="W21" s="6"/>
      <c r="X21" s="76">
        <v>301.0</v>
      </c>
      <c r="Y21" s="76">
        <v>0.925</v>
      </c>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1"/>
      <c r="BK21" s="1"/>
      <c r="BL21" s="1"/>
      <c r="BM21" s="1"/>
      <c r="BN21" s="1"/>
      <c r="BO21" s="1"/>
      <c r="BP21" s="1"/>
      <c r="BQ21" s="1"/>
      <c r="BR21" s="1"/>
      <c r="BS21" s="1"/>
      <c r="BT21" s="1"/>
    </row>
    <row r="22" ht="48.0" customHeight="1">
      <c r="A22" s="1"/>
      <c r="B22" s="7"/>
      <c r="C22" s="14"/>
      <c r="D22" s="88" t="s">
        <v>30</v>
      </c>
      <c r="E22" s="9"/>
      <c r="F22" s="9"/>
      <c r="G22" s="9"/>
      <c r="H22" s="9"/>
      <c r="I22" s="9"/>
      <c r="J22" s="72"/>
      <c r="K22" s="69">
        <v>30.0</v>
      </c>
      <c r="L22" s="63"/>
      <c r="M22" s="63"/>
      <c r="N22" s="63"/>
      <c r="O22" s="81"/>
      <c r="P22" s="65"/>
      <c r="Q22" s="66"/>
      <c r="R22" s="66"/>
      <c r="S22" s="6"/>
      <c r="T22" s="6"/>
      <c r="U22" s="6"/>
      <c r="V22" s="6"/>
      <c r="W22" s="6"/>
      <c r="X22" s="76">
        <v>361.0</v>
      </c>
      <c r="Y22" s="76">
        <v>0.95</v>
      </c>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1"/>
      <c r="BK22" s="1"/>
      <c r="BL22" s="1"/>
      <c r="BM22" s="1"/>
      <c r="BN22" s="1"/>
      <c r="BO22" s="1"/>
      <c r="BP22" s="1"/>
      <c r="BQ22" s="1"/>
      <c r="BR22" s="1"/>
      <c r="BS22" s="1"/>
      <c r="BT22" s="1"/>
    </row>
    <row r="23" ht="12.75" customHeight="1">
      <c r="A23" s="1"/>
      <c r="B23" s="7"/>
      <c r="C23" s="14"/>
      <c r="D23" s="89"/>
      <c r="E23" s="79"/>
      <c r="F23" s="79"/>
      <c r="G23" s="79"/>
      <c r="H23" s="79"/>
      <c r="I23" s="79"/>
      <c r="J23" s="79"/>
      <c r="K23" s="62"/>
      <c r="L23" s="63"/>
      <c r="M23" s="63"/>
      <c r="N23" s="63"/>
      <c r="O23" s="81"/>
      <c r="P23" s="65"/>
      <c r="Q23" s="66"/>
      <c r="R23" s="66"/>
      <c r="S23" s="6"/>
      <c r="T23" s="6"/>
      <c r="U23" s="6"/>
      <c r="V23" s="6"/>
      <c r="W23" s="6"/>
      <c r="X23" s="90">
        <v>421.0</v>
      </c>
      <c r="Y23" s="90">
        <v>1.0</v>
      </c>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1"/>
      <c r="BK23" s="1"/>
      <c r="BL23" s="1"/>
      <c r="BM23" s="1"/>
      <c r="BN23" s="1"/>
      <c r="BO23" s="1"/>
      <c r="BP23" s="1"/>
      <c r="BQ23" s="1"/>
      <c r="BR23" s="1"/>
      <c r="BS23" s="1"/>
      <c r="BT23" s="1"/>
    </row>
    <row r="24" ht="66.75" customHeight="1">
      <c r="A24" s="1"/>
      <c r="B24" s="7"/>
      <c r="C24" s="14"/>
      <c r="D24" s="88" t="s">
        <v>31</v>
      </c>
      <c r="E24" s="9"/>
      <c r="F24" s="9"/>
      <c r="G24" s="9"/>
      <c r="H24" s="9"/>
      <c r="I24" s="9"/>
      <c r="J24" s="72"/>
      <c r="K24" s="69">
        <v>30.0</v>
      </c>
      <c r="L24" s="63"/>
      <c r="M24" s="63"/>
      <c r="N24" s="63"/>
      <c r="O24" s="81"/>
      <c r="P24" s="65"/>
      <c r="Q24" s="66"/>
      <c r="R24" s="66"/>
      <c r="S24" s="6"/>
      <c r="T24" s="6"/>
      <c r="U24" s="6"/>
      <c r="V24" s="6"/>
      <c r="W24" s="6"/>
      <c r="X24" s="76">
        <v>480.0</v>
      </c>
      <c r="Y24" s="76">
        <v>1.5</v>
      </c>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1"/>
      <c r="BK24" s="1"/>
      <c r="BL24" s="1"/>
      <c r="BM24" s="1"/>
      <c r="BN24" s="1"/>
      <c r="BO24" s="1"/>
      <c r="BP24" s="1"/>
      <c r="BQ24" s="1"/>
      <c r="BR24" s="1"/>
      <c r="BS24" s="1"/>
      <c r="BT24" s="1"/>
    </row>
    <row r="25" ht="11.25" customHeight="1">
      <c r="A25" s="1"/>
      <c r="B25" s="7"/>
      <c r="C25" s="14"/>
      <c r="D25" s="79"/>
      <c r="E25" s="79"/>
      <c r="F25" s="79"/>
      <c r="G25" s="79"/>
      <c r="H25" s="79"/>
      <c r="I25" s="79"/>
      <c r="J25" s="80"/>
      <c r="K25" s="63"/>
      <c r="L25" s="63"/>
      <c r="M25" s="63"/>
      <c r="N25" s="63"/>
      <c r="O25" s="81"/>
      <c r="P25" s="65"/>
      <c r="Q25" s="66"/>
      <c r="R25" s="66"/>
      <c r="S25" s="6"/>
      <c r="T25" s="6"/>
      <c r="U25" s="6"/>
      <c r="V25" s="6"/>
      <c r="W25" s="6"/>
      <c r="X25" s="91"/>
      <c r="Y25" s="91"/>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1"/>
      <c r="BK25" s="1"/>
      <c r="BL25" s="1"/>
      <c r="BM25" s="1"/>
      <c r="BN25" s="1"/>
      <c r="BO25" s="1"/>
      <c r="BP25" s="1"/>
      <c r="BQ25" s="1"/>
      <c r="BR25" s="1"/>
      <c r="BS25" s="1"/>
      <c r="BT25" s="1"/>
    </row>
    <row r="26" ht="85.5" customHeight="1">
      <c r="A26" s="1"/>
      <c r="B26" s="7"/>
      <c r="C26" s="14"/>
      <c r="D26" s="77" t="s">
        <v>32</v>
      </c>
      <c r="E26" s="9"/>
      <c r="F26" s="9"/>
      <c r="G26" s="9"/>
      <c r="H26" s="9"/>
      <c r="I26" s="9"/>
      <c r="J26" s="72"/>
      <c r="K26" s="69"/>
      <c r="L26" s="63"/>
      <c r="M26" s="63"/>
      <c r="N26" s="63"/>
      <c r="O26" s="81"/>
      <c r="P26" s="65"/>
      <c r="Q26" s="66"/>
      <c r="R26" s="66"/>
      <c r="S26" s="6"/>
      <c r="T26" s="6"/>
      <c r="U26" s="6"/>
      <c r="V26" s="6"/>
      <c r="W26" s="6"/>
      <c r="X26" s="92" t="s">
        <v>33</v>
      </c>
      <c r="Y26" s="93"/>
      <c r="Z26" s="94" t="s">
        <v>34</v>
      </c>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c r="AY26" s="93"/>
      <c r="AZ26" s="93"/>
      <c r="BA26" s="93"/>
      <c r="BB26" s="6"/>
      <c r="BC26" s="6"/>
      <c r="BD26" s="6"/>
      <c r="BE26" s="6"/>
      <c r="BF26" s="6"/>
      <c r="BG26" s="6"/>
      <c r="BH26" s="6"/>
      <c r="BI26" s="6"/>
      <c r="BJ26" s="1"/>
      <c r="BK26" s="1"/>
      <c r="BL26" s="1"/>
      <c r="BM26" s="1"/>
      <c r="BN26" s="1"/>
      <c r="BO26" s="1"/>
      <c r="BP26" s="1"/>
      <c r="BQ26" s="1"/>
      <c r="BR26" s="1"/>
      <c r="BS26" s="1"/>
      <c r="BT26" s="1"/>
    </row>
    <row r="27" ht="28.5" customHeight="1">
      <c r="A27" s="1"/>
      <c r="B27" s="7"/>
      <c r="C27" s="14"/>
      <c r="D27" s="95"/>
      <c r="E27" s="95"/>
      <c r="F27" s="95"/>
      <c r="G27" s="95"/>
      <c r="H27" s="95"/>
      <c r="I27" s="95"/>
      <c r="J27" s="95"/>
      <c r="K27" s="14"/>
      <c r="L27" s="63"/>
      <c r="M27" s="63"/>
      <c r="N27" s="63"/>
      <c r="O27" s="81"/>
      <c r="P27" s="65"/>
      <c r="Q27" s="66"/>
      <c r="R27" s="66"/>
      <c r="S27" s="6"/>
      <c r="T27" s="6"/>
      <c r="U27" s="6"/>
      <c r="V27" s="6"/>
      <c r="W27" s="6"/>
      <c r="X27" s="96" t="s">
        <v>35</v>
      </c>
      <c r="Y27" s="97">
        <f>I43</f>
        <v>27.08333333</v>
      </c>
      <c r="Z27" s="98">
        <f>LOOKUP(Y27,$AA$27:$AZ$27,$AA$28:$AZ$28)</f>
        <v>0.5</v>
      </c>
      <c r="AA27" s="97">
        <v>0.0</v>
      </c>
      <c r="AB27" s="97">
        <v>2.5</v>
      </c>
      <c r="AC27" s="97">
        <v>7.5</v>
      </c>
      <c r="AD27" s="97">
        <v>12.5</v>
      </c>
      <c r="AE27" s="97">
        <v>17.5</v>
      </c>
      <c r="AF27" s="97">
        <v>20.0</v>
      </c>
      <c r="AG27" s="97">
        <v>22.5</v>
      </c>
      <c r="AH27" s="97">
        <v>27.5</v>
      </c>
      <c r="AI27" s="97">
        <v>30.0</v>
      </c>
      <c r="AJ27" s="97">
        <v>32.5</v>
      </c>
      <c r="AK27" s="97">
        <v>35.0</v>
      </c>
      <c r="AL27" s="97">
        <v>37.5</v>
      </c>
      <c r="AM27" s="97">
        <v>40.0</v>
      </c>
      <c r="AN27" s="97">
        <v>42.5</v>
      </c>
      <c r="AO27" s="97">
        <v>45.0</v>
      </c>
      <c r="AP27" s="97">
        <v>47.5</v>
      </c>
      <c r="AQ27" s="97">
        <v>50.0</v>
      </c>
      <c r="AR27" s="97">
        <v>52.5</v>
      </c>
      <c r="AS27" s="97">
        <v>55.0</v>
      </c>
      <c r="AT27" s="97">
        <v>57.5</v>
      </c>
      <c r="AU27" s="97">
        <v>60.0</v>
      </c>
      <c r="AV27" s="97">
        <v>62.5</v>
      </c>
      <c r="AW27" s="97">
        <v>65.0</v>
      </c>
      <c r="AX27" s="97">
        <v>67.5</v>
      </c>
      <c r="AY27" s="97">
        <v>70.0</v>
      </c>
      <c r="AZ27" s="97">
        <v>72.5</v>
      </c>
      <c r="BA27" s="97"/>
      <c r="BB27" s="6"/>
      <c r="BC27" s="6"/>
      <c r="BD27" s="6"/>
      <c r="BE27" s="6"/>
      <c r="BF27" s="6"/>
      <c r="BG27" s="6"/>
      <c r="BH27" s="6"/>
      <c r="BI27" s="6"/>
      <c r="BJ27" s="1"/>
      <c r="BK27" s="1"/>
      <c r="BL27" s="1"/>
      <c r="BM27" s="1"/>
      <c r="BN27" s="1"/>
      <c r="BO27" s="1"/>
      <c r="BP27" s="1"/>
      <c r="BQ27" s="1"/>
      <c r="BR27" s="1"/>
      <c r="BS27" s="1"/>
      <c r="BT27" s="1"/>
    </row>
    <row r="28" ht="24.0" customHeight="1">
      <c r="A28" s="1"/>
      <c r="B28" s="7"/>
      <c r="C28" s="14"/>
      <c r="D28" s="99" t="s">
        <v>36</v>
      </c>
      <c r="E28" s="14"/>
      <c r="F28" s="95"/>
      <c r="G28" s="95"/>
      <c r="H28" s="95"/>
      <c r="I28" s="95"/>
      <c r="J28" s="95"/>
      <c r="K28" s="95"/>
      <c r="L28" s="63"/>
      <c r="M28" s="63"/>
      <c r="N28" s="63"/>
      <c r="O28" s="100" t="s">
        <v>37</v>
      </c>
      <c r="P28" s="65"/>
      <c r="Q28" s="66"/>
      <c r="R28" s="66"/>
      <c r="S28" s="6"/>
      <c r="T28" s="6"/>
      <c r="U28" s="6"/>
      <c r="V28" s="6"/>
      <c r="W28" s="6"/>
      <c r="X28" s="96" t="s">
        <v>38</v>
      </c>
      <c r="Y28" s="96" t="str">
        <f>+U148</f>
        <v/>
      </c>
      <c r="Z28" s="101"/>
      <c r="AA28" s="97">
        <v>0.0</v>
      </c>
      <c r="AB28" s="102">
        <v>0.0</v>
      </c>
      <c r="AC28" s="96">
        <v>0.0</v>
      </c>
      <c r="AD28" s="96">
        <v>0.0</v>
      </c>
      <c r="AE28" s="102">
        <v>0.0</v>
      </c>
      <c r="AF28" s="102">
        <v>0.0</v>
      </c>
      <c r="AG28" s="102">
        <v>0.5</v>
      </c>
      <c r="AH28" s="102">
        <v>1.0</v>
      </c>
      <c r="AI28" s="102">
        <v>1.0</v>
      </c>
      <c r="AJ28" s="102">
        <v>2.0</v>
      </c>
      <c r="AK28" s="102">
        <v>2.0</v>
      </c>
      <c r="AL28" s="102">
        <v>3.0</v>
      </c>
      <c r="AM28" s="102">
        <v>3.0</v>
      </c>
      <c r="AN28" s="102">
        <v>4.0</v>
      </c>
      <c r="AO28" s="102">
        <v>4.0</v>
      </c>
      <c r="AP28" s="102">
        <v>5.0</v>
      </c>
      <c r="AQ28" s="102">
        <v>5.0</v>
      </c>
      <c r="AR28" s="102">
        <v>6.0</v>
      </c>
      <c r="AS28" s="102">
        <v>6.0</v>
      </c>
      <c r="AT28" s="102">
        <v>7.0</v>
      </c>
      <c r="AU28" s="102">
        <v>7.0</v>
      </c>
      <c r="AV28" s="102">
        <v>8.0</v>
      </c>
      <c r="AW28" s="102">
        <v>8.0</v>
      </c>
      <c r="AX28" s="102">
        <v>9.0</v>
      </c>
      <c r="AY28" s="102">
        <v>9.0</v>
      </c>
      <c r="AZ28" s="102">
        <v>9.0</v>
      </c>
      <c r="BA28" s="96"/>
      <c r="BB28" s="6"/>
      <c r="BC28" s="6"/>
      <c r="BD28" s="6"/>
      <c r="BE28" s="6"/>
      <c r="BF28" s="6"/>
      <c r="BG28" s="6"/>
      <c r="BH28" s="6"/>
      <c r="BI28" s="6"/>
      <c r="BJ28" s="1"/>
      <c r="BK28" s="1"/>
      <c r="BL28" s="1"/>
      <c r="BM28" s="1"/>
      <c r="BN28" s="1"/>
      <c r="BO28" s="1"/>
      <c r="BP28" s="1"/>
      <c r="BQ28" s="1"/>
      <c r="BR28" s="1"/>
      <c r="BS28" s="1"/>
      <c r="BT28" s="1"/>
    </row>
    <row r="29" ht="105.75" customHeight="1">
      <c r="A29" s="1"/>
      <c r="B29" s="7"/>
      <c r="C29" s="14"/>
      <c r="D29" s="103" t="s">
        <v>39</v>
      </c>
      <c r="E29" s="104"/>
      <c r="F29" s="105">
        <v>1000.0</v>
      </c>
      <c r="G29" s="106"/>
      <c r="H29" s="107" t="s">
        <v>40</v>
      </c>
      <c r="I29" s="9"/>
      <c r="J29" s="72"/>
      <c r="K29" s="108">
        <f>K16-K18-K22-K24</f>
        <v>480</v>
      </c>
      <c r="L29" s="63"/>
      <c r="M29" s="63"/>
      <c r="N29" s="63"/>
      <c r="O29" s="109">
        <f>IF(K29=0,1,LOOKUP(K29,$X$17:$X$24,$Y$17:$Y$24))</f>
        <v>1.5</v>
      </c>
      <c r="P29" s="65"/>
      <c r="Q29" s="66"/>
      <c r="R29" s="66"/>
      <c r="S29" s="6"/>
      <c r="T29" s="6"/>
      <c r="U29" s="6"/>
      <c r="V29" s="6"/>
      <c r="W29" s="6"/>
      <c r="X29" s="110" t="s">
        <v>41</v>
      </c>
      <c r="Y29" s="6"/>
      <c r="Z29" s="110"/>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1"/>
      <c r="BK29" s="1"/>
      <c r="BL29" s="1"/>
      <c r="BM29" s="1"/>
      <c r="BN29" s="1"/>
      <c r="BO29" s="1"/>
      <c r="BP29" s="1"/>
      <c r="BQ29" s="1"/>
      <c r="BR29" s="1"/>
      <c r="BS29" s="1"/>
      <c r="BT29" s="1"/>
    </row>
    <row r="30" ht="79.5" customHeight="1">
      <c r="A30" s="1"/>
      <c r="B30" s="7"/>
      <c r="C30" s="14"/>
      <c r="D30" s="111" t="s">
        <v>42</v>
      </c>
      <c r="E30" s="112"/>
      <c r="F30" s="113">
        <v>29.2</v>
      </c>
      <c r="G30" s="106"/>
      <c r="H30" s="114"/>
      <c r="I30" s="114"/>
      <c r="J30" s="115"/>
      <c r="K30" s="116"/>
      <c r="L30" s="63"/>
      <c r="M30" s="63"/>
      <c r="N30" s="63"/>
      <c r="O30" s="81"/>
      <c r="P30" s="65"/>
      <c r="Q30" s="66"/>
      <c r="R30" s="66"/>
      <c r="S30" s="6"/>
      <c r="T30" s="6"/>
      <c r="U30" s="6"/>
      <c r="V30" s="6"/>
      <c r="W30" s="6"/>
      <c r="X30" s="96" t="s">
        <v>35</v>
      </c>
      <c r="Y30" s="117">
        <f>I43</f>
        <v>27.08333333</v>
      </c>
      <c r="Z30" s="118">
        <f>LOOKUP(Y30,$AA$30:$AZ$30,$AA$31:$AZ$31)</f>
        <v>0.5</v>
      </c>
      <c r="AA30" s="117">
        <v>0.0</v>
      </c>
      <c r="AB30" s="117">
        <v>2.5</v>
      </c>
      <c r="AC30" s="117">
        <v>7.5</v>
      </c>
      <c r="AD30" s="117">
        <v>12.5</v>
      </c>
      <c r="AE30" s="117">
        <v>17.5</v>
      </c>
      <c r="AF30" s="117">
        <v>20.0</v>
      </c>
      <c r="AG30" s="117">
        <v>22.5</v>
      </c>
      <c r="AH30" s="117">
        <v>27.5</v>
      </c>
      <c r="AI30" s="117">
        <v>30.0</v>
      </c>
      <c r="AJ30" s="117">
        <v>32.5</v>
      </c>
      <c r="AK30" s="117">
        <v>35.0</v>
      </c>
      <c r="AL30" s="117">
        <v>37.5</v>
      </c>
      <c r="AM30" s="117">
        <v>40.0</v>
      </c>
      <c r="AN30" s="117">
        <v>42.5</v>
      </c>
      <c r="AO30" s="117">
        <v>45.0</v>
      </c>
      <c r="AP30" s="117">
        <v>47.5</v>
      </c>
      <c r="AQ30" s="117">
        <v>50.0</v>
      </c>
      <c r="AR30" s="117">
        <v>52.5</v>
      </c>
      <c r="AS30" s="117">
        <v>55.0</v>
      </c>
      <c r="AT30" s="117">
        <v>57.5</v>
      </c>
      <c r="AU30" s="117">
        <v>60.0</v>
      </c>
      <c r="AV30" s="117">
        <v>62.5</v>
      </c>
      <c r="AW30" s="117">
        <v>65.0</v>
      </c>
      <c r="AX30" s="117">
        <v>67.5</v>
      </c>
      <c r="AY30" s="117">
        <v>70.0</v>
      </c>
      <c r="AZ30" s="117">
        <v>72.5</v>
      </c>
      <c r="BA30" s="97"/>
      <c r="BB30" s="6"/>
      <c r="BC30" s="6"/>
      <c r="BD30" s="6"/>
      <c r="BE30" s="6"/>
      <c r="BF30" s="6"/>
      <c r="BG30" s="6"/>
      <c r="BH30" s="6"/>
      <c r="BI30" s="6"/>
      <c r="BJ30" s="1"/>
      <c r="BK30" s="1"/>
      <c r="BL30" s="1"/>
      <c r="BM30" s="1"/>
      <c r="BN30" s="1"/>
      <c r="BO30" s="1"/>
      <c r="BP30" s="1"/>
      <c r="BQ30" s="1"/>
      <c r="BR30" s="1"/>
      <c r="BS30" s="1"/>
      <c r="BT30" s="1"/>
    </row>
    <row r="31" ht="129.0" customHeight="1">
      <c r="A31" s="1"/>
      <c r="B31" s="7"/>
      <c r="C31" s="14"/>
      <c r="D31" s="111" t="s">
        <v>43</v>
      </c>
      <c r="E31" s="112"/>
      <c r="F31" s="105"/>
      <c r="G31" s="106"/>
      <c r="H31" s="119" t="s">
        <v>44</v>
      </c>
      <c r="I31" s="120"/>
      <c r="J31" s="104"/>
      <c r="K31" s="121">
        <f>IF(F29="","",K29*60/F29)</f>
        <v>28.8</v>
      </c>
      <c r="L31" s="63"/>
      <c r="M31" s="122" t="s">
        <v>45</v>
      </c>
      <c r="N31" s="63"/>
      <c r="O31" s="81"/>
      <c r="P31" s="65"/>
      <c r="Q31" s="66"/>
      <c r="R31" s="66"/>
      <c r="S31" s="6"/>
      <c r="T31" s="6"/>
      <c r="U31" s="6"/>
      <c r="V31" s="6"/>
      <c r="W31" s="6"/>
      <c r="X31" s="96" t="s">
        <v>38</v>
      </c>
      <c r="Y31" s="96" t="str">
        <f>+U151</f>
        <v/>
      </c>
      <c r="Z31" s="101"/>
      <c r="AA31" s="97">
        <v>0.0</v>
      </c>
      <c r="AB31" s="102">
        <v>0.0</v>
      </c>
      <c r="AC31" s="96">
        <v>0.0</v>
      </c>
      <c r="AD31" s="96">
        <v>0.0</v>
      </c>
      <c r="AE31" s="102">
        <v>0.0</v>
      </c>
      <c r="AF31" s="102">
        <v>0.0</v>
      </c>
      <c r="AG31" s="102">
        <f t="shared" ref="AG31:AH31" si="1">AG28</f>
        <v>0.5</v>
      </c>
      <c r="AH31" s="102">
        <f t="shared" si="1"/>
        <v>1</v>
      </c>
      <c r="AI31" s="102">
        <v>2.0</v>
      </c>
      <c r="AJ31" s="102">
        <f t="shared" ref="AJ31:AK31" si="2">AJ28</f>
        <v>2</v>
      </c>
      <c r="AK31" s="102">
        <f t="shared" si="2"/>
        <v>2</v>
      </c>
      <c r="AL31" s="102">
        <f t="shared" ref="AL31:AV31" si="3">AL28+1</f>
        <v>4</v>
      </c>
      <c r="AM31" s="102">
        <f t="shared" si="3"/>
        <v>4</v>
      </c>
      <c r="AN31" s="102">
        <f t="shared" si="3"/>
        <v>5</v>
      </c>
      <c r="AO31" s="102">
        <f t="shared" si="3"/>
        <v>5</v>
      </c>
      <c r="AP31" s="102">
        <f t="shared" si="3"/>
        <v>6</v>
      </c>
      <c r="AQ31" s="102">
        <f t="shared" si="3"/>
        <v>6</v>
      </c>
      <c r="AR31" s="102">
        <f t="shared" si="3"/>
        <v>7</v>
      </c>
      <c r="AS31" s="102">
        <f t="shared" si="3"/>
        <v>7</v>
      </c>
      <c r="AT31" s="102">
        <f t="shared" si="3"/>
        <v>8</v>
      </c>
      <c r="AU31" s="102">
        <f t="shared" si="3"/>
        <v>8</v>
      </c>
      <c r="AV31" s="102">
        <f t="shared" si="3"/>
        <v>9</v>
      </c>
      <c r="AW31" s="102">
        <v>9.0</v>
      </c>
      <c r="AX31" s="102">
        <f t="shared" ref="AX31:AY31" si="4">AX28+1</f>
        <v>10</v>
      </c>
      <c r="AY31" s="102">
        <f t="shared" si="4"/>
        <v>10</v>
      </c>
      <c r="AZ31" s="102">
        <v>10.0</v>
      </c>
      <c r="BA31" s="96"/>
      <c r="BB31" s="6"/>
      <c r="BC31" s="6"/>
      <c r="BD31" s="6"/>
      <c r="BE31" s="6"/>
      <c r="BF31" s="6"/>
      <c r="BG31" s="6"/>
      <c r="BH31" s="6"/>
      <c r="BI31" s="6"/>
      <c r="BJ31" s="1"/>
      <c r="BK31" s="1"/>
      <c r="BL31" s="1"/>
      <c r="BM31" s="1"/>
      <c r="BN31" s="1"/>
      <c r="BO31" s="1"/>
      <c r="BP31" s="1"/>
      <c r="BQ31" s="1"/>
      <c r="BR31" s="1"/>
      <c r="BS31" s="1"/>
      <c r="BT31" s="1"/>
    </row>
    <row r="32" ht="84.0" customHeight="1">
      <c r="A32" s="1"/>
      <c r="B32" s="7"/>
      <c r="C32" s="14"/>
      <c r="D32" s="111" t="s">
        <v>46</v>
      </c>
      <c r="E32" s="112"/>
      <c r="F32" s="105"/>
      <c r="G32" s="106"/>
      <c r="H32" s="123" t="s">
        <v>47</v>
      </c>
      <c r="I32" s="17"/>
      <c r="J32" s="18"/>
      <c r="K32" s="124">
        <f>IF(F29="","",(K31-F30)/K31)</f>
        <v>-0.01388888889</v>
      </c>
      <c r="L32" s="63"/>
      <c r="M32" s="125">
        <f>IF(F29="","",K29*K32)</f>
        <v>-6.666666667</v>
      </c>
      <c r="N32" s="63"/>
      <c r="O32" s="81"/>
      <c r="P32" s="65"/>
      <c r="Q32" s="66"/>
      <c r="R32" s="66"/>
      <c r="S32" s="6"/>
      <c r="T32" s="6"/>
      <c r="U32" s="6"/>
      <c r="V32" s="6"/>
      <c r="W32" s="6"/>
      <c r="X32" s="126" t="s">
        <v>33</v>
      </c>
      <c r="Y32" s="127"/>
      <c r="Z32" s="126"/>
      <c r="AA32" s="128"/>
      <c r="AB32" s="127"/>
      <c r="AC32" s="127"/>
      <c r="AD32" s="127"/>
      <c r="AE32" s="127"/>
      <c r="AF32" s="127"/>
      <c r="AG32" s="127"/>
      <c r="AH32" s="127"/>
      <c r="AI32" s="127"/>
      <c r="AJ32" s="127"/>
      <c r="AK32" s="127"/>
      <c r="AL32" s="127"/>
      <c r="AM32" s="127"/>
      <c r="AN32" s="127"/>
      <c r="AO32" s="127"/>
      <c r="AP32" s="127"/>
      <c r="AQ32" s="127"/>
      <c r="AR32" s="127"/>
      <c r="AS32" s="127"/>
      <c r="AT32" s="127"/>
      <c r="AU32" s="127"/>
      <c r="AV32" s="127"/>
      <c r="AW32" s="127"/>
      <c r="AX32" s="127"/>
      <c r="AY32" s="127"/>
      <c r="AZ32" s="127"/>
      <c r="BA32" s="127"/>
      <c r="BB32" s="6"/>
      <c r="BC32" s="6"/>
      <c r="BD32" s="6"/>
      <c r="BE32" s="6"/>
      <c r="BF32" s="6"/>
      <c r="BG32" s="6"/>
      <c r="BH32" s="6"/>
      <c r="BI32" s="6"/>
      <c r="BJ32" s="1"/>
      <c r="BK32" s="1"/>
      <c r="BL32" s="1"/>
      <c r="BM32" s="1"/>
      <c r="BN32" s="1"/>
      <c r="BO32" s="1"/>
      <c r="BP32" s="1"/>
      <c r="BQ32" s="1"/>
      <c r="BR32" s="1"/>
      <c r="BS32" s="1"/>
      <c r="BT32" s="1"/>
    </row>
    <row r="33" ht="12.75" customHeight="1">
      <c r="A33" s="1"/>
      <c r="B33" s="7"/>
      <c r="C33" s="14"/>
      <c r="D33" s="60"/>
      <c r="E33" s="61"/>
      <c r="F33" s="61"/>
      <c r="G33" s="61"/>
      <c r="H33" s="61"/>
      <c r="I33" s="61"/>
      <c r="J33" s="62"/>
      <c r="K33" s="63"/>
      <c r="L33" s="63"/>
      <c r="M33" s="63"/>
      <c r="N33" s="63"/>
      <c r="O33" s="81"/>
      <c r="P33" s="65"/>
      <c r="Q33" s="66"/>
      <c r="R33" s="66"/>
      <c r="S33" s="6"/>
      <c r="T33" s="6"/>
      <c r="U33" s="6"/>
      <c r="V33" s="6"/>
      <c r="W33" s="6"/>
      <c r="X33" s="96" t="s">
        <v>48</v>
      </c>
      <c r="Y33" s="96">
        <f>M43</f>
        <v>8.333333333</v>
      </c>
      <c r="Z33" s="98">
        <f>LOOKUP(Y33,$AA$33:$AZ$33,$AA$34:$AZ$34)</f>
        <v>0</v>
      </c>
      <c r="AA33" s="96">
        <v>0.0</v>
      </c>
      <c r="AB33" s="96">
        <v>2.5</v>
      </c>
      <c r="AC33" s="96">
        <v>7.5</v>
      </c>
      <c r="AD33" s="96">
        <v>12.5</v>
      </c>
      <c r="AE33" s="96">
        <v>17.5</v>
      </c>
      <c r="AF33" s="96">
        <v>20.0</v>
      </c>
      <c r="AG33" s="96">
        <v>22.5</v>
      </c>
      <c r="AH33" s="96">
        <v>27.5</v>
      </c>
      <c r="AI33" s="96">
        <v>30.0</v>
      </c>
      <c r="AJ33" s="96">
        <v>32.5</v>
      </c>
      <c r="AK33" s="96">
        <v>35.0</v>
      </c>
      <c r="AL33" s="96">
        <v>37.5</v>
      </c>
      <c r="AM33" s="96">
        <v>40.0</v>
      </c>
      <c r="AN33" s="96">
        <v>42.5</v>
      </c>
      <c r="AO33" s="96">
        <v>45.0</v>
      </c>
      <c r="AP33" s="96">
        <v>47.5</v>
      </c>
      <c r="AQ33" s="96">
        <v>50.0</v>
      </c>
      <c r="AR33" s="96">
        <v>52.5</v>
      </c>
      <c r="AS33" s="96">
        <v>55.0</v>
      </c>
      <c r="AT33" s="96">
        <v>57.5</v>
      </c>
      <c r="AU33" s="96">
        <v>60.0</v>
      </c>
      <c r="AV33" s="96">
        <v>62.5</v>
      </c>
      <c r="AW33" s="96">
        <v>65.0</v>
      </c>
      <c r="AX33" s="96">
        <v>67.5</v>
      </c>
      <c r="AY33" s="96">
        <v>70.0</v>
      </c>
      <c r="AZ33" s="96">
        <v>72.5</v>
      </c>
      <c r="BA33" s="97"/>
      <c r="BB33" s="6"/>
      <c r="BC33" s="6"/>
      <c r="BD33" s="6"/>
      <c r="BE33" s="6"/>
      <c r="BF33" s="6"/>
      <c r="BG33" s="6"/>
      <c r="BH33" s="6"/>
      <c r="BI33" s="6"/>
      <c r="BJ33" s="1"/>
      <c r="BK33" s="1"/>
      <c r="BL33" s="1"/>
      <c r="BM33" s="1"/>
      <c r="BN33" s="1"/>
      <c r="BO33" s="1"/>
      <c r="BP33" s="1"/>
      <c r="BQ33" s="1"/>
      <c r="BR33" s="1"/>
      <c r="BS33" s="1"/>
      <c r="BT33" s="1"/>
    </row>
    <row r="34" ht="41.25" customHeight="1">
      <c r="A34" s="1"/>
      <c r="B34" s="7"/>
      <c r="C34" s="129" t="s">
        <v>49</v>
      </c>
      <c r="D34" s="9"/>
      <c r="E34" s="9"/>
      <c r="F34" s="9"/>
      <c r="G34" s="9"/>
      <c r="H34" s="9"/>
      <c r="I34" s="9"/>
      <c r="J34" s="9"/>
      <c r="K34" s="9"/>
      <c r="L34" s="9"/>
      <c r="M34" s="10"/>
      <c r="N34" s="63"/>
      <c r="O34" s="130"/>
      <c r="P34" s="131"/>
      <c r="Q34" s="132"/>
      <c r="R34" s="132"/>
      <c r="S34" s="6"/>
      <c r="T34" s="6"/>
      <c r="U34" s="6"/>
      <c r="V34" s="6"/>
      <c r="W34" s="6"/>
      <c r="X34" s="96" t="s">
        <v>38</v>
      </c>
      <c r="Y34" s="96" t="str">
        <f>+U154</f>
        <v/>
      </c>
      <c r="Z34" s="101"/>
      <c r="AA34" s="97">
        <v>0.0</v>
      </c>
      <c r="AB34" s="102">
        <v>0.0</v>
      </c>
      <c r="AC34" s="96">
        <v>0.0</v>
      </c>
      <c r="AD34" s="96">
        <v>0.0</v>
      </c>
      <c r="AE34" s="102">
        <v>0.0</v>
      </c>
      <c r="AF34" s="102">
        <v>0.0</v>
      </c>
      <c r="AG34" s="102">
        <v>0.5</v>
      </c>
      <c r="AH34" s="102">
        <v>1.0</v>
      </c>
      <c r="AI34" s="102">
        <v>1.0</v>
      </c>
      <c r="AJ34" s="102">
        <v>2.0</v>
      </c>
      <c r="AK34" s="102">
        <v>2.0</v>
      </c>
      <c r="AL34" s="102">
        <v>3.0</v>
      </c>
      <c r="AM34" s="102">
        <v>3.0</v>
      </c>
      <c r="AN34" s="102">
        <v>4.0</v>
      </c>
      <c r="AO34" s="102">
        <v>4.0</v>
      </c>
      <c r="AP34" s="102">
        <v>5.0</v>
      </c>
      <c r="AQ34" s="102">
        <v>5.0</v>
      </c>
      <c r="AR34" s="102">
        <v>6.0</v>
      </c>
      <c r="AS34" s="102">
        <v>6.0</v>
      </c>
      <c r="AT34" s="102">
        <v>7.0</v>
      </c>
      <c r="AU34" s="102">
        <v>7.0</v>
      </c>
      <c r="AV34" s="102">
        <v>8.0</v>
      </c>
      <c r="AW34" s="102">
        <v>8.0</v>
      </c>
      <c r="AX34" s="102">
        <v>9.0</v>
      </c>
      <c r="AY34" s="102">
        <v>9.0</v>
      </c>
      <c r="AZ34" s="102">
        <v>9.0</v>
      </c>
      <c r="BA34" s="96"/>
      <c r="BB34" s="6"/>
      <c r="BC34" s="6"/>
      <c r="BD34" s="6"/>
      <c r="BE34" s="6"/>
      <c r="BF34" s="6"/>
      <c r="BG34" s="6"/>
      <c r="BH34" s="6"/>
      <c r="BI34" s="6"/>
      <c r="BJ34" s="1"/>
      <c r="BK34" s="1"/>
      <c r="BL34" s="1"/>
      <c r="BM34" s="1"/>
      <c r="BN34" s="1"/>
      <c r="BO34" s="1"/>
      <c r="BP34" s="1"/>
      <c r="BQ34" s="1"/>
      <c r="BR34" s="1"/>
      <c r="BS34" s="1"/>
      <c r="BT34" s="1"/>
    </row>
    <row r="35" ht="15.0" customHeight="1">
      <c r="A35" s="1"/>
      <c r="B35" s="7"/>
      <c r="C35" s="14"/>
      <c r="D35" s="60"/>
      <c r="E35" s="61"/>
      <c r="F35" s="61"/>
      <c r="G35" s="61"/>
      <c r="H35" s="61"/>
      <c r="I35" s="61"/>
      <c r="J35" s="62"/>
      <c r="K35" s="63"/>
      <c r="L35" s="133"/>
      <c r="M35" s="133"/>
      <c r="N35" s="63"/>
      <c r="O35" s="134"/>
      <c r="P35" s="131"/>
      <c r="Q35" s="132"/>
      <c r="R35" s="132"/>
      <c r="S35" s="6"/>
      <c r="T35" s="6"/>
      <c r="U35" s="6"/>
      <c r="V35" s="6"/>
      <c r="W35" s="6"/>
      <c r="X35" s="110" t="s">
        <v>41</v>
      </c>
      <c r="Y35" s="6"/>
      <c r="Z35" s="110"/>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1"/>
      <c r="BK35" s="1"/>
      <c r="BL35" s="1"/>
      <c r="BM35" s="1"/>
      <c r="BN35" s="1"/>
      <c r="BO35" s="1"/>
      <c r="BP35" s="1"/>
      <c r="BQ35" s="1"/>
      <c r="BR35" s="1"/>
      <c r="BS35" s="1"/>
      <c r="BT35" s="1"/>
    </row>
    <row r="36" ht="35.25" customHeight="1">
      <c r="A36" s="1"/>
      <c r="B36" s="7"/>
      <c r="C36" s="14"/>
      <c r="D36" s="135" t="s">
        <v>50</v>
      </c>
      <c r="E36" s="136"/>
      <c r="F36" s="136"/>
      <c r="G36" s="136"/>
      <c r="H36" s="136"/>
      <c r="I36" s="136"/>
      <c r="J36" s="136"/>
      <c r="K36" s="137"/>
      <c r="L36" s="133"/>
      <c r="M36" s="133"/>
      <c r="N36" s="63"/>
      <c r="O36" s="138"/>
      <c r="P36" s="131"/>
      <c r="Q36" s="132"/>
      <c r="R36" s="132"/>
      <c r="S36" s="132"/>
      <c r="T36" s="6"/>
      <c r="U36" s="6"/>
      <c r="V36" s="6"/>
      <c r="W36" s="6"/>
      <c r="X36" s="96" t="s">
        <v>48</v>
      </c>
      <c r="Y36" s="97">
        <f>M43</f>
        <v>8.333333333</v>
      </c>
      <c r="Z36" s="98">
        <f>LOOKUP(Y36,$AA$36:$AZ$36,$AA$37:$AZ$37)</f>
        <v>0</v>
      </c>
      <c r="AA36" s="97">
        <v>0.0</v>
      </c>
      <c r="AB36" s="97">
        <v>2.5</v>
      </c>
      <c r="AC36" s="97">
        <v>7.5</v>
      </c>
      <c r="AD36" s="97">
        <v>12.5</v>
      </c>
      <c r="AE36" s="97">
        <v>17.5</v>
      </c>
      <c r="AF36" s="97">
        <v>20.0</v>
      </c>
      <c r="AG36" s="97">
        <v>22.5</v>
      </c>
      <c r="AH36" s="97">
        <v>27.5</v>
      </c>
      <c r="AI36" s="97">
        <v>30.0</v>
      </c>
      <c r="AJ36" s="97">
        <v>32.5</v>
      </c>
      <c r="AK36" s="97">
        <v>35.0</v>
      </c>
      <c r="AL36" s="97">
        <v>37.5</v>
      </c>
      <c r="AM36" s="97">
        <v>40.0</v>
      </c>
      <c r="AN36" s="97">
        <v>42.5</v>
      </c>
      <c r="AO36" s="97">
        <v>45.0</v>
      </c>
      <c r="AP36" s="97">
        <v>47.5</v>
      </c>
      <c r="AQ36" s="97">
        <v>50.0</v>
      </c>
      <c r="AR36" s="97">
        <v>52.5</v>
      </c>
      <c r="AS36" s="97">
        <v>55.0</v>
      </c>
      <c r="AT36" s="97">
        <v>57.5</v>
      </c>
      <c r="AU36" s="97">
        <v>60.0</v>
      </c>
      <c r="AV36" s="97">
        <v>62.5</v>
      </c>
      <c r="AW36" s="97">
        <v>65.0</v>
      </c>
      <c r="AX36" s="97">
        <v>67.5</v>
      </c>
      <c r="AY36" s="97">
        <v>70.0</v>
      </c>
      <c r="AZ36" s="97">
        <v>72.5</v>
      </c>
      <c r="BA36" s="97"/>
      <c r="BB36" s="6"/>
      <c r="BC36" s="6"/>
      <c r="BD36" s="6"/>
      <c r="BE36" s="6"/>
      <c r="BF36" s="6"/>
      <c r="BG36" s="6"/>
      <c r="BH36" s="6"/>
      <c r="BI36" s="6"/>
      <c r="BJ36" s="1"/>
      <c r="BK36" s="1"/>
      <c r="BL36" s="1"/>
      <c r="BM36" s="1"/>
      <c r="BN36" s="1"/>
      <c r="BO36" s="1"/>
      <c r="BP36" s="1"/>
      <c r="BQ36" s="1"/>
      <c r="BR36" s="1"/>
      <c r="BS36" s="1"/>
      <c r="BT36" s="1"/>
    </row>
    <row r="37" ht="12.75" customHeight="1">
      <c r="A37" s="1"/>
      <c r="B37" s="7"/>
      <c r="C37" s="14"/>
      <c r="D37" s="139"/>
      <c r="E37" s="140"/>
      <c r="F37" s="140"/>
      <c r="G37" s="140"/>
      <c r="H37" s="140"/>
      <c r="I37" s="140"/>
      <c r="J37" s="140"/>
      <c r="K37" s="141"/>
      <c r="L37" s="133"/>
      <c r="M37" s="133"/>
      <c r="N37" s="63"/>
      <c r="O37" s="138"/>
      <c r="P37" s="131"/>
      <c r="Q37" s="132"/>
      <c r="R37" s="132"/>
      <c r="S37" s="132"/>
      <c r="T37" s="6"/>
      <c r="U37" s="6"/>
      <c r="V37" s="6"/>
      <c r="W37" s="6"/>
      <c r="X37" s="96" t="s">
        <v>38</v>
      </c>
      <c r="Y37" s="96" t="str">
        <f>+U157</f>
        <v/>
      </c>
      <c r="Z37" s="101"/>
      <c r="AA37" s="97">
        <v>0.0</v>
      </c>
      <c r="AB37" s="102">
        <v>0.0</v>
      </c>
      <c r="AC37" s="96">
        <v>0.0</v>
      </c>
      <c r="AD37" s="96">
        <v>0.0</v>
      </c>
      <c r="AE37" s="102">
        <v>0.0</v>
      </c>
      <c r="AF37" s="102">
        <v>0.0</v>
      </c>
      <c r="AG37" s="102">
        <f t="shared" ref="AG37:AH37" si="5">AG34</f>
        <v>0.5</v>
      </c>
      <c r="AH37" s="102">
        <f t="shared" si="5"/>
        <v>1</v>
      </c>
      <c r="AI37" s="102">
        <v>2.0</v>
      </c>
      <c r="AJ37" s="102">
        <f t="shared" ref="AJ37:AK37" si="6">AJ34</f>
        <v>2</v>
      </c>
      <c r="AK37" s="102">
        <f t="shared" si="6"/>
        <v>2</v>
      </c>
      <c r="AL37" s="102">
        <f t="shared" ref="AL37:AY37" si="7">AL34+1</f>
        <v>4</v>
      </c>
      <c r="AM37" s="102">
        <f t="shared" si="7"/>
        <v>4</v>
      </c>
      <c r="AN37" s="102">
        <f t="shared" si="7"/>
        <v>5</v>
      </c>
      <c r="AO37" s="102">
        <f t="shared" si="7"/>
        <v>5</v>
      </c>
      <c r="AP37" s="102">
        <f t="shared" si="7"/>
        <v>6</v>
      </c>
      <c r="AQ37" s="102">
        <f t="shared" si="7"/>
        <v>6</v>
      </c>
      <c r="AR37" s="102">
        <f t="shared" si="7"/>
        <v>7</v>
      </c>
      <c r="AS37" s="102">
        <f t="shared" si="7"/>
        <v>7</v>
      </c>
      <c r="AT37" s="102">
        <f t="shared" si="7"/>
        <v>8</v>
      </c>
      <c r="AU37" s="102">
        <f t="shared" si="7"/>
        <v>8</v>
      </c>
      <c r="AV37" s="102">
        <f t="shared" si="7"/>
        <v>9</v>
      </c>
      <c r="AW37" s="102">
        <f t="shared" si="7"/>
        <v>9</v>
      </c>
      <c r="AX37" s="102">
        <f t="shared" si="7"/>
        <v>10</v>
      </c>
      <c r="AY37" s="102">
        <f t="shared" si="7"/>
        <v>10</v>
      </c>
      <c r="AZ37" s="102">
        <v>10.0</v>
      </c>
      <c r="BA37" s="96"/>
      <c r="BB37" s="6"/>
      <c r="BC37" s="6"/>
      <c r="BD37" s="6"/>
      <c r="BE37" s="6"/>
      <c r="BF37" s="6"/>
      <c r="BG37" s="6"/>
      <c r="BH37" s="6"/>
      <c r="BI37" s="6"/>
      <c r="BJ37" s="1"/>
      <c r="BK37" s="1"/>
      <c r="BL37" s="1"/>
      <c r="BM37" s="1"/>
      <c r="BN37" s="1"/>
      <c r="BO37" s="1"/>
      <c r="BP37" s="1"/>
      <c r="BQ37" s="1"/>
      <c r="BR37" s="1"/>
      <c r="BS37" s="1"/>
      <c r="BT37" s="1"/>
    </row>
    <row r="38" ht="16.5" customHeight="1">
      <c r="A38" s="1"/>
      <c r="B38" s="7"/>
      <c r="C38" s="14"/>
      <c r="D38" s="60"/>
      <c r="E38" s="61"/>
      <c r="F38" s="61"/>
      <c r="G38" s="61"/>
      <c r="H38" s="61"/>
      <c r="I38" s="61"/>
      <c r="J38" s="62"/>
      <c r="K38" s="63"/>
      <c r="L38" s="133"/>
      <c r="M38" s="133"/>
      <c r="N38" s="63"/>
      <c r="O38" s="142"/>
      <c r="P38" s="143"/>
      <c r="Q38" s="93"/>
      <c r="R38" s="93"/>
      <c r="S38" s="93"/>
      <c r="T38" s="93"/>
      <c r="U38" s="93"/>
      <c r="V38" s="93"/>
      <c r="W38" s="93"/>
      <c r="X38" s="93"/>
      <c r="Y38" s="93"/>
      <c r="Z38" s="93"/>
      <c r="AA38" s="93"/>
      <c r="AB38" s="93"/>
      <c r="AC38" s="93"/>
      <c r="AD38" s="93"/>
      <c r="AE38" s="93"/>
      <c r="AF38" s="93"/>
      <c r="AG38" s="93"/>
      <c r="AH38" s="93"/>
      <c r="AI38" s="93"/>
      <c r="AJ38" s="93"/>
      <c r="AK38" s="93"/>
      <c r="AL38" s="93"/>
      <c r="AM38" s="93"/>
      <c r="AN38" s="93"/>
      <c r="AO38" s="93"/>
      <c r="AP38" s="93"/>
      <c r="AQ38" s="93"/>
      <c r="AR38" s="93"/>
      <c r="AS38" s="93"/>
      <c r="AT38" s="93"/>
      <c r="AU38" s="93"/>
      <c r="AV38" s="93"/>
      <c r="AW38" s="93"/>
      <c r="AX38" s="93"/>
      <c r="AY38" s="93"/>
      <c r="AZ38" s="93"/>
      <c r="BA38" s="93"/>
      <c r="BB38" s="93"/>
      <c r="BC38" s="93"/>
      <c r="BD38" s="93"/>
      <c r="BE38" s="93"/>
      <c r="BF38" s="93"/>
      <c r="BG38" s="93"/>
      <c r="BH38" s="93"/>
      <c r="BI38" s="93"/>
      <c r="BJ38" s="1"/>
      <c r="BK38" s="1"/>
      <c r="BL38" s="1"/>
      <c r="BM38" s="1"/>
      <c r="BN38" s="1"/>
      <c r="BO38" s="1"/>
      <c r="BP38" s="1"/>
      <c r="BQ38" s="1"/>
      <c r="BR38" s="1"/>
      <c r="BS38" s="1"/>
      <c r="BT38" s="1"/>
    </row>
    <row r="39" ht="50.25" customHeight="1">
      <c r="A39" s="1"/>
      <c r="B39" s="7"/>
      <c r="C39" s="12" t="s">
        <v>51</v>
      </c>
      <c r="D39" s="9"/>
      <c r="E39" s="9"/>
      <c r="F39" s="9"/>
      <c r="G39" s="9"/>
      <c r="H39" s="9"/>
      <c r="I39" s="9"/>
      <c r="J39" s="9"/>
      <c r="K39" s="9"/>
      <c r="L39" s="9"/>
      <c r="M39" s="10"/>
      <c r="N39" s="63"/>
      <c r="O39" s="142"/>
      <c r="P39" s="143"/>
      <c r="Q39" s="6"/>
      <c r="R39" s="6"/>
      <c r="S39" s="6"/>
      <c r="T39" s="6"/>
      <c r="U39" s="6"/>
      <c r="V39" s="6"/>
      <c r="W39" s="6"/>
      <c r="X39" s="6"/>
      <c r="Y39" s="6"/>
      <c r="Z39" s="6"/>
      <c r="AA39" s="6"/>
      <c r="AB39" s="6"/>
      <c r="AC39" s="6"/>
      <c r="AD39" s="6"/>
      <c r="AE39" s="6"/>
      <c r="AF39" s="144">
        <v>1.0</v>
      </c>
      <c r="AG39" s="145">
        <v>9.0</v>
      </c>
      <c r="AH39" s="145">
        <v>600.0</v>
      </c>
      <c r="AI39" s="146">
        <f t="shared" ref="AI39:AI54" si="8">AG39-Y$44</f>
        <v>5</v>
      </c>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1"/>
      <c r="BK39" s="1"/>
      <c r="BL39" s="1"/>
      <c r="BM39" s="1"/>
      <c r="BN39" s="1"/>
      <c r="BO39" s="1"/>
      <c r="BP39" s="1"/>
      <c r="BQ39" s="1"/>
      <c r="BR39" s="1"/>
      <c r="BS39" s="1"/>
      <c r="BT39" s="1"/>
    </row>
    <row r="40" ht="23.25" customHeight="1">
      <c r="A40" s="1"/>
      <c r="B40" s="7"/>
      <c r="C40" s="14"/>
      <c r="D40" s="60"/>
      <c r="E40" s="61"/>
      <c r="F40" s="61"/>
      <c r="G40" s="61"/>
      <c r="H40" s="61"/>
      <c r="I40" s="61"/>
      <c r="J40" s="62"/>
      <c r="K40" s="63"/>
      <c r="L40" s="147"/>
      <c r="M40" s="148"/>
      <c r="N40" s="63"/>
      <c r="O40" s="142"/>
      <c r="P40" s="143"/>
      <c r="Q40" s="6"/>
      <c r="R40" s="110" t="s">
        <v>52</v>
      </c>
      <c r="S40" s="110"/>
      <c r="T40" s="6"/>
      <c r="U40" s="6"/>
      <c r="V40" s="6"/>
      <c r="W40" s="6"/>
      <c r="X40" s="149"/>
      <c r="Y40" s="150"/>
      <c r="Z40" s="151"/>
      <c r="AA40" s="151"/>
      <c r="AB40" s="151"/>
      <c r="AC40" s="144"/>
      <c r="AD40" s="144"/>
      <c r="AE40" s="144"/>
      <c r="AF40" s="144">
        <v>2.0</v>
      </c>
      <c r="AG40" s="145">
        <v>8.0</v>
      </c>
      <c r="AH40" s="145">
        <v>540.0</v>
      </c>
      <c r="AI40" s="146">
        <f t="shared" si="8"/>
        <v>4</v>
      </c>
      <c r="AJ40" s="144"/>
      <c r="AK40" s="144"/>
      <c r="AL40" s="144"/>
      <c r="AM40" s="144"/>
      <c r="AN40" s="152"/>
      <c r="AO40" s="6"/>
      <c r="AP40" s="153" t="s">
        <v>53</v>
      </c>
      <c r="AQ40" s="18"/>
      <c r="AR40" s="6"/>
      <c r="AS40" s="6"/>
      <c r="AT40" s="6"/>
      <c r="AU40" s="6"/>
      <c r="AV40" s="6"/>
      <c r="AW40" s="6"/>
      <c r="AX40" s="6"/>
      <c r="AY40" s="6"/>
      <c r="AZ40" s="6"/>
      <c r="BA40" s="6"/>
      <c r="BB40" s="6"/>
      <c r="BC40" s="6"/>
      <c r="BD40" s="6"/>
      <c r="BE40" s="6"/>
      <c r="BF40" s="6"/>
      <c r="BG40" s="6"/>
      <c r="BH40" s="6"/>
      <c r="BI40" s="6"/>
      <c r="BJ40" s="1"/>
      <c r="BK40" s="1"/>
      <c r="BL40" s="1"/>
      <c r="BM40" s="1"/>
      <c r="BN40" s="1"/>
      <c r="BO40" s="1"/>
      <c r="BP40" s="1"/>
      <c r="BQ40" s="1"/>
      <c r="BR40" s="1"/>
      <c r="BS40" s="1"/>
      <c r="BT40" s="1"/>
    </row>
    <row r="41" ht="42.75" customHeight="1">
      <c r="A41" s="1"/>
      <c r="B41" s="7"/>
      <c r="C41" s="154"/>
      <c r="D41" s="155" t="s">
        <v>54</v>
      </c>
      <c r="E41" s="156" t="s">
        <v>55</v>
      </c>
      <c r="F41" s="30"/>
      <c r="G41" s="157"/>
      <c r="H41" s="156" t="s">
        <v>56</v>
      </c>
      <c r="I41" s="30"/>
      <c r="J41" s="157"/>
      <c r="K41" s="156" t="s">
        <v>57</v>
      </c>
      <c r="L41" s="30" t="s">
        <v>14</v>
      </c>
      <c r="M41" s="154"/>
      <c r="N41" s="63"/>
      <c r="O41" s="142"/>
      <c r="P41" s="143"/>
      <c r="Q41" s="6"/>
      <c r="R41" s="158">
        <f>IF(F29="",F31,K31)</f>
        <v>28.8</v>
      </c>
      <c r="S41" s="110"/>
      <c r="T41" s="6"/>
      <c r="U41" s="6"/>
      <c r="V41" s="6"/>
      <c r="W41" s="6"/>
      <c r="X41" s="159"/>
      <c r="Y41" s="160">
        <f>K20</f>
        <v>3</v>
      </c>
      <c r="Z41" s="161" t="s">
        <v>58</v>
      </c>
      <c r="AA41" s="162"/>
      <c r="AB41" s="163"/>
      <c r="AC41" s="164"/>
      <c r="AD41" s="164"/>
      <c r="AE41" s="164"/>
      <c r="AF41" s="144">
        <v>3.0</v>
      </c>
      <c r="AG41" s="165">
        <v>7.0</v>
      </c>
      <c r="AH41" s="165">
        <v>480.0</v>
      </c>
      <c r="AI41" s="166">
        <f t="shared" si="8"/>
        <v>3</v>
      </c>
      <c r="AJ41" s="164"/>
      <c r="AK41" s="166">
        <f t="shared" ref="AK41:AL41" si="9">AH55</f>
        <v>0</v>
      </c>
      <c r="AL41" s="160">
        <f t="shared" si="9"/>
        <v>0</v>
      </c>
      <c r="AM41" s="164"/>
      <c r="AN41" s="167"/>
      <c r="AO41" s="6"/>
      <c r="AP41" s="168">
        <v>0.0</v>
      </c>
      <c r="AQ41" s="169">
        <v>1.0</v>
      </c>
      <c r="AR41" s="6"/>
      <c r="AS41" s="6"/>
      <c r="AT41" s="6"/>
      <c r="AU41" s="6"/>
      <c r="AV41" s="6"/>
      <c r="AW41" s="6"/>
      <c r="AX41" s="6"/>
      <c r="AY41" s="6"/>
      <c r="AZ41" s="6"/>
      <c r="BA41" s="6"/>
      <c r="BB41" s="6"/>
      <c r="BC41" s="6"/>
      <c r="BD41" s="6"/>
      <c r="BE41" s="6"/>
      <c r="BF41" s="6"/>
      <c r="BG41" s="6"/>
      <c r="BH41" s="6"/>
      <c r="BI41" s="6"/>
      <c r="BJ41" s="1"/>
      <c r="BK41" s="1"/>
      <c r="BL41" s="1"/>
      <c r="BM41" s="1"/>
      <c r="BN41" s="1"/>
      <c r="BO41" s="1"/>
      <c r="BP41" s="1"/>
      <c r="BQ41" s="1"/>
      <c r="BR41" s="1"/>
      <c r="BS41" s="1"/>
      <c r="BT41" s="1"/>
    </row>
    <row r="42" ht="43.5" customHeight="1">
      <c r="A42" s="1"/>
      <c r="B42" s="7"/>
      <c r="C42" s="154"/>
      <c r="D42" s="170"/>
      <c r="E42" s="170"/>
      <c r="F42" s="170"/>
      <c r="G42" s="170"/>
      <c r="H42" s="170" t="s">
        <v>59</v>
      </c>
      <c r="I42" s="170" t="s">
        <v>60</v>
      </c>
      <c r="J42" s="170"/>
      <c r="K42" s="170"/>
      <c r="L42" s="170" t="s">
        <v>59</v>
      </c>
      <c r="M42" s="170" t="s">
        <v>60</v>
      </c>
      <c r="N42" s="170"/>
      <c r="O42" s="142"/>
      <c r="P42" s="143"/>
      <c r="Q42" s="6"/>
      <c r="R42" s="6"/>
      <c r="S42" s="6"/>
      <c r="T42" s="6"/>
      <c r="U42" s="6"/>
      <c r="V42" s="6"/>
      <c r="W42" s="6"/>
      <c r="X42" s="159"/>
      <c r="Y42" s="160">
        <f>IF(K24="","",1)</f>
        <v>1</v>
      </c>
      <c r="Z42" s="171" t="s">
        <v>61</v>
      </c>
      <c r="AA42" s="17"/>
      <c r="AB42" s="18"/>
      <c r="AC42" s="164"/>
      <c r="AD42" s="164"/>
      <c r="AE42" s="164"/>
      <c r="AF42" s="144">
        <v>4.0</v>
      </c>
      <c r="AG42" s="165">
        <v>7.0</v>
      </c>
      <c r="AH42" s="165">
        <v>460.0</v>
      </c>
      <c r="AI42" s="166">
        <f t="shared" si="8"/>
        <v>3</v>
      </c>
      <c r="AJ42" s="164"/>
      <c r="AK42" s="166">
        <f t="shared" ref="AK42:AL42" si="10">AH54</f>
        <v>120</v>
      </c>
      <c r="AL42" s="160">
        <f t="shared" si="10"/>
        <v>-3</v>
      </c>
      <c r="AM42" s="164"/>
      <c r="AN42" s="167"/>
      <c r="AO42" s="6"/>
      <c r="AP42" s="168">
        <v>0.5</v>
      </c>
      <c r="AQ42" s="169">
        <v>1.025</v>
      </c>
      <c r="AR42" s="6"/>
      <c r="AS42" s="6"/>
      <c r="AT42" s="6"/>
      <c r="AU42" s="6"/>
      <c r="AV42" s="6"/>
      <c r="AW42" s="6"/>
      <c r="AX42" s="6"/>
      <c r="AY42" s="6"/>
      <c r="AZ42" s="6"/>
      <c r="BA42" s="6"/>
      <c r="BB42" s="6"/>
      <c r="BC42" s="6"/>
      <c r="BD42" s="6"/>
      <c r="BE42" s="6"/>
      <c r="BF42" s="6"/>
      <c r="BG42" s="6"/>
      <c r="BH42" s="6"/>
      <c r="BI42" s="6"/>
      <c r="BJ42" s="1"/>
      <c r="BK42" s="1"/>
      <c r="BL42" s="1"/>
      <c r="BM42" s="1"/>
      <c r="BN42" s="1"/>
      <c r="BO42" s="1"/>
      <c r="BP42" s="1"/>
      <c r="BQ42" s="1"/>
      <c r="BR42" s="1"/>
      <c r="BS42" s="1"/>
      <c r="BT42" s="1"/>
    </row>
    <row r="43" ht="105.75" customHeight="1">
      <c r="A43" s="1"/>
      <c r="B43" s="7"/>
      <c r="C43" s="172" t="s">
        <v>62</v>
      </c>
      <c r="D43" s="173" t="s">
        <v>63</v>
      </c>
      <c r="E43" s="72"/>
      <c r="F43" s="174" t="s">
        <v>64</v>
      </c>
      <c r="G43" s="18"/>
      <c r="H43" s="30">
        <v>13.0</v>
      </c>
      <c r="I43" s="175">
        <f>IF(H44="",IF($R$41=0,0,H43*60/$R$41),I44)</f>
        <v>27.08333333</v>
      </c>
      <c r="J43" s="14"/>
      <c r="K43" s="176" t="s">
        <v>65</v>
      </c>
      <c r="L43" s="30">
        <v>4.0</v>
      </c>
      <c r="M43" s="175">
        <f>IF(L44="",IF($R$41=0,0,L43*60/$R$41),M44)</f>
        <v>8.333333333</v>
      </c>
      <c r="N43" s="63"/>
      <c r="O43" s="100" t="s">
        <v>60</v>
      </c>
      <c r="P43" s="143"/>
      <c r="Q43" s="6"/>
      <c r="R43" s="177" t="s">
        <v>66</v>
      </c>
      <c r="S43" s="177" t="s">
        <v>67</v>
      </c>
      <c r="T43" s="6"/>
      <c r="U43" s="6" t="s">
        <v>68</v>
      </c>
      <c r="V43" s="6"/>
      <c r="W43" s="6"/>
      <c r="X43" s="159"/>
      <c r="Y43" s="160" t="str">
        <f>K26</f>
        <v/>
      </c>
      <c r="Z43" s="171" t="s">
        <v>69</v>
      </c>
      <c r="AA43" s="17"/>
      <c r="AB43" s="18"/>
      <c r="AC43" s="164"/>
      <c r="AD43" s="164"/>
      <c r="AE43" s="164"/>
      <c r="AF43" s="144">
        <v>5.0</v>
      </c>
      <c r="AG43" s="165">
        <v>6.5</v>
      </c>
      <c r="AH43" s="165">
        <v>440.0</v>
      </c>
      <c r="AI43" s="166">
        <f t="shared" si="8"/>
        <v>2.5</v>
      </c>
      <c r="AJ43" s="164"/>
      <c r="AK43" s="166">
        <f t="shared" ref="AK43:AL43" si="11">AH53</f>
        <v>180</v>
      </c>
      <c r="AL43" s="160">
        <f t="shared" si="11"/>
        <v>-2</v>
      </c>
      <c r="AM43" s="164"/>
      <c r="AN43" s="167"/>
      <c r="AO43" s="6"/>
      <c r="AP43" s="168">
        <v>1.0</v>
      </c>
      <c r="AQ43" s="169">
        <v>1.05</v>
      </c>
      <c r="AR43" s="6"/>
      <c r="AS43" s="6"/>
      <c r="AT43" s="6"/>
      <c r="AU43" s="6"/>
      <c r="AV43" s="6"/>
      <c r="AW43" s="6"/>
      <c r="AX43" s="6"/>
      <c r="AY43" s="6"/>
      <c r="AZ43" s="6"/>
      <c r="BA43" s="6"/>
      <c r="BB43" s="6"/>
      <c r="BC43" s="6"/>
      <c r="BD43" s="6"/>
      <c r="BE43" s="6"/>
      <c r="BF43" s="6"/>
      <c r="BG43" s="6"/>
      <c r="BH43" s="6"/>
      <c r="BI43" s="6"/>
      <c r="BJ43" s="1"/>
      <c r="BK43" s="1"/>
      <c r="BL43" s="1"/>
      <c r="BM43" s="1"/>
      <c r="BN43" s="1"/>
      <c r="BO43" s="1"/>
      <c r="BP43" s="1"/>
      <c r="BQ43" s="1"/>
      <c r="BR43" s="1"/>
      <c r="BS43" s="1"/>
      <c r="BT43" s="1"/>
    </row>
    <row r="44" ht="125.25" customHeight="1">
      <c r="A44" s="1"/>
      <c r="B44" s="7"/>
      <c r="C44" s="14"/>
      <c r="D44" s="178" t="s">
        <v>70</v>
      </c>
      <c r="E44" s="72"/>
      <c r="F44" s="174" t="s">
        <v>64</v>
      </c>
      <c r="G44" s="18"/>
      <c r="H44" s="30"/>
      <c r="I44" s="179" t="str">
        <f>IF(H44="","",72)</f>
        <v/>
      </c>
      <c r="J44" s="14"/>
      <c r="K44" s="176" t="s">
        <v>65</v>
      </c>
      <c r="L44" s="30"/>
      <c r="M44" s="180" t="str">
        <f>IF(L44="","",72)</f>
        <v/>
      </c>
      <c r="N44" s="63"/>
      <c r="O44" s="100" t="s">
        <v>71</v>
      </c>
      <c r="P44" s="143"/>
      <c r="Q44" s="6"/>
      <c r="R44" s="6"/>
      <c r="S44" s="6"/>
      <c r="T44" s="6"/>
      <c r="U44" s="6" t="s">
        <v>55</v>
      </c>
      <c r="V44" s="6" t="s">
        <v>72</v>
      </c>
      <c r="W44" s="6"/>
      <c r="X44" s="159"/>
      <c r="Y44" s="181">
        <f>SUM(Y40:Y43)</f>
        <v>4</v>
      </c>
      <c r="Z44" s="171" t="s">
        <v>73</v>
      </c>
      <c r="AA44" s="17"/>
      <c r="AB44" s="18"/>
      <c r="AC44" s="164"/>
      <c r="AD44" s="164"/>
      <c r="AE44" s="164"/>
      <c r="AF44" s="144">
        <v>6.0</v>
      </c>
      <c r="AG44" s="165">
        <v>6.0</v>
      </c>
      <c r="AH44" s="165">
        <v>420.0</v>
      </c>
      <c r="AI44" s="166">
        <f t="shared" si="8"/>
        <v>2</v>
      </c>
      <c r="AJ44" s="164"/>
      <c r="AK44" s="146">
        <f t="shared" ref="AK44:AL44" si="12">AH52</f>
        <v>210</v>
      </c>
      <c r="AL44" s="182">
        <f t="shared" si="12"/>
        <v>-1.5</v>
      </c>
      <c r="AM44" s="164"/>
      <c r="AN44" s="167"/>
      <c r="AO44" s="6"/>
      <c r="AP44" s="168">
        <v>1.5</v>
      </c>
      <c r="AQ44" s="169">
        <v>1.086</v>
      </c>
      <c r="AR44" s="6"/>
      <c r="AS44" s="6"/>
      <c r="AT44" s="6"/>
      <c r="AU44" s="6"/>
      <c r="AV44" s="6"/>
      <c r="AW44" s="6"/>
      <c r="AX44" s="6"/>
      <c r="AY44" s="6"/>
      <c r="AZ44" s="6"/>
      <c r="BA44" s="6"/>
      <c r="BB44" s="6"/>
      <c r="BC44" s="6"/>
      <c r="BD44" s="6"/>
      <c r="BE44" s="6"/>
      <c r="BF44" s="6"/>
      <c r="BG44" s="6"/>
      <c r="BH44" s="6"/>
      <c r="BI44" s="6"/>
      <c r="BJ44" s="1"/>
      <c r="BK44" s="1"/>
      <c r="BL44" s="1"/>
      <c r="BM44" s="1"/>
      <c r="BN44" s="1"/>
      <c r="BO44" s="1"/>
      <c r="BP44" s="1"/>
      <c r="BQ44" s="1"/>
      <c r="BR44" s="1"/>
      <c r="BS44" s="1"/>
      <c r="BT44" s="1"/>
    </row>
    <row r="45" ht="29.25" customHeight="1">
      <c r="A45" s="1"/>
      <c r="B45" s="7"/>
      <c r="C45" s="183"/>
      <c r="D45" s="184" t="s">
        <v>74</v>
      </c>
      <c r="E45" s="45"/>
      <c r="F45" s="45"/>
      <c r="G45" s="185"/>
      <c r="H45" s="176" t="s">
        <v>15</v>
      </c>
      <c r="I45" s="176" t="s">
        <v>13</v>
      </c>
      <c r="J45" s="186"/>
      <c r="K45" s="183"/>
      <c r="L45" s="183"/>
      <c r="M45" s="187" t="str">
        <f>IF(J45="","",J45*60/K32)</f>
        <v/>
      </c>
      <c r="N45" s="63"/>
      <c r="O45" s="188">
        <f t="shared" ref="O45:P45" si="13">U45</f>
        <v>0.5</v>
      </c>
      <c r="P45" s="189">
        <f t="shared" si="13"/>
        <v>0</v>
      </c>
      <c r="Q45" s="6"/>
      <c r="R45" s="98">
        <f>IF(I46="",Z30,Z27)</f>
        <v>0.5</v>
      </c>
      <c r="S45" s="98">
        <f>IF(I46="",Z36,Z33)</f>
        <v>0</v>
      </c>
      <c r="T45" s="6"/>
      <c r="U45" s="190">
        <f t="shared" ref="U45:V45" si="14">MAX(R45:R46)</f>
        <v>0.5</v>
      </c>
      <c r="V45" s="190">
        <f t="shared" si="14"/>
        <v>0</v>
      </c>
      <c r="W45" s="6"/>
      <c r="X45" s="159"/>
      <c r="Y45" s="164"/>
      <c r="Z45" s="164"/>
      <c r="AA45" s="191">
        <f>$K$16</f>
        <v>540</v>
      </c>
      <c r="AB45" s="192">
        <f>LOOKUP(AA45,AK41:AK57,AL41:AL57)</f>
        <v>4</v>
      </c>
      <c r="AC45" s="193"/>
      <c r="AD45" s="193"/>
      <c r="AE45" s="193"/>
      <c r="AF45" s="144">
        <v>7.0</v>
      </c>
      <c r="AG45" s="165">
        <v>5.5</v>
      </c>
      <c r="AH45" s="165">
        <v>390.0</v>
      </c>
      <c r="AI45" s="166">
        <f t="shared" si="8"/>
        <v>1.5</v>
      </c>
      <c r="AJ45" s="164"/>
      <c r="AK45" s="146">
        <f t="shared" ref="AK45:AL45" si="15">AH51</f>
        <v>240</v>
      </c>
      <c r="AL45" s="182">
        <f t="shared" si="15"/>
        <v>-1</v>
      </c>
      <c r="AM45" s="164"/>
      <c r="AN45" s="167"/>
      <c r="AO45" s="6"/>
      <c r="AP45" s="168">
        <v>2.0</v>
      </c>
      <c r="AQ45" s="169">
        <v>1.12</v>
      </c>
      <c r="AR45" s="6"/>
      <c r="AS45" s="6"/>
      <c r="AT45" s="6"/>
      <c r="AU45" s="6"/>
      <c r="AV45" s="6"/>
      <c r="AW45" s="6"/>
      <c r="AX45" s="6"/>
      <c r="AY45" s="6"/>
      <c r="AZ45" s="6"/>
      <c r="BA45" s="6"/>
      <c r="BB45" s="6"/>
      <c r="BC45" s="6"/>
      <c r="BD45" s="6"/>
      <c r="BE45" s="6"/>
      <c r="BF45" s="6"/>
      <c r="BG45" s="6"/>
      <c r="BH45" s="6"/>
      <c r="BI45" s="6"/>
      <c r="BJ45" s="1"/>
      <c r="BK45" s="1"/>
      <c r="BL45" s="1"/>
      <c r="BM45" s="1"/>
      <c r="BN45" s="1"/>
      <c r="BO45" s="1"/>
      <c r="BP45" s="1"/>
      <c r="BQ45" s="1"/>
      <c r="BR45" s="1"/>
      <c r="BS45" s="1"/>
      <c r="BT45" s="1"/>
    </row>
    <row r="46" ht="60.75" customHeight="1">
      <c r="A46" s="1"/>
      <c r="B46" s="7"/>
      <c r="C46" s="183"/>
      <c r="D46" s="51"/>
      <c r="E46" s="52"/>
      <c r="F46" s="52"/>
      <c r="G46" s="194"/>
      <c r="H46" s="195" t="s">
        <v>14</v>
      </c>
      <c r="I46" s="195"/>
      <c r="J46" s="196"/>
      <c r="K46" s="183"/>
      <c r="L46" s="183"/>
      <c r="M46" s="196"/>
      <c r="N46" s="63"/>
      <c r="O46" s="197" t="s">
        <v>55</v>
      </c>
      <c r="P46" s="198" t="s">
        <v>56</v>
      </c>
      <c r="Q46" s="6"/>
      <c r="R46" s="199">
        <f t="shared" ref="R46:S46" si="16">R52</f>
        <v>0</v>
      </c>
      <c r="S46" s="199">
        <f t="shared" si="16"/>
        <v>0</v>
      </c>
      <c r="T46" s="6"/>
      <c r="U46" s="6"/>
      <c r="V46" s="6"/>
      <c r="W46" s="6"/>
      <c r="X46" s="200"/>
      <c r="Y46" s="201"/>
      <c r="Z46" s="164"/>
      <c r="AA46" s="164"/>
      <c r="AB46" s="164"/>
      <c r="AC46" s="193"/>
      <c r="AD46" s="202"/>
      <c r="AE46" s="202"/>
      <c r="AF46" s="144">
        <v>8.0</v>
      </c>
      <c r="AG46" s="165">
        <v>5.0</v>
      </c>
      <c r="AH46" s="165">
        <v>360.0</v>
      </c>
      <c r="AI46" s="166">
        <f t="shared" si="8"/>
        <v>1</v>
      </c>
      <c r="AJ46" s="164"/>
      <c r="AK46" s="146">
        <f t="shared" ref="AK46:AL46" si="17">AH50</f>
        <v>250</v>
      </c>
      <c r="AL46" s="182">
        <f t="shared" si="17"/>
        <v>-1</v>
      </c>
      <c r="AM46" s="164"/>
      <c r="AN46" s="167"/>
      <c r="AO46" s="6"/>
      <c r="AP46" s="168">
        <v>2.5</v>
      </c>
      <c r="AQ46" s="169">
        <v>1.16</v>
      </c>
      <c r="AR46" s="6"/>
      <c r="AS46" s="6"/>
      <c r="AT46" s="6"/>
      <c r="AU46" s="6"/>
      <c r="AV46" s="6"/>
      <c r="AW46" s="6"/>
      <c r="AX46" s="6"/>
      <c r="AY46" s="6"/>
      <c r="AZ46" s="6"/>
      <c r="BA46" s="6"/>
      <c r="BB46" s="6"/>
      <c r="BC46" s="6"/>
      <c r="BD46" s="6"/>
      <c r="BE46" s="6"/>
      <c r="BF46" s="6"/>
      <c r="BG46" s="6"/>
      <c r="BH46" s="6"/>
      <c r="BI46" s="6"/>
      <c r="BJ46" s="1"/>
      <c r="BK46" s="1"/>
      <c r="BL46" s="1"/>
      <c r="BM46" s="1"/>
      <c r="BN46" s="1"/>
      <c r="BO46" s="1"/>
      <c r="BP46" s="1"/>
      <c r="BQ46" s="1"/>
      <c r="BR46" s="1"/>
      <c r="BS46" s="1"/>
      <c r="BT46" s="1"/>
    </row>
    <row r="47" ht="36.0" customHeight="1">
      <c r="A47" s="1"/>
      <c r="B47" s="7"/>
      <c r="C47" s="14"/>
      <c r="D47" s="14"/>
      <c r="E47" s="14"/>
      <c r="F47" s="14"/>
      <c r="G47" s="14"/>
      <c r="H47" s="203" t="s">
        <v>75</v>
      </c>
      <c r="I47" s="14"/>
      <c r="J47" s="14"/>
      <c r="K47" s="203" t="s">
        <v>76</v>
      </c>
      <c r="L47" s="14"/>
      <c r="M47" s="14"/>
      <c r="N47" s="63"/>
      <c r="O47" s="204"/>
      <c r="P47" s="143"/>
      <c r="Q47" s="6"/>
      <c r="R47" s="6"/>
      <c r="S47" s="6"/>
      <c r="T47" s="6"/>
      <c r="U47" s="6"/>
      <c r="V47" s="6"/>
      <c r="W47" s="6"/>
      <c r="X47" s="159"/>
      <c r="Y47" s="164"/>
      <c r="Z47" s="164"/>
      <c r="AA47" s="164"/>
      <c r="AB47" s="164"/>
      <c r="AC47" s="193"/>
      <c r="AD47" s="205"/>
      <c r="AE47" s="205"/>
      <c r="AF47" s="144">
        <v>9.0</v>
      </c>
      <c r="AG47" s="165">
        <v>4.5</v>
      </c>
      <c r="AH47" s="165">
        <v>330.0</v>
      </c>
      <c r="AI47" s="166">
        <f t="shared" si="8"/>
        <v>0.5</v>
      </c>
      <c r="AJ47" s="164"/>
      <c r="AK47" s="146">
        <f t="shared" ref="AK47:AL47" si="18">AH49</f>
        <v>270</v>
      </c>
      <c r="AL47" s="182">
        <f t="shared" si="18"/>
        <v>-0.5</v>
      </c>
      <c r="AM47" s="164"/>
      <c r="AN47" s="167"/>
      <c r="AO47" s="6"/>
      <c r="AP47" s="168">
        <v>3.0</v>
      </c>
      <c r="AQ47" s="169">
        <v>1.2</v>
      </c>
      <c r="AR47" s="6"/>
      <c r="AS47" s="6"/>
      <c r="AT47" s="6"/>
      <c r="AU47" s="6"/>
      <c r="AV47" s="6"/>
      <c r="AW47" s="6"/>
      <c r="AX47" s="6"/>
      <c r="AY47" s="6"/>
      <c r="AZ47" s="6"/>
      <c r="BA47" s="6"/>
      <c r="BB47" s="6"/>
      <c r="BC47" s="6"/>
      <c r="BD47" s="6"/>
      <c r="BE47" s="6"/>
      <c r="BF47" s="6"/>
      <c r="BG47" s="6"/>
      <c r="BH47" s="6"/>
      <c r="BI47" s="6"/>
      <c r="BJ47" s="1"/>
      <c r="BK47" s="1"/>
      <c r="BL47" s="1"/>
      <c r="BM47" s="1"/>
      <c r="BN47" s="1"/>
      <c r="BO47" s="1"/>
      <c r="BP47" s="1"/>
      <c r="BQ47" s="1"/>
      <c r="BR47" s="1"/>
      <c r="BS47" s="1"/>
      <c r="BT47" s="1"/>
    </row>
    <row r="48" ht="27.0" customHeight="1">
      <c r="A48" s="1"/>
      <c r="B48" s="7"/>
      <c r="C48" s="14"/>
      <c r="D48" s="14"/>
      <c r="E48" s="14"/>
      <c r="F48" s="14"/>
      <c r="G48" s="14"/>
      <c r="H48" s="176" t="s">
        <v>15</v>
      </c>
      <c r="I48" s="176" t="s">
        <v>13</v>
      </c>
      <c r="J48" s="14"/>
      <c r="K48" s="176" t="s">
        <v>15</v>
      </c>
      <c r="L48" s="176" t="s">
        <v>13</v>
      </c>
      <c r="M48" s="14"/>
      <c r="N48" s="63"/>
      <c r="O48" s="204"/>
      <c r="P48" s="143"/>
      <c r="Q48" s="6"/>
      <c r="R48" s="6"/>
      <c r="S48" s="6"/>
      <c r="T48" s="6"/>
      <c r="U48" s="6"/>
      <c r="V48" s="6"/>
      <c r="W48" s="6"/>
      <c r="X48" s="159"/>
      <c r="Y48" s="164"/>
      <c r="Z48" s="164"/>
      <c r="AA48" s="164"/>
      <c r="AB48" s="164"/>
      <c r="AC48" s="193"/>
      <c r="AD48" s="205"/>
      <c r="AE48" s="205"/>
      <c r="AF48" s="144">
        <v>10.0</v>
      </c>
      <c r="AG48" s="165">
        <v>4.0</v>
      </c>
      <c r="AH48" s="165">
        <v>300.0</v>
      </c>
      <c r="AI48" s="166">
        <f t="shared" si="8"/>
        <v>0</v>
      </c>
      <c r="AJ48" s="164"/>
      <c r="AK48" s="146">
        <f t="shared" ref="AK48:AL48" si="19">AH48</f>
        <v>300</v>
      </c>
      <c r="AL48" s="182">
        <f t="shared" si="19"/>
        <v>0</v>
      </c>
      <c r="AM48" s="164"/>
      <c r="AN48" s="167"/>
      <c r="AO48" s="6"/>
      <c r="AP48" s="168">
        <v>3.5</v>
      </c>
      <c r="AQ48" s="169">
        <v>1.265</v>
      </c>
      <c r="AR48" s="6"/>
      <c r="AS48" s="6"/>
      <c r="AT48" s="6"/>
      <c r="AU48" s="6"/>
      <c r="AV48" s="6"/>
      <c r="AW48" s="6"/>
      <c r="AX48" s="6"/>
      <c r="AY48" s="6"/>
      <c r="AZ48" s="6"/>
      <c r="BA48" s="6"/>
      <c r="BB48" s="6"/>
      <c r="BC48" s="6"/>
      <c r="BD48" s="6"/>
      <c r="BE48" s="6"/>
      <c r="BF48" s="6"/>
      <c r="BG48" s="6"/>
      <c r="BH48" s="6"/>
      <c r="BI48" s="6"/>
      <c r="BJ48" s="1"/>
      <c r="BK48" s="1"/>
      <c r="BL48" s="1"/>
      <c r="BM48" s="1"/>
      <c r="BN48" s="1"/>
      <c r="BO48" s="1"/>
      <c r="BP48" s="1"/>
      <c r="BQ48" s="1"/>
      <c r="BR48" s="1"/>
      <c r="BS48" s="1"/>
      <c r="BT48" s="1"/>
    </row>
    <row r="49" ht="94.5" customHeight="1">
      <c r="A49" s="1"/>
      <c r="B49" s="7"/>
      <c r="C49" s="206" t="s">
        <v>77</v>
      </c>
      <c r="D49" s="207" t="s">
        <v>78</v>
      </c>
      <c r="E49" s="120"/>
      <c r="F49" s="120"/>
      <c r="G49" s="104"/>
      <c r="H49" s="195" t="s">
        <v>14</v>
      </c>
      <c r="I49" s="195"/>
      <c r="J49" s="14"/>
      <c r="K49" s="195" t="s">
        <v>14</v>
      </c>
      <c r="L49" s="195"/>
      <c r="M49" s="14"/>
      <c r="N49" s="63"/>
      <c r="O49" s="204"/>
      <c r="P49" s="143"/>
      <c r="Q49" s="6"/>
      <c r="R49" s="208" t="str">
        <f>IF(I49="","",2.5)</f>
        <v/>
      </c>
      <c r="S49" s="208" t="str">
        <f>IF(L49="","",2.5)</f>
        <v/>
      </c>
      <c r="T49" s="6"/>
      <c r="U49" s="6"/>
      <c r="V49" s="6"/>
      <c r="W49" s="6"/>
      <c r="X49" s="159"/>
      <c r="Y49" s="164"/>
      <c r="Z49" s="164"/>
      <c r="AA49" s="164"/>
      <c r="AB49" s="164"/>
      <c r="AC49" s="193"/>
      <c r="AD49" s="205"/>
      <c r="AE49" s="205"/>
      <c r="AF49" s="144">
        <v>11.0</v>
      </c>
      <c r="AG49" s="165">
        <v>3.5</v>
      </c>
      <c r="AH49" s="165">
        <v>270.0</v>
      </c>
      <c r="AI49" s="166">
        <f t="shared" si="8"/>
        <v>-0.5</v>
      </c>
      <c r="AJ49" s="164"/>
      <c r="AK49" s="146">
        <f t="shared" ref="AK49:AL49" si="20">AH47</f>
        <v>330</v>
      </c>
      <c r="AL49" s="182">
        <f t="shared" si="20"/>
        <v>0.5</v>
      </c>
      <c r="AM49" s="164"/>
      <c r="AN49" s="167"/>
      <c r="AO49" s="6"/>
      <c r="AP49" s="209">
        <v>4.0</v>
      </c>
      <c r="AQ49" s="210">
        <v>1.33</v>
      </c>
      <c r="AR49" s="6"/>
      <c r="AS49" s="6"/>
      <c r="AT49" s="6"/>
      <c r="AU49" s="6"/>
      <c r="AV49" s="6"/>
      <c r="AW49" s="6"/>
      <c r="AX49" s="6"/>
      <c r="AY49" s="6"/>
      <c r="AZ49" s="6"/>
      <c r="BA49" s="6"/>
      <c r="BB49" s="6"/>
      <c r="BC49" s="6"/>
      <c r="BD49" s="6"/>
      <c r="BE49" s="6"/>
      <c r="BF49" s="6"/>
      <c r="BG49" s="6"/>
      <c r="BH49" s="6"/>
      <c r="BI49" s="6"/>
      <c r="BJ49" s="1"/>
      <c r="BK49" s="1"/>
      <c r="BL49" s="1"/>
      <c r="BM49" s="1"/>
      <c r="BN49" s="1"/>
      <c r="BO49" s="1"/>
      <c r="BP49" s="1"/>
      <c r="BQ49" s="1"/>
      <c r="BR49" s="1"/>
      <c r="BS49" s="1"/>
      <c r="BT49" s="1"/>
    </row>
    <row r="50" ht="104.25" customHeight="1">
      <c r="A50" s="1"/>
      <c r="B50" s="7"/>
      <c r="C50" s="196"/>
      <c r="D50" s="211" t="s">
        <v>79</v>
      </c>
      <c r="E50" s="9"/>
      <c r="F50" s="9"/>
      <c r="G50" s="72"/>
      <c r="H50" s="195" t="s">
        <v>14</v>
      </c>
      <c r="I50" s="195"/>
      <c r="J50" s="14"/>
      <c r="K50" s="195" t="s">
        <v>14</v>
      </c>
      <c r="L50" s="195"/>
      <c r="M50" s="14"/>
      <c r="N50" s="63"/>
      <c r="O50" s="204"/>
      <c r="P50" s="143"/>
      <c r="Q50" s="6"/>
      <c r="R50" s="208" t="str">
        <f>IF(I50="","",4.5)</f>
        <v/>
      </c>
      <c r="S50" s="208" t="str">
        <f>IF(L50="","",4.5)</f>
        <v/>
      </c>
      <c r="T50" s="6"/>
      <c r="U50" s="6"/>
      <c r="V50" s="6"/>
      <c r="W50" s="6"/>
      <c r="X50" s="159"/>
      <c r="Y50" s="164"/>
      <c r="Z50" s="164"/>
      <c r="AA50" s="164"/>
      <c r="AB50" s="164"/>
      <c r="AC50" s="193"/>
      <c r="AD50" s="205"/>
      <c r="AE50" s="205"/>
      <c r="AF50" s="144">
        <v>12.0</v>
      </c>
      <c r="AG50" s="165">
        <v>3.0</v>
      </c>
      <c r="AH50" s="165">
        <v>250.0</v>
      </c>
      <c r="AI50" s="166">
        <f t="shared" si="8"/>
        <v>-1</v>
      </c>
      <c r="AJ50" s="164"/>
      <c r="AK50" s="146">
        <f t="shared" ref="AK50:AL50" si="21">AH46</f>
        <v>360</v>
      </c>
      <c r="AL50" s="182">
        <f t="shared" si="21"/>
        <v>1</v>
      </c>
      <c r="AM50" s="164"/>
      <c r="AN50" s="167"/>
      <c r="AO50" s="6"/>
      <c r="AP50" s="168">
        <v>4.5</v>
      </c>
      <c r="AQ50" s="169">
        <v>1.4</v>
      </c>
      <c r="AR50" s="6"/>
      <c r="AS50" s="6"/>
      <c r="AT50" s="6"/>
      <c r="AU50" s="6"/>
      <c r="AV50" s="6"/>
      <c r="AW50" s="6"/>
      <c r="AX50" s="6"/>
      <c r="AY50" s="6"/>
      <c r="AZ50" s="6"/>
      <c r="BA50" s="6"/>
      <c r="BB50" s="6"/>
      <c r="BC50" s="6"/>
      <c r="BD50" s="6"/>
      <c r="BE50" s="6"/>
      <c r="BF50" s="6"/>
      <c r="BG50" s="6"/>
      <c r="BH50" s="6"/>
      <c r="BI50" s="6"/>
      <c r="BJ50" s="1"/>
      <c r="BK50" s="1"/>
      <c r="BL50" s="1"/>
      <c r="BM50" s="1"/>
      <c r="BN50" s="1"/>
      <c r="BO50" s="1"/>
      <c r="BP50" s="1"/>
      <c r="BQ50" s="1"/>
      <c r="BR50" s="1"/>
      <c r="BS50" s="1"/>
      <c r="BT50" s="1"/>
    </row>
    <row r="51" ht="30.75" customHeight="1">
      <c r="A51" s="1"/>
      <c r="B51" s="7"/>
      <c r="C51" s="14"/>
      <c r="D51" s="14"/>
      <c r="E51" s="14"/>
      <c r="F51" s="14"/>
      <c r="G51" s="14"/>
      <c r="H51" s="14"/>
      <c r="I51" s="14"/>
      <c r="J51" s="14"/>
      <c r="K51" s="14"/>
      <c r="L51" s="14"/>
      <c r="M51" s="14"/>
      <c r="N51" s="63"/>
      <c r="O51" s="204"/>
      <c r="P51" s="143"/>
      <c r="Q51" s="6"/>
      <c r="R51" s="6"/>
      <c r="S51" s="6"/>
      <c r="T51" s="6"/>
      <c r="U51" s="6"/>
      <c r="V51" s="6"/>
      <c r="W51" s="6"/>
      <c r="X51" s="159"/>
      <c r="Y51" s="164"/>
      <c r="Z51" s="164"/>
      <c r="AA51" s="164"/>
      <c r="AB51" s="164"/>
      <c r="AC51" s="193"/>
      <c r="AD51" s="196"/>
      <c r="AE51" s="196"/>
      <c r="AF51" s="144">
        <v>13.0</v>
      </c>
      <c r="AG51" s="165">
        <v>3.0</v>
      </c>
      <c r="AH51" s="165">
        <v>240.0</v>
      </c>
      <c r="AI51" s="166">
        <f t="shared" si="8"/>
        <v>-1</v>
      </c>
      <c r="AJ51" s="164"/>
      <c r="AK51" s="146">
        <f t="shared" ref="AK51:AL51" si="22">AH45</f>
        <v>390</v>
      </c>
      <c r="AL51" s="182">
        <f t="shared" si="22"/>
        <v>1.5</v>
      </c>
      <c r="AM51" s="164"/>
      <c r="AN51" s="167"/>
      <c r="AO51" s="6"/>
      <c r="AP51" s="168">
        <v>5.0</v>
      </c>
      <c r="AQ51" s="169">
        <v>1.48</v>
      </c>
      <c r="AR51" s="6"/>
      <c r="AS51" s="6"/>
      <c r="AT51" s="6"/>
      <c r="AU51" s="6"/>
      <c r="AV51" s="6"/>
      <c r="AW51" s="6"/>
      <c r="AX51" s="6"/>
      <c r="AY51" s="6"/>
      <c r="AZ51" s="6"/>
      <c r="BA51" s="6"/>
      <c r="BB51" s="6"/>
      <c r="BC51" s="6"/>
      <c r="BD51" s="6"/>
      <c r="BE51" s="6"/>
      <c r="BF51" s="6"/>
      <c r="BG51" s="6"/>
      <c r="BH51" s="6"/>
      <c r="BI51" s="6"/>
      <c r="BJ51" s="1"/>
      <c r="BK51" s="1"/>
      <c r="BL51" s="1"/>
      <c r="BM51" s="1"/>
      <c r="BN51" s="1"/>
      <c r="BO51" s="1"/>
      <c r="BP51" s="1"/>
      <c r="BQ51" s="1"/>
      <c r="BR51" s="1"/>
      <c r="BS51" s="1"/>
      <c r="BT51" s="1"/>
    </row>
    <row r="52" ht="28.5" customHeight="1">
      <c r="A52" s="1"/>
      <c r="B52" s="7"/>
      <c r="C52" s="212" t="s">
        <v>80</v>
      </c>
      <c r="D52" s="213" t="s">
        <v>81</v>
      </c>
      <c r="E52" s="214" t="s">
        <v>82</v>
      </c>
      <c r="F52" s="215"/>
      <c r="G52" s="216"/>
      <c r="H52" s="214" t="s">
        <v>83</v>
      </c>
      <c r="I52" s="215"/>
      <c r="J52" s="215"/>
      <c r="K52" s="215"/>
      <c r="L52" s="215"/>
      <c r="M52" s="217"/>
      <c r="N52" s="63"/>
      <c r="O52" s="204"/>
      <c r="P52" s="143"/>
      <c r="Q52" s="6"/>
      <c r="R52" s="199">
        <f t="shared" ref="R52:S52" si="23">SUM(R49:R50)</f>
        <v>0</v>
      </c>
      <c r="S52" s="199">
        <f t="shared" si="23"/>
        <v>0</v>
      </c>
      <c r="T52" s="218"/>
      <c r="U52" s="218"/>
      <c r="V52" s="6"/>
      <c r="W52" s="6"/>
      <c r="X52" s="159"/>
      <c r="Y52" s="164"/>
      <c r="Z52" s="164"/>
      <c r="AA52" s="164"/>
      <c r="AB52" s="164"/>
      <c r="AC52" s="193"/>
      <c r="AD52" s="219"/>
      <c r="AE52" s="219"/>
      <c r="AF52" s="144">
        <v>14.0</v>
      </c>
      <c r="AG52" s="165">
        <v>2.5</v>
      </c>
      <c r="AH52" s="165">
        <v>210.0</v>
      </c>
      <c r="AI52" s="166">
        <f t="shared" si="8"/>
        <v>-1.5</v>
      </c>
      <c r="AJ52" s="164"/>
      <c r="AK52" s="146">
        <f t="shared" ref="AK52:AL52" si="24">AH44</f>
        <v>420</v>
      </c>
      <c r="AL52" s="182">
        <f t="shared" si="24"/>
        <v>2</v>
      </c>
      <c r="AM52" s="164"/>
      <c r="AN52" s="167"/>
      <c r="AO52" s="93"/>
      <c r="AP52" s="168">
        <v>5.5</v>
      </c>
      <c r="AQ52" s="169">
        <v>1.58</v>
      </c>
      <c r="AR52" s="93"/>
      <c r="AS52" s="93"/>
      <c r="AT52" s="93"/>
      <c r="AU52" s="93"/>
      <c r="AV52" s="93"/>
      <c r="AW52" s="93"/>
      <c r="AX52" s="93"/>
      <c r="AY52" s="93"/>
      <c r="AZ52" s="93"/>
      <c r="BA52" s="93"/>
      <c r="BB52" s="6"/>
      <c r="BC52" s="6"/>
      <c r="BD52" s="6"/>
      <c r="BE52" s="6"/>
      <c r="BF52" s="93"/>
      <c r="BG52" s="93"/>
      <c r="BH52" s="93"/>
      <c r="BI52" s="93"/>
      <c r="BJ52" s="1"/>
      <c r="BK52" s="1"/>
      <c r="BL52" s="1"/>
      <c r="BM52" s="1"/>
      <c r="BN52" s="1"/>
      <c r="BO52" s="1"/>
      <c r="BP52" s="1"/>
      <c r="BQ52" s="1"/>
      <c r="BR52" s="1"/>
      <c r="BS52" s="1"/>
      <c r="BT52" s="1"/>
    </row>
    <row r="53" ht="39.0" customHeight="1">
      <c r="A53" s="1"/>
      <c r="B53" s="7"/>
      <c r="C53" s="220" t="s">
        <v>84</v>
      </c>
      <c r="D53" s="221" t="s">
        <v>85</v>
      </c>
      <c r="E53" s="222" t="s">
        <v>86</v>
      </c>
      <c r="F53" s="120"/>
      <c r="G53" s="104"/>
      <c r="H53" s="223" t="s">
        <v>87</v>
      </c>
      <c r="I53" s="17"/>
      <c r="J53" s="17"/>
      <c r="K53" s="17"/>
      <c r="L53" s="17"/>
      <c r="M53" s="18"/>
      <c r="N53" s="63"/>
      <c r="O53" s="204"/>
      <c r="P53" s="143"/>
      <c r="Q53" s="6"/>
      <c r="R53" s="6"/>
      <c r="S53" s="218"/>
      <c r="T53" s="218"/>
      <c r="U53" s="218"/>
      <c r="V53" s="6"/>
      <c r="W53" s="6"/>
      <c r="X53" s="159"/>
      <c r="Y53" s="164"/>
      <c r="Z53" s="164"/>
      <c r="AA53" s="164"/>
      <c r="AB53" s="164"/>
      <c r="AC53" s="193"/>
      <c r="AD53" s="219"/>
      <c r="AE53" s="219"/>
      <c r="AF53" s="144">
        <v>15.0</v>
      </c>
      <c r="AG53" s="165">
        <v>2.0</v>
      </c>
      <c r="AH53" s="165">
        <v>180.0</v>
      </c>
      <c r="AI53" s="166">
        <f t="shared" si="8"/>
        <v>-2</v>
      </c>
      <c r="AJ53" s="164"/>
      <c r="AK53" s="146">
        <f t="shared" ref="AK53:AL53" si="25">AH43</f>
        <v>440</v>
      </c>
      <c r="AL53" s="182">
        <f t="shared" si="25"/>
        <v>2.5</v>
      </c>
      <c r="AM53" s="164"/>
      <c r="AN53" s="167"/>
      <c r="AO53" s="93"/>
      <c r="AP53" s="168">
        <v>6.0</v>
      </c>
      <c r="AQ53" s="169">
        <v>1.7</v>
      </c>
      <c r="AR53" s="93"/>
      <c r="AS53" s="93"/>
      <c r="AT53" s="93"/>
      <c r="AU53" s="93"/>
      <c r="AV53" s="93"/>
      <c r="AW53" s="93"/>
      <c r="AX53" s="93"/>
      <c r="AY53" s="93"/>
      <c r="AZ53" s="93"/>
      <c r="BA53" s="93"/>
      <c r="BB53" s="6"/>
      <c r="BC53" s="6"/>
      <c r="BD53" s="6"/>
      <c r="BE53" s="6"/>
      <c r="BF53" s="93"/>
      <c r="BG53" s="93"/>
      <c r="BH53" s="93"/>
      <c r="BI53" s="93"/>
      <c r="BJ53" s="1"/>
      <c r="BK53" s="1"/>
      <c r="BL53" s="1"/>
      <c r="BM53" s="1"/>
      <c r="BN53" s="1"/>
      <c r="BO53" s="1"/>
      <c r="BP53" s="1"/>
      <c r="BQ53" s="1"/>
      <c r="BR53" s="1"/>
      <c r="BS53" s="1"/>
      <c r="BT53" s="1"/>
    </row>
    <row r="54" ht="33.75" customHeight="1">
      <c r="A54" s="1"/>
      <c r="B54" s="7"/>
      <c r="C54" s="224"/>
      <c r="D54" s="225"/>
      <c r="E54" s="225"/>
      <c r="F54" s="226"/>
      <c r="G54" s="227"/>
      <c r="H54" s="225"/>
      <c r="I54" s="226"/>
      <c r="J54" s="227"/>
      <c r="K54" s="228"/>
      <c r="L54" s="226"/>
      <c r="M54" s="229"/>
      <c r="N54" s="63"/>
      <c r="O54" s="204"/>
      <c r="P54" s="143"/>
      <c r="Q54" s="6"/>
      <c r="R54" s="6"/>
      <c r="S54" s="218"/>
      <c r="T54" s="218"/>
      <c r="U54" s="218"/>
      <c r="V54" s="6"/>
      <c r="W54" s="6"/>
      <c r="X54" s="159"/>
      <c r="Y54" s="164"/>
      <c r="Z54" s="164"/>
      <c r="AA54" s="164"/>
      <c r="AB54" s="164"/>
      <c r="AC54" s="193"/>
      <c r="AD54" s="219"/>
      <c r="AE54" s="219"/>
      <c r="AF54" s="144">
        <v>16.0</v>
      </c>
      <c r="AG54" s="165">
        <v>1.0</v>
      </c>
      <c r="AH54" s="165">
        <v>120.0</v>
      </c>
      <c r="AI54" s="166">
        <f t="shared" si="8"/>
        <v>-3</v>
      </c>
      <c r="AJ54" s="164"/>
      <c r="AK54" s="146">
        <f t="shared" ref="AK54:AL54" si="26">AH42</f>
        <v>460</v>
      </c>
      <c r="AL54" s="182">
        <f t="shared" si="26"/>
        <v>3</v>
      </c>
      <c r="AM54" s="164"/>
      <c r="AN54" s="167"/>
      <c r="AO54" s="93"/>
      <c r="AP54" s="168">
        <v>6.5</v>
      </c>
      <c r="AQ54" s="169">
        <v>1.83</v>
      </c>
      <c r="AR54" s="93"/>
      <c r="AS54" s="93"/>
      <c r="AT54" s="93"/>
      <c r="AU54" s="6"/>
      <c r="AV54" s="6"/>
      <c r="AW54" s="6"/>
      <c r="AX54" s="6"/>
      <c r="AY54" s="6"/>
      <c r="AZ54" s="6"/>
      <c r="BA54" s="6"/>
      <c r="BB54" s="6"/>
      <c r="BC54" s="6"/>
      <c r="BD54" s="6"/>
      <c r="BE54" s="6"/>
      <c r="BF54" s="93"/>
      <c r="BG54" s="93"/>
      <c r="BH54" s="93"/>
      <c r="BI54" s="93"/>
      <c r="BJ54" s="1"/>
      <c r="BK54" s="1"/>
      <c r="BL54" s="1"/>
      <c r="BM54" s="1"/>
      <c r="BN54" s="1"/>
      <c r="BO54" s="1"/>
      <c r="BP54" s="1"/>
      <c r="BQ54" s="1"/>
      <c r="BR54" s="1"/>
      <c r="BS54" s="1"/>
      <c r="BT54" s="1"/>
    </row>
    <row r="55" ht="69.0" customHeight="1">
      <c r="A55" s="1"/>
      <c r="B55" s="7"/>
      <c r="C55" s="230" t="s">
        <v>88</v>
      </c>
      <c r="D55" s="18"/>
      <c r="E55" s="231" t="s">
        <v>89</v>
      </c>
      <c r="F55" s="232" t="s">
        <v>90</v>
      </c>
      <c r="G55" s="18"/>
      <c r="H55" s="231" t="s">
        <v>91</v>
      </c>
      <c r="I55" s="232" t="s">
        <v>92</v>
      </c>
      <c r="J55" s="18"/>
      <c r="K55" s="231" t="s">
        <v>93</v>
      </c>
      <c r="L55" s="233"/>
      <c r="M55" s="234"/>
      <c r="N55" s="63"/>
      <c r="O55" s="235" t="s">
        <v>55</v>
      </c>
      <c r="P55" s="143"/>
      <c r="Q55" s="6"/>
      <c r="R55" s="6"/>
      <c r="S55" s="236"/>
      <c r="T55" s="236"/>
      <c r="U55" s="236"/>
      <c r="V55" s="6"/>
      <c r="W55" s="6"/>
      <c r="X55" s="159"/>
      <c r="Y55" s="164"/>
      <c r="Z55" s="164"/>
      <c r="AA55" s="164"/>
      <c r="AB55" s="164"/>
      <c r="AC55" s="193"/>
      <c r="AD55" s="219"/>
      <c r="AE55" s="219"/>
      <c r="AF55" s="144">
        <v>17.0</v>
      </c>
      <c r="AG55" s="165">
        <v>0.0</v>
      </c>
      <c r="AH55" s="165">
        <v>0.0</v>
      </c>
      <c r="AI55" s="166">
        <f>IF((AG55-Y$46)&lt;=0,0,(AG55-Y$44))</f>
        <v>0</v>
      </c>
      <c r="AJ55" s="164"/>
      <c r="AK55" s="166">
        <f t="shared" ref="AK55:AL55" si="27">AH41</f>
        <v>480</v>
      </c>
      <c r="AL55" s="160">
        <f t="shared" si="27"/>
        <v>3</v>
      </c>
      <c r="AM55" s="164"/>
      <c r="AN55" s="167"/>
      <c r="AO55" s="93"/>
      <c r="AP55" s="168">
        <v>7.0</v>
      </c>
      <c r="AQ55" s="169">
        <v>2.0</v>
      </c>
      <c r="AR55" s="93"/>
      <c r="AS55" s="93"/>
      <c r="AT55" s="93"/>
      <c r="AU55" s="6"/>
      <c r="AV55" s="6"/>
      <c r="AW55" s="6"/>
      <c r="AX55" s="6"/>
      <c r="AY55" s="6"/>
      <c r="AZ55" s="6"/>
      <c r="BA55" s="6"/>
      <c r="BB55" s="6"/>
      <c r="BC55" s="6"/>
      <c r="BD55" s="6"/>
      <c r="BE55" s="6"/>
      <c r="BF55" s="93"/>
      <c r="BG55" s="93"/>
      <c r="BH55" s="93"/>
      <c r="BI55" s="93"/>
      <c r="BJ55" s="1"/>
      <c r="BK55" s="1"/>
      <c r="BL55" s="1"/>
      <c r="BM55" s="1"/>
      <c r="BN55" s="1"/>
      <c r="BO55" s="1"/>
      <c r="BP55" s="1"/>
      <c r="BQ55" s="1"/>
      <c r="BR55" s="1"/>
      <c r="BS55" s="1"/>
      <c r="BT55" s="1"/>
    </row>
    <row r="56" ht="94.5" customHeight="1">
      <c r="A56" s="1"/>
      <c r="B56" s="7"/>
      <c r="C56" s="237"/>
      <c r="D56" s="238" t="s">
        <v>94</v>
      </c>
      <c r="E56" s="239"/>
      <c r="F56" s="240"/>
      <c r="G56" s="18"/>
      <c r="H56" s="239" t="s">
        <v>14</v>
      </c>
      <c r="I56" s="240"/>
      <c r="J56" s="18"/>
      <c r="K56" s="239"/>
      <c r="L56" s="241"/>
      <c r="M56" s="234"/>
      <c r="N56" s="63"/>
      <c r="O56" s="242">
        <f>SUM(R56:V56)</f>
        <v>3</v>
      </c>
      <c r="P56" s="143"/>
      <c r="Q56" s="6"/>
      <c r="R56" s="208" t="str">
        <f>IF(E56="","",1)</f>
        <v/>
      </c>
      <c r="S56" s="208" t="str">
        <f>IF(F56="","",2)</f>
        <v/>
      </c>
      <c r="T56" s="208">
        <f>IF(H56="","",3)</f>
        <v>3</v>
      </c>
      <c r="U56" s="208" t="str">
        <f>IF(I56="","",4)</f>
        <v/>
      </c>
      <c r="V56" s="208" t="str">
        <f>IF(K56="","",8)</f>
        <v/>
      </c>
      <c r="W56" s="6"/>
      <c r="X56" s="159"/>
      <c r="Y56" s="164"/>
      <c r="Z56" s="164"/>
      <c r="AA56" s="164"/>
      <c r="AB56" s="164"/>
      <c r="AC56" s="193"/>
      <c r="AD56" s="243"/>
      <c r="AE56" s="243"/>
      <c r="AF56" s="164"/>
      <c r="AG56" s="164"/>
      <c r="AH56" s="164"/>
      <c r="AI56" s="164"/>
      <c r="AJ56" s="164"/>
      <c r="AK56" s="146">
        <f t="shared" ref="AK56:AL56" si="28">AH40</f>
        <v>540</v>
      </c>
      <c r="AL56" s="182">
        <f t="shared" si="28"/>
        <v>4</v>
      </c>
      <c r="AM56" s="164"/>
      <c r="AN56" s="167"/>
      <c r="AO56" s="6"/>
      <c r="AP56" s="168">
        <v>7.5</v>
      </c>
      <c r="AQ56" s="169">
        <v>2.25</v>
      </c>
      <c r="AR56" s="6"/>
      <c r="AS56" s="6"/>
      <c r="AT56" s="6"/>
      <c r="AU56" s="6"/>
      <c r="AV56" s="6"/>
      <c r="AW56" s="6"/>
      <c r="AX56" s="6"/>
      <c r="AY56" s="6"/>
      <c r="AZ56" s="6"/>
      <c r="BA56" s="6"/>
      <c r="BB56" s="6"/>
      <c r="BC56" s="6"/>
      <c r="BD56" s="6"/>
      <c r="BE56" s="6"/>
      <c r="BF56" s="6"/>
      <c r="BG56" s="6"/>
      <c r="BH56" s="6"/>
      <c r="BI56" s="6"/>
      <c r="BJ56" s="1"/>
      <c r="BK56" s="1"/>
      <c r="BL56" s="1"/>
      <c r="BM56" s="1"/>
      <c r="BN56" s="1"/>
      <c r="BO56" s="1"/>
      <c r="BP56" s="1"/>
      <c r="BQ56" s="1"/>
      <c r="BR56" s="1"/>
      <c r="BS56" s="1"/>
      <c r="BT56" s="1"/>
    </row>
    <row r="57" ht="73.5" customHeight="1">
      <c r="A57" s="1"/>
      <c r="B57" s="7"/>
      <c r="C57" s="237"/>
      <c r="D57" s="238" t="s">
        <v>95</v>
      </c>
      <c r="E57" s="239"/>
      <c r="F57" s="240"/>
      <c r="G57" s="18"/>
      <c r="H57" s="239"/>
      <c r="I57" s="240"/>
      <c r="J57" s="18"/>
      <c r="K57" s="239"/>
      <c r="L57" s="241"/>
      <c r="M57" s="234"/>
      <c r="N57" s="63"/>
      <c r="O57" s="242">
        <f>IF(SUM(R57:V57)&lt;2,Q57,SUM(Q57:V57)-Q57)</f>
        <v>1</v>
      </c>
      <c r="P57" s="143"/>
      <c r="Q57" s="244">
        <f>IF(E57="",1,0)</f>
        <v>1</v>
      </c>
      <c r="R57" s="208" t="str">
        <f>IF(E57="x",2,"")</f>
        <v/>
      </c>
      <c r="S57" s="208" t="str">
        <f>IF(F57="","",6)</f>
        <v/>
      </c>
      <c r="T57" s="208" t="str">
        <f>IF(H57="","",8)</f>
        <v/>
      </c>
      <c r="U57" s="208" t="str">
        <f>IF(I57="","",12)</f>
        <v/>
      </c>
      <c r="V57" s="208" t="str">
        <f>IF(K57="","",24)</f>
        <v/>
      </c>
      <c r="W57" s="6"/>
      <c r="X57" s="159"/>
      <c r="Y57" s="164"/>
      <c r="Z57" s="164"/>
      <c r="AA57" s="164"/>
      <c r="AB57" s="164"/>
      <c r="AC57" s="164"/>
      <c r="AD57" s="164"/>
      <c r="AE57" s="164"/>
      <c r="AF57" s="164"/>
      <c r="AG57" s="164"/>
      <c r="AH57" s="164"/>
      <c r="AI57" s="164"/>
      <c r="AJ57" s="164"/>
      <c r="AK57" s="146">
        <f t="shared" ref="AK57:AL57" si="29">AH39</f>
        <v>600</v>
      </c>
      <c r="AL57" s="182">
        <f t="shared" si="29"/>
        <v>5</v>
      </c>
      <c r="AM57" s="164"/>
      <c r="AN57" s="167"/>
      <c r="AO57" s="6"/>
      <c r="AP57" s="245">
        <v>8.0</v>
      </c>
      <c r="AQ57" s="246">
        <v>2.5</v>
      </c>
      <c r="AR57" s="6"/>
      <c r="AS57" s="6"/>
      <c r="AT57" s="6"/>
      <c r="AU57" s="6"/>
      <c r="AV57" s="6"/>
      <c r="AW57" s="6"/>
      <c r="AX57" s="6"/>
      <c r="AY57" s="6"/>
      <c r="AZ57" s="6"/>
      <c r="BA57" s="6"/>
      <c r="BB57" s="6"/>
      <c r="BC57" s="6"/>
      <c r="BD57" s="6"/>
      <c r="BE57" s="6"/>
      <c r="BF57" s="6"/>
      <c r="BG57" s="6"/>
      <c r="BH57" s="6"/>
      <c r="BI57" s="6"/>
      <c r="BJ57" s="1"/>
      <c r="BK57" s="1"/>
      <c r="BL57" s="1"/>
      <c r="BM57" s="1"/>
      <c r="BN57" s="1"/>
      <c r="BO57" s="1"/>
      <c r="BP57" s="1"/>
      <c r="BQ57" s="1"/>
      <c r="BR57" s="1"/>
      <c r="BS57" s="1"/>
      <c r="BT57" s="1"/>
    </row>
    <row r="58" ht="84.75" customHeight="1">
      <c r="A58" s="1"/>
      <c r="B58" s="7"/>
      <c r="C58" s="237"/>
      <c r="D58" s="238" t="s">
        <v>96</v>
      </c>
      <c r="E58" s="239"/>
      <c r="F58" s="240" t="s">
        <v>14</v>
      </c>
      <c r="G58" s="18"/>
      <c r="H58" s="239"/>
      <c r="I58" s="240"/>
      <c r="J58" s="18"/>
      <c r="K58" s="239"/>
      <c r="L58" s="241"/>
      <c r="M58" s="234"/>
      <c r="N58" s="63"/>
      <c r="O58" s="242">
        <f t="shared" ref="O58:O59" si="30">SUM(R58:V58)</f>
        <v>2</v>
      </c>
      <c r="P58" s="143"/>
      <c r="Q58" s="6"/>
      <c r="R58" s="208" t="str">
        <f t="shared" ref="R58:R59" si="31">IF(E58="","",1)</f>
        <v/>
      </c>
      <c r="S58" s="208">
        <f t="shared" ref="S58:S59" si="32">IF(F58="","",2)</f>
        <v>2</v>
      </c>
      <c r="T58" s="208" t="str">
        <f t="shared" ref="T58:T59" si="33">IF(H58="","",3)</f>
        <v/>
      </c>
      <c r="U58" s="208" t="str">
        <f t="shared" ref="U58:U59" si="34">IF(I58="","",4)</f>
        <v/>
      </c>
      <c r="V58" s="208" t="str">
        <f t="shared" ref="V58:V59" si="35">IF(K58="","",8)</f>
        <v/>
      </c>
      <c r="W58" s="6"/>
      <c r="X58" s="247"/>
      <c r="Y58" s="248"/>
      <c r="Z58" s="248"/>
      <c r="AA58" s="248"/>
      <c r="AB58" s="248"/>
      <c r="AC58" s="248"/>
      <c r="AD58" s="248"/>
      <c r="AE58" s="248"/>
      <c r="AF58" s="248"/>
      <c r="AG58" s="248"/>
      <c r="AH58" s="248"/>
      <c r="AI58" s="248"/>
      <c r="AJ58" s="248"/>
      <c r="AK58" s="248"/>
      <c r="AL58" s="248"/>
      <c r="AM58" s="248"/>
      <c r="AN58" s="249"/>
      <c r="AO58" s="6"/>
      <c r="AP58" s="250">
        <v>9.0</v>
      </c>
      <c r="AQ58" s="251">
        <v>3.0</v>
      </c>
      <c r="AR58" s="6"/>
      <c r="AS58" s="6"/>
      <c r="AT58" s="6"/>
      <c r="AU58" s="6"/>
      <c r="AV58" s="6"/>
      <c r="AW58" s="6"/>
      <c r="AX58" s="6"/>
      <c r="AY58" s="6"/>
      <c r="AZ58" s="6"/>
      <c r="BA58" s="6"/>
      <c r="BB58" s="6"/>
      <c r="BC58" s="6"/>
      <c r="BD58" s="6"/>
      <c r="BE58" s="6"/>
      <c r="BF58" s="6"/>
      <c r="BG58" s="6"/>
      <c r="BH58" s="6"/>
      <c r="BI58" s="6"/>
      <c r="BJ58" s="1"/>
      <c r="BK58" s="1"/>
      <c r="BL58" s="1"/>
      <c r="BM58" s="1"/>
      <c r="BN58" s="1"/>
      <c r="BO58" s="1"/>
      <c r="BP58" s="1"/>
      <c r="BQ58" s="1"/>
      <c r="BR58" s="1"/>
      <c r="BS58" s="1"/>
      <c r="BT58" s="1"/>
    </row>
    <row r="59" ht="118.5" customHeight="1">
      <c r="A59" s="1"/>
      <c r="B59" s="7"/>
      <c r="C59" s="252"/>
      <c r="D59" s="253" t="s">
        <v>97</v>
      </c>
      <c r="E59" s="239"/>
      <c r="F59" s="254" t="s">
        <v>14</v>
      </c>
      <c r="G59" s="112"/>
      <c r="H59" s="255"/>
      <c r="I59" s="254"/>
      <c r="J59" s="112"/>
      <c r="K59" s="255"/>
      <c r="L59" s="241"/>
      <c r="M59" s="234"/>
      <c r="N59" s="63"/>
      <c r="O59" s="242">
        <f t="shared" si="30"/>
        <v>2</v>
      </c>
      <c r="P59" s="143"/>
      <c r="Q59" s="6"/>
      <c r="R59" s="208" t="str">
        <f t="shared" si="31"/>
        <v/>
      </c>
      <c r="S59" s="208">
        <f t="shared" si="32"/>
        <v>2</v>
      </c>
      <c r="T59" s="208" t="str">
        <f t="shared" si="33"/>
        <v/>
      </c>
      <c r="U59" s="208" t="str">
        <f t="shared" si="34"/>
        <v/>
      </c>
      <c r="V59" s="208" t="str">
        <f t="shared" si="35"/>
        <v/>
      </c>
      <c r="W59" s="6"/>
      <c r="X59" s="6"/>
      <c r="Y59" s="6"/>
      <c r="Z59" s="6"/>
      <c r="AA59" s="6"/>
      <c r="AB59" s="6"/>
      <c r="AC59" s="6"/>
      <c r="AD59" s="6"/>
      <c r="AE59" s="6"/>
      <c r="AF59" s="6"/>
      <c r="AG59" s="6"/>
      <c r="AH59" s="6"/>
      <c r="AI59" s="6"/>
      <c r="AJ59" s="6"/>
      <c r="AK59" s="6"/>
      <c r="AL59" s="6"/>
      <c r="AM59" s="6"/>
      <c r="AN59" s="6"/>
      <c r="AO59" s="6"/>
      <c r="AP59" s="256" t="s">
        <v>98</v>
      </c>
      <c r="AQ59" s="256" t="s">
        <v>48</v>
      </c>
      <c r="AR59" s="6"/>
      <c r="AS59" s="6"/>
      <c r="AT59" s="6"/>
      <c r="AU59" s="6"/>
      <c r="AV59" s="6"/>
      <c r="AW59" s="6"/>
      <c r="AX59" s="6"/>
      <c r="AY59" s="6"/>
      <c r="AZ59" s="6"/>
      <c r="BA59" s="6"/>
      <c r="BB59" s="6"/>
      <c r="BC59" s="6"/>
      <c r="BD59" s="6"/>
      <c r="BE59" s="6"/>
      <c r="BF59" s="6"/>
      <c r="BG59" s="6"/>
      <c r="BH59" s="6"/>
      <c r="BI59" s="6"/>
      <c r="BJ59" s="1"/>
      <c r="BK59" s="1"/>
      <c r="BL59" s="1"/>
      <c r="BM59" s="1"/>
      <c r="BN59" s="1"/>
      <c r="BO59" s="1"/>
      <c r="BP59" s="1"/>
      <c r="BQ59" s="1"/>
      <c r="BR59" s="1"/>
      <c r="BS59" s="1"/>
      <c r="BT59" s="1"/>
    </row>
    <row r="60" ht="103.5" customHeight="1">
      <c r="A60" s="1"/>
      <c r="B60" s="7"/>
      <c r="C60" s="257" t="s">
        <v>99</v>
      </c>
      <c r="D60" s="258" t="s">
        <v>100</v>
      </c>
      <c r="E60" s="259" t="s">
        <v>101</v>
      </c>
      <c r="F60" s="260">
        <v>0.0</v>
      </c>
      <c r="G60" s="261" t="s">
        <v>14</v>
      </c>
      <c r="H60" s="259" t="s">
        <v>102</v>
      </c>
      <c r="I60" s="262">
        <v>1.5</v>
      </c>
      <c r="J60" s="261"/>
      <c r="K60" s="259" t="s">
        <v>103</v>
      </c>
      <c r="L60" s="263">
        <v>3.0</v>
      </c>
      <c r="M60" s="264"/>
      <c r="N60" s="63"/>
      <c r="O60" s="242">
        <f t="shared" ref="O60:O61" si="36">SUM(S60:U60)</f>
        <v>0</v>
      </c>
      <c r="P60" s="143"/>
      <c r="Q60" s="6"/>
      <c r="R60" s="265"/>
      <c r="S60" s="208">
        <f>IF(G60="","",F60)</f>
        <v>0</v>
      </c>
      <c r="T60" s="208" t="str">
        <f t="shared" ref="T60:T61" si="37">IF(J60="","",I60)</f>
        <v/>
      </c>
      <c r="U60" s="208" t="str">
        <f t="shared" ref="U60:U61" si="38">IF(M60="","",L60)</f>
        <v/>
      </c>
      <c r="V60" s="265"/>
      <c r="W60" s="6"/>
      <c r="X60" s="6"/>
      <c r="Y60" s="6"/>
      <c r="Z60" s="6"/>
      <c r="AA60" s="6"/>
      <c r="AB60" s="6"/>
      <c r="AC60" s="6"/>
      <c r="AD60" s="6"/>
      <c r="AE60" s="6"/>
      <c r="AF60" s="6"/>
      <c r="AG60" s="6"/>
      <c r="AH60" s="6"/>
      <c r="AI60" s="6"/>
      <c r="AJ60" s="6"/>
      <c r="AK60" s="6"/>
      <c r="AL60" s="6"/>
      <c r="AM60" s="6"/>
      <c r="AN60" s="6"/>
      <c r="AO60" s="6"/>
      <c r="AP60" s="266">
        <f>VLOOKUP($O$16,AP41:AQ57,2)*D94*$O$29</f>
        <v>9.975</v>
      </c>
      <c r="AQ60" s="266">
        <f>VLOOKUP($O$16,AP41:AQ57,2)*D95*$O$29</f>
        <v>4.9875</v>
      </c>
      <c r="AR60" s="6"/>
      <c r="AS60" s="6"/>
      <c r="AT60" s="6"/>
      <c r="AU60" s="6"/>
      <c r="AV60" s="6"/>
      <c r="AW60" s="6"/>
      <c r="AX60" s="6"/>
      <c r="AY60" s="6"/>
      <c r="AZ60" s="6"/>
      <c r="BA60" s="6"/>
      <c r="BB60" s="6"/>
      <c r="BC60" s="6"/>
      <c r="BD60" s="6"/>
      <c r="BE60" s="6"/>
      <c r="BF60" s="6"/>
      <c r="BG60" s="6"/>
      <c r="BH60" s="6"/>
      <c r="BI60" s="6"/>
      <c r="BJ60" s="1"/>
      <c r="BK60" s="1"/>
      <c r="BL60" s="1"/>
      <c r="BM60" s="1"/>
      <c r="BN60" s="1"/>
      <c r="BO60" s="1"/>
      <c r="BP60" s="1"/>
      <c r="BQ60" s="1"/>
      <c r="BR60" s="1"/>
      <c r="BS60" s="1"/>
      <c r="BT60" s="1"/>
    </row>
    <row r="61" ht="103.5" customHeight="1">
      <c r="A61" s="1"/>
      <c r="B61" s="7"/>
      <c r="C61" s="267"/>
      <c r="D61" s="268" t="s">
        <v>104</v>
      </c>
      <c r="E61" s="269"/>
      <c r="F61" s="270"/>
      <c r="G61" s="270"/>
      <c r="H61" s="271" t="s">
        <v>105</v>
      </c>
      <c r="I61" s="272">
        <v>1.5</v>
      </c>
      <c r="J61" s="273"/>
      <c r="K61" s="274" t="s">
        <v>106</v>
      </c>
      <c r="L61" s="275">
        <v>3.0</v>
      </c>
      <c r="M61" s="276"/>
      <c r="N61" s="63"/>
      <c r="O61" s="242">
        <f t="shared" si="36"/>
        <v>0</v>
      </c>
      <c r="P61" s="143"/>
      <c r="Q61" s="6"/>
      <c r="R61" s="265"/>
      <c r="S61" s="208"/>
      <c r="T61" s="208" t="str">
        <f t="shared" si="37"/>
        <v/>
      </c>
      <c r="U61" s="208" t="str">
        <f t="shared" si="38"/>
        <v/>
      </c>
      <c r="V61" s="265"/>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1"/>
      <c r="BK61" s="1"/>
      <c r="BL61" s="1"/>
      <c r="BM61" s="1"/>
      <c r="BN61" s="1"/>
      <c r="BO61" s="1"/>
      <c r="BP61" s="1"/>
      <c r="BQ61" s="1"/>
      <c r="BR61" s="1"/>
      <c r="BS61" s="1"/>
      <c r="BT61" s="1"/>
    </row>
    <row r="62" ht="42.0" customHeight="1">
      <c r="A62" s="1"/>
      <c r="B62" s="7"/>
      <c r="C62" s="277" t="s">
        <v>14</v>
      </c>
      <c r="D62" s="215"/>
      <c r="E62" s="215"/>
      <c r="F62" s="215"/>
      <c r="G62" s="215"/>
      <c r="H62" s="215"/>
      <c r="I62" s="215"/>
      <c r="J62" s="215"/>
      <c r="K62" s="215"/>
      <c r="L62" s="215"/>
      <c r="M62" s="278"/>
      <c r="N62" s="63"/>
      <c r="O62" s="188">
        <f>MAX(O56:O59)+T62</f>
        <v>3</v>
      </c>
      <c r="P62" s="279" t="s">
        <v>107</v>
      </c>
      <c r="Q62" s="6"/>
      <c r="R62" s="110"/>
      <c r="S62" s="110"/>
      <c r="T62" s="280">
        <f>MAX(S60:U60,S61:U61)</f>
        <v>0</v>
      </c>
      <c r="U62" s="110"/>
      <c r="V62" s="110"/>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1"/>
      <c r="BK62" s="1"/>
      <c r="BL62" s="1"/>
      <c r="BM62" s="1"/>
      <c r="BN62" s="1"/>
      <c r="BO62" s="1"/>
      <c r="BP62" s="1"/>
      <c r="BQ62" s="1"/>
      <c r="BR62" s="1"/>
      <c r="BS62" s="1"/>
      <c r="BT62" s="1"/>
    </row>
    <row r="63" ht="63.0" customHeight="1">
      <c r="A63" s="1"/>
      <c r="B63" s="7"/>
      <c r="C63" s="230" t="s">
        <v>108</v>
      </c>
      <c r="D63" s="18"/>
      <c r="E63" s="231" t="s">
        <v>89</v>
      </c>
      <c r="F63" s="281" t="s">
        <v>90</v>
      </c>
      <c r="G63" s="104"/>
      <c r="H63" s="282" t="s">
        <v>91</v>
      </c>
      <c r="I63" s="281" t="s">
        <v>92</v>
      </c>
      <c r="J63" s="104"/>
      <c r="K63" s="282" t="s">
        <v>93</v>
      </c>
      <c r="L63" s="233"/>
      <c r="M63" s="234"/>
      <c r="N63" s="63"/>
      <c r="O63" s="235" t="s">
        <v>56</v>
      </c>
      <c r="P63" s="143"/>
      <c r="Q63" s="6"/>
      <c r="R63" s="6"/>
      <c r="S63" s="236"/>
      <c r="T63" s="236"/>
      <c r="U63" s="23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1"/>
      <c r="BK63" s="1"/>
      <c r="BL63" s="1"/>
      <c r="BM63" s="1"/>
      <c r="BN63" s="1"/>
      <c r="BO63" s="1"/>
      <c r="BP63" s="1"/>
      <c r="BQ63" s="1"/>
      <c r="BR63" s="1"/>
      <c r="BS63" s="1"/>
      <c r="BT63" s="1"/>
    </row>
    <row r="64" ht="90.75" customHeight="1">
      <c r="A64" s="1"/>
      <c r="B64" s="7"/>
      <c r="C64" s="237"/>
      <c r="D64" s="238" t="s">
        <v>94</v>
      </c>
      <c r="E64" s="239" t="s">
        <v>14</v>
      </c>
      <c r="F64" s="240"/>
      <c r="G64" s="18"/>
      <c r="H64" s="239"/>
      <c r="I64" s="240"/>
      <c r="J64" s="18"/>
      <c r="K64" s="239"/>
      <c r="L64" s="241"/>
      <c r="M64" s="234"/>
      <c r="N64" s="63"/>
      <c r="O64" s="283">
        <f>SUM(R64:V64)</f>
        <v>1</v>
      </c>
      <c r="P64" s="143"/>
      <c r="Q64" s="6"/>
      <c r="R64" s="208">
        <f>IF(E64="","",1)</f>
        <v>1</v>
      </c>
      <c r="S64" s="208" t="str">
        <f>IF(F64="","",2)</f>
        <v/>
      </c>
      <c r="T64" s="208" t="str">
        <f>IF(H64="","",3)</f>
        <v/>
      </c>
      <c r="U64" s="208" t="str">
        <f>IF(I64="","",4)</f>
        <v/>
      </c>
      <c r="V64" s="208" t="str">
        <f>IF(K64="","",8)</f>
        <v/>
      </c>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1"/>
      <c r="BK64" s="1"/>
      <c r="BL64" s="1"/>
      <c r="BM64" s="1"/>
      <c r="BN64" s="1"/>
      <c r="BO64" s="1"/>
      <c r="BP64" s="1"/>
      <c r="BQ64" s="1"/>
      <c r="BR64" s="1"/>
      <c r="BS64" s="1"/>
      <c r="BT64" s="1"/>
    </row>
    <row r="65" ht="72.75" customHeight="1">
      <c r="A65" s="1"/>
      <c r="B65" s="7"/>
      <c r="C65" s="237"/>
      <c r="D65" s="238" t="s">
        <v>95</v>
      </c>
      <c r="E65" s="239"/>
      <c r="F65" s="240"/>
      <c r="G65" s="18"/>
      <c r="H65" s="239"/>
      <c r="I65" s="240"/>
      <c r="J65" s="18"/>
      <c r="K65" s="239"/>
      <c r="L65" s="241"/>
      <c r="M65" s="234"/>
      <c r="N65" s="63"/>
      <c r="O65" s="242">
        <f>IF(SUM(R65:V65)&lt;2,Q65,SUM(Q65:V65)-Q65)</f>
        <v>1</v>
      </c>
      <c r="P65" s="143"/>
      <c r="Q65" s="244">
        <f>IF(E65="",1,0)</f>
        <v>1</v>
      </c>
      <c r="R65" s="208" t="str">
        <f>IF(E65="x",2,"")</f>
        <v/>
      </c>
      <c r="S65" s="208" t="str">
        <f>IF(F65="","",6)</f>
        <v/>
      </c>
      <c r="T65" s="208" t="str">
        <f>IF(H65="","",8)</f>
        <v/>
      </c>
      <c r="U65" s="208" t="str">
        <f>IF(I65="","",12)</f>
        <v/>
      </c>
      <c r="V65" s="208" t="str">
        <f>IF(K65="","",24)</f>
        <v/>
      </c>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1"/>
      <c r="BK65" s="1"/>
      <c r="BL65" s="1"/>
      <c r="BM65" s="1"/>
      <c r="BN65" s="1"/>
      <c r="BO65" s="1"/>
      <c r="BP65" s="1"/>
      <c r="BQ65" s="1"/>
      <c r="BR65" s="1"/>
      <c r="BS65" s="1"/>
      <c r="BT65" s="1"/>
    </row>
    <row r="66" ht="78.75" customHeight="1">
      <c r="A66" s="1"/>
      <c r="B66" s="7"/>
      <c r="C66" s="237"/>
      <c r="D66" s="238" t="s">
        <v>96</v>
      </c>
      <c r="E66" s="239" t="s">
        <v>14</v>
      </c>
      <c r="F66" s="240"/>
      <c r="G66" s="18"/>
      <c r="H66" s="239"/>
      <c r="I66" s="240"/>
      <c r="J66" s="18"/>
      <c r="K66" s="239"/>
      <c r="L66" s="241"/>
      <c r="M66" s="234"/>
      <c r="N66" s="63"/>
      <c r="O66" s="283">
        <f t="shared" ref="O66:O67" si="39">SUM(R66:V66)</f>
        <v>1</v>
      </c>
      <c r="P66" s="143"/>
      <c r="Q66" s="6"/>
      <c r="R66" s="208">
        <f t="shared" ref="R66:R67" si="40">IF(E66="","",1)</f>
        <v>1</v>
      </c>
      <c r="S66" s="208" t="str">
        <f t="shared" ref="S66:S67" si="41">IF(F66="","",2)</f>
        <v/>
      </c>
      <c r="T66" s="208" t="str">
        <f t="shared" ref="T66:T67" si="42">IF(H66="","",3)</f>
        <v/>
      </c>
      <c r="U66" s="208" t="str">
        <f t="shared" ref="U66:U67" si="43">IF(I66="","",4)</f>
        <v/>
      </c>
      <c r="V66" s="208" t="str">
        <f t="shared" ref="V66:V67" si="44">IF(K66="","",8)</f>
        <v/>
      </c>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1"/>
      <c r="BK66" s="1"/>
      <c r="BL66" s="1"/>
      <c r="BM66" s="1"/>
      <c r="BN66" s="1"/>
      <c r="BO66" s="1"/>
      <c r="BP66" s="1"/>
      <c r="BQ66" s="1"/>
      <c r="BR66" s="1"/>
      <c r="BS66" s="1"/>
      <c r="BT66" s="1"/>
    </row>
    <row r="67" ht="102.75" customHeight="1">
      <c r="A67" s="1"/>
      <c r="B67" s="7"/>
      <c r="C67" s="252"/>
      <c r="D67" s="253" t="s">
        <v>97</v>
      </c>
      <c r="E67" s="239" t="s">
        <v>14</v>
      </c>
      <c r="F67" s="254"/>
      <c r="G67" s="112"/>
      <c r="H67" s="255"/>
      <c r="I67" s="254"/>
      <c r="J67" s="112"/>
      <c r="K67" s="255"/>
      <c r="L67" s="241"/>
      <c r="M67" s="234"/>
      <c r="N67" s="63"/>
      <c r="O67" s="283">
        <f t="shared" si="39"/>
        <v>1</v>
      </c>
      <c r="P67" s="143"/>
      <c r="Q67" s="6"/>
      <c r="R67" s="208">
        <f t="shared" si="40"/>
        <v>1</v>
      </c>
      <c r="S67" s="208" t="str">
        <f t="shared" si="41"/>
        <v/>
      </c>
      <c r="T67" s="208" t="str">
        <f t="shared" si="42"/>
        <v/>
      </c>
      <c r="U67" s="208" t="str">
        <f t="shared" si="43"/>
        <v/>
      </c>
      <c r="V67" s="208" t="str">
        <f t="shared" si="44"/>
        <v/>
      </c>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1"/>
      <c r="BK67" s="1"/>
      <c r="BL67" s="1"/>
      <c r="BM67" s="1"/>
      <c r="BN67" s="1"/>
      <c r="BO67" s="1"/>
      <c r="BP67" s="1"/>
      <c r="BQ67" s="1"/>
      <c r="BR67" s="1"/>
      <c r="BS67" s="1"/>
      <c r="BT67" s="1"/>
    </row>
    <row r="68" ht="66.75" customHeight="1">
      <c r="A68" s="1"/>
      <c r="B68" s="7"/>
      <c r="C68" s="284" t="s">
        <v>99</v>
      </c>
      <c r="D68" s="258" t="s">
        <v>100</v>
      </c>
      <c r="E68" s="259" t="s">
        <v>101</v>
      </c>
      <c r="F68" s="260">
        <v>0.0</v>
      </c>
      <c r="G68" s="261" t="s">
        <v>14</v>
      </c>
      <c r="H68" s="259" t="s">
        <v>102</v>
      </c>
      <c r="I68" s="262">
        <v>1.5</v>
      </c>
      <c r="J68" s="261"/>
      <c r="K68" s="259" t="s">
        <v>103</v>
      </c>
      <c r="L68" s="263">
        <v>3.0</v>
      </c>
      <c r="M68" s="264"/>
      <c r="N68" s="63"/>
      <c r="O68" s="283">
        <f t="shared" ref="O68:O69" si="45">SUM(S68:U68)</f>
        <v>0</v>
      </c>
      <c r="P68" s="143"/>
      <c r="Q68" s="6"/>
      <c r="R68" s="265"/>
      <c r="S68" s="208">
        <f>IF(G68="","",F68)</f>
        <v>0</v>
      </c>
      <c r="T68" s="208" t="str">
        <f t="shared" ref="T68:T69" si="46">IF(J68="","",I68)</f>
        <v/>
      </c>
      <c r="U68" s="208" t="str">
        <f t="shared" ref="U68:U69" si="47">IF(M68="","",L68)</f>
        <v/>
      </c>
      <c r="V68" s="265"/>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1"/>
      <c r="BK68" s="1"/>
      <c r="BL68" s="1"/>
      <c r="BM68" s="1"/>
      <c r="BN68" s="1"/>
      <c r="BO68" s="1"/>
      <c r="BP68" s="1"/>
      <c r="BQ68" s="1"/>
      <c r="BR68" s="1"/>
      <c r="BS68" s="1"/>
      <c r="BT68" s="1"/>
    </row>
    <row r="69" ht="99.0" customHeight="1">
      <c r="A69" s="1"/>
      <c r="B69" s="7"/>
      <c r="C69" s="285"/>
      <c r="D69" s="268" t="s">
        <v>104</v>
      </c>
      <c r="E69" s="269"/>
      <c r="F69" s="270"/>
      <c r="G69" s="270"/>
      <c r="H69" s="271" t="s">
        <v>105</v>
      </c>
      <c r="I69" s="272">
        <v>1.5</v>
      </c>
      <c r="J69" s="273"/>
      <c r="K69" s="274" t="s">
        <v>106</v>
      </c>
      <c r="L69" s="275">
        <v>3.0</v>
      </c>
      <c r="M69" s="276"/>
      <c r="N69" s="63"/>
      <c r="O69" s="283">
        <f t="shared" si="45"/>
        <v>0</v>
      </c>
      <c r="P69" s="143"/>
      <c r="Q69" s="6"/>
      <c r="R69" s="265"/>
      <c r="S69" s="208"/>
      <c r="T69" s="208" t="str">
        <f t="shared" si="46"/>
        <v/>
      </c>
      <c r="U69" s="208" t="str">
        <f t="shared" si="47"/>
        <v/>
      </c>
      <c r="V69" s="265"/>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1"/>
      <c r="BK69" s="1"/>
      <c r="BL69" s="1"/>
      <c r="BM69" s="1"/>
      <c r="BN69" s="1"/>
      <c r="BO69" s="1"/>
      <c r="BP69" s="1"/>
      <c r="BQ69" s="1"/>
      <c r="BR69" s="1"/>
      <c r="BS69" s="1"/>
      <c r="BT69" s="1"/>
    </row>
    <row r="70" ht="55.5" customHeight="1">
      <c r="A70" s="1"/>
      <c r="B70" s="7"/>
      <c r="C70" s="286" t="s">
        <v>109</v>
      </c>
      <c r="D70" s="287"/>
      <c r="E70" s="287"/>
      <c r="F70" s="287"/>
      <c r="G70" s="287"/>
      <c r="H70" s="287"/>
      <c r="I70" s="287"/>
      <c r="J70" s="287"/>
      <c r="K70" s="287"/>
      <c r="L70" s="287"/>
      <c r="M70" s="288"/>
      <c r="N70" s="63"/>
      <c r="O70" s="188">
        <f>MAX(O64:O67)+T70</f>
        <v>1</v>
      </c>
      <c r="P70" s="279" t="s">
        <v>110</v>
      </c>
      <c r="Q70" s="6"/>
      <c r="R70" s="110"/>
      <c r="S70" s="110"/>
      <c r="T70" s="280">
        <f>MAX(S68:U68,S69:U69)</f>
        <v>0</v>
      </c>
      <c r="U70" s="110"/>
      <c r="V70" s="110"/>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1"/>
      <c r="BK70" s="1"/>
      <c r="BL70" s="1"/>
      <c r="BM70" s="1"/>
      <c r="BN70" s="1"/>
      <c r="BO70" s="1"/>
      <c r="BP70" s="1"/>
      <c r="BQ70" s="1"/>
      <c r="BR70" s="1"/>
      <c r="BS70" s="1"/>
      <c r="BT70" s="1"/>
    </row>
    <row r="71" ht="8.25" customHeight="1">
      <c r="A71" s="1"/>
      <c r="B71" s="7"/>
      <c r="C71" s="289"/>
      <c r="D71" s="290"/>
      <c r="E71" s="290"/>
      <c r="F71" s="290"/>
      <c r="G71" s="290"/>
      <c r="H71" s="290"/>
      <c r="I71" s="290"/>
      <c r="J71" s="290"/>
      <c r="K71" s="290"/>
      <c r="L71" s="290"/>
      <c r="M71" s="291"/>
      <c r="N71" s="63"/>
      <c r="O71" s="292"/>
      <c r="P71" s="143"/>
      <c r="Q71" s="6"/>
      <c r="R71" s="6"/>
      <c r="S71" s="218"/>
      <c r="T71" s="218"/>
      <c r="U71" s="218"/>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1"/>
      <c r="BK71" s="1"/>
      <c r="BL71" s="1"/>
      <c r="BM71" s="1"/>
      <c r="BN71" s="1"/>
      <c r="BO71" s="1"/>
      <c r="BP71" s="1"/>
      <c r="BQ71" s="1"/>
      <c r="BR71" s="1"/>
      <c r="BS71" s="1"/>
      <c r="BT71" s="1"/>
    </row>
    <row r="72" ht="73.5" customHeight="1">
      <c r="A72" s="1"/>
      <c r="B72" s="7"/>
      <c r="C72" s="293"/>
      <c r="D72" s="294"/>
      <c r="E72" s="231" t="s">
        <v>111</v>
      </c>
      <c r="F72" s="232" t="s">
        <v>90</v>
      </c>
      <c r="G72" s="18"/>
      <c r="H72" s="231" t="s">
        <v>91</v>
      </c>
      <c r="I72" s="232" t="s">
        <v>92</v>
      </c>
      <c r="J72" s="18"/>
      <c r="K72" s="231" t="s">
        <v>93</v>
      </c>
      <c r="L72" s="295">
        <v>7.0</v>
      </c>
      <c r="M72" s="296"/>
      <c r="N72" s="63"/>
      <c r="O72" s="297"/>
      <c r="P72" s="143"/>
      <c r="Q72" s="6"/>
      <c r="R72" s="6"/>
      <c r="S72" s="218"/>
      <c r="T72" s="218"/>
      <c r="U72" s="218"/>
      <c r="V72" s="6"/>
      <c r="W72" s="6"/>
      <c r="X72" s="93"/>
      <c r="Y72" s="93"/>
      <c r="Z72" s="93"/>
      <c r="AA72" s="93"/>
      <c r="AB72" s="93"/>
      <c r="AC72" s="93"/>
      <c r="AD72" s="93"/>
      <c r="AE72" s="93"/>
      <c r="AF72" s="93"/>
      <c r="AG72" s="93"/>
      <c r="AH72" s="93"/>
      <c r="AI72" s="93"/>
      <c r="AJ72" s="93"/>
      <c r="AK72" s="93"/>
      <c r="AL72" s="93"/>
      <c r="AM72" s="93"/>
      <c r="AN72" s="93"/>
      <c r="AO72" s="93"/>
      <c r="AP72" s="93"/>
      <c r="AQ72" s="93"/>
      <c r="AR72" s="93"/>
      <c r="AS72" s="93"/>
      <c r="AT72" s="93"/>
      <c r="AU72" s="93"/>
      <c r="AV72" s="93"/>
      <c r="AW72" s="93"/>
      <c r="AX72" s="93"/>
      <c r="AY72" s="93"/>
      <c r="AZ72" s="93"/>
      <c r="BA72" s="93"/>
      <c r="BB72" s="93"/>
      <c r="BC72" s="93"/>
      <c r="BD72" s="93"/>
      <c r="BE72" s="93"/>
      <c r="BF72" s="93"/>
      <c r="BG72" s="93"/>
      <c r="BH72" s="93"/>
      <c r="BI72" s="93"/>
      <c r="BJ72" s="1"/>
      <c r="BK72" s="1"/>
      <c r="BL72" s="1"/>
      <c r="BM72" s="1"/>
      <c r="BN72" s="1"/>
      <c r="BO72" s="1"/>
      <c r="BP72" s="1"/>
      <c r="BQ72" s="1"/>
      <c r="BR72" s="1"/>
      <c r="BS72" s="1"/>
      <c r="BT72" s="1"/>
    </row>
    <row r="73" ht="100.5" customHeight="1">
      <c r="A73" s="1"/>
      <c r="B73" s="7"/>
      <c r="C73" s="298" t="s">
        <v>112</v>
      </c>
      <c r="D73" s="299" t="s">
        <v>113</v>
      </c>
      <c r="E73" s="239"/>
      <c r="F73" s="300"/>
      <c r="G73" s="18"/>
      <c r="H73" s="239"/>
      <c r="I73" s="300"/>
      <c r="J73" s="18"/>
      <c r="K73" s="239"/>
      <c r="L73" s="301">
        <v>8.0</v>
      </c>
      <c r="M73" s="302"/>
      <c r="N73" s="63"/>
      <c r="O73" s="283">
        <f>SUM(R73:V73)</f>
        <v>0</v>
      </c>
      <c r="P73" s="143"/>
      <c r="Q73" s="6"/>
      <c r="R73" s="208" t="str">
        <f>IF(E73="","",1)</f>
        <v/>
      </c>
      <c r="S73" s="208" t="str">
        <f>IF(F73="","",2)</f>
        <v/>
      </c>
      <c r="T73" s="208" t="str">
        <f>IF(H73="","",4)</f>
        <v/>
      </c>
      <c r="U73" s="208" t="str">
        <f>IF(I73="","",6)</f>
        <v/>
      </c>
      <c r="V73" s="208" t="str">
        <f>IF(K73="","",8)</f>
        <v/>
      </c>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1"/>
      <c r="BK73" s="1"/>
      <c r="BL73" s="1"/>
      <c r="BM73" s="1"/>
      <c r="BN73" s="1"/>
      <c r="BO73" s="1"/>
      <c r="BP73" s="1"/>
      <c r="BQ73" s="1"/>
      <c r="BR73" s="1"/>
      <c r="BS73" s="1"/>
      <c r="BT73" s="1"/>
    </row>
    <row r="74" ht="142.5" customHeight="1">
      <c r="A74" s="1"/>
      <c r="B74" s="7"/>
      <c r="C74" s="303" t="s">
        <v>114</v>
      </c>
      <c r="D74" s="304" t="s">
        <v>115</v>
      </c>
      <c r="E74" s="239"/>
      <c r="F74" s="304" t="s">
        <v>116</v>
      </c>
      <c r="G74" s="239"/>
      <c r="H74" s="304" t="s">
        <v>117</v>
      </c>
      <c r="I74" s="240"/>
      <c r="J74" s="18"/>
      <c r="K74" s="304" t="s">
        <v>118</v>
      </c>
      <c r="L74" s="240"/>
      <c r="M74" s="305"/>
      <c r="N74" s="63"/>
      <c r="O74" s="283">
        <f t="shared" ref="O74:O75" si="48">SUM(R74:U74)</f>
        <v>0</v>
      </c>
      <c r="P74" s="143"/>
      <c r="Q74" s="6"/>
      <c r="R74" s="208" t="str">
        <f>IF(E74="","",4)</f>
        <v/>
      </c>
      <c r="S74" s="208" t="str">
        <f>IF(G74="","",8)</f>
        <v/>
      </c>
      <c r="T74" s="208" t="str">
        <f>IF(I74="","",16)</f>
        <v/>
      </c>
      <c r="U74" s="208" t="str">
        <f>IF(L74="","",24)</f>
        <v/>
      </c>
      <c r="V74" s="110"/>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1"/>
      <c r="BK74" s="1"/>
      <c r="BL74" s="1"/>
      <c r="BM74" s="1"/>
      <c r="BN74" s="1"/>
      <c r="BO74" s="1"/>
      <c r="BP74" s="1"/>
      <c r="BQ74" s="1"/>
      <c r="BR74" s="1"/>
      <c r="BS74" s="1"/>
      <c r="BT74" s="1"/>
    </row>
    <row r="75" ht="113.25" customHeight="1">
      <c r="A75" s="1"/>
      <c r="B75" s="7"/>
      <c r="C75" s="303" t="s">
        <v>119</v>
      </c>
      <c r="D75" s="304" t="s">
        <v>115</v>
      </c>
      <c r="E75" s="239"/>
      <c r="F75" s="306" t="s">
        <v>116</v>
      </c>
      <c r="G75" s="239"/>
      <c r="H75" s="306" t="s">
        <v>117</v>
      </c>
      <c r="I75" s="240"/>
      <c r="J75" s="18"/>
      <c r="K75" s="306" t="s">
        <v>118</v>
      </c>
      <c r="L75" s="240"/>
      <c r="M75" s="305"/>
      <c r="N75" s="63"/>
      <c r="O75" s="283">
        <f t="shared" si="48"/>
        <v>0</v>
      </c>
      <c r="P75" s="143"/>
      <c r="Q75" s="6"/>
      <c r="R75" s="208" t="str">
        <f>IF(E75="","",6)</f>
        <v/>
      </c>
      <c r="S75" s="208" t="str">
        <f>IF(G75="","",12)</f>
        <v/>
      </c>
      <c r="T75" s="208" t="str">
        <f>IF(I75="","",24)</f>
        <v/>
      </c>
      <c r="U75" s="208" t="str">
        <f>IF(L75="","",32)</f>
        <v/>
      </c>
      <c r="V75" s="307"/>
      <c r="W75" s="307"/>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1"/>
      <c r="BK75" s="1"/>
      <c r="BL75" s="1"/>
      <c r="BM75" s="1"/>
      <c r="BN75" s="1"/>
      <c r="BO75" s="1"/>
      <c r="BP75" s="1"/>
      <c r="BQ75" s="1"/>
      <c r="BR75" s="1"/>
      <c r="BS75" s="1"/>
      <c r="BT75" s="1"/>
    </row>
    <row r="76" ht="49.5" customHeight="1">
      <c r="A76" s="1"/>
      <c r="B76" s="7"/>
      <c r="C76" s="7"/>
      <c r="D76" s="308" t="s">
        <v>120</v>
      </c>
      <c r="E76" s="17"/>
      <c r="F76" s="17"/>
      <c r="G76" s="17"/>
      <c r="H76" s="17"/>
      <c r="I76" s="17"/>
      <c r="J76" s="17"/>
      <c r="K76" s="18"/>
      <c r="L76" s="63"/>
      <c r="M76" s="309"/>
      <c r="N76" s="63"/>
      <c r="O76" s="188">
        <f>SUM(O73:O75)</f>
        <v>0</v>
      </c>
      <c r="P76" s="310" t="s">
        <v>121</v>
      </c>
      <c r="Q76" s="6"/>
      <c r="R76" s="110"/>
      <c r="S76" s="110"/>
      <c r="T76" s="110"/>
      <c r="U76" s="110"/>
      <c r="V76" s="307"/>
      <c r="W76" s="307"/>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1"/>
      <c r="BK76" s="1"/>
      <c r="BL76" s="1"/>
      <c r="BM76" s="1"/>
      <c r="BN76" s="1"/>
      <c r="BO76" s="1"/>
      <c r="BP76" s="1"/>
      <c r="BQ76" s="1"/>
      <c r="BR76" s="1"/>
      <c r="BS76" s="1"/>
      <c r="BT76" s="1"/>
    </row>
    <row r="77" ht="47.25" customHeight="1">
      <c r="A77" s="1"/>
      <c r="B77" s="7"/>
      <c r="C77" s="293"/>
      <c r="D77" s="294"/>
      <c r="E77" s="311" t="s">
        <v>111</v>
      </c>
      <c r="F77" s="312" t="s">
        <v>90</v>
      </c>
      <c r="G77" s="104"/>
      <c r="H77" s="311" t="s">
        <v>91</v>
      </c>
      <c r="I77" s="312" t="s">
        <v>92</v>
      </c>
      <c r="J77" s="104"/>
      <c r="K77" s="311" t="s">
        <v>93</v>
      </c>
      <c r="L77" s="295">
        <v>7.0</v>
      </c>
      <c r="M77" s="296"/>
      <c r="N77" s="63"/>
      <c r="O77" s="297"/>
      <c r="P77" s="313"/>
      <c r="Q77" s="6"/>
      <c r="R77" s="6"/>
      <c r="S77" s="218"/>
      <c r="T77" s="218"/>
      <c r="U77" s="218"/>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1"/>
      <c r="BK77" s="1"/>
      <c r="BL77" s="1"/>
      <c r="BM77" s="1"/>
      <c r="BN77" s="1"/>
      <c r="BO77" s="1"/>
      <c r="BP77" s="1"/>
      <c r="BQ77" s="1"/>
      <c r="BR77" s="1"/>
      <c r="BS77" s="1"/>
      <c r="BT77" s="1"/>
    </row>
    <row r="78" ht="93.0" customHeight="1">
      <c r="A78" s="1"/>
      <c r="B78" s="7"/>
      <c r="C78" s="314" t="s">
        <v>122</v>
      </c>
      <c r="D78" s="299" t="s">
        <v>123</v>
      </c>
      <c r="E78" s="239"/>
      <c r="F78" s="315"/>
      <c r="G78" s="18"/>
      <c r="H78" s="195"/>
      <c r="I78" s="315"/>
      <c r="J78" s="18"/>
      <c r="K78" s="195"/>
      <c r="L78" s="295">
        <v>8.0</v>
      </c>
      <c r="M78" s="302"/>
      <c r="N78" s="63"/>
      <c r="O78" s="283">
        <f>SUM(R78:V78)</f>
        <v>0</v>
      </c>
      <c r="P78" s="143"/>
      <c r="Q78" s="6"/>
      <c r="R78" s="316" t="str">
        <f>IF(E78="","",1)</f>
        <v/>
      </c>
      <c r="S78" s="316" t="str">
        <f>IF(F78="","",2)</f>
        <v/>
      </c>
      <c r="T78" s="316" t="str">
        <f>IF(H78="","",4)</f>
        <v/>
      </c>
      <c r="U78" s="316" t="str">
        <f>IF(I78="","",6)</f>
        <v/>
      </c>
      <c r="V78" s="316" t="str">
        <f>IF(K78="","",8)</f>
        <v/>
      </c>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1"/>
      <c r="BK78" s="1"/>
      <c r="BL78" s="1"/>
      <c r="BM78" s="1"/>
      <c r="BN78" s="1"/>
      <c r="BO78" s="1"/>
      <c r="BP78" s="1"/>
      <c r="BQ78" s="1"/>
      <c r="BR78" s="1"/>
      <c r="BS78" s="1"/>
      <c r="BT78" s="1"/>
    </row>
    <row r="79" ht="132.75" customHeight="1">
      <c r="A79" s="1"/>
      <c r="B79" s="7"/>
      <c r="C79" s="303" t="s">
        <v>124</v>
      </c>
      <c r="D79" s="304" t="s">
        <v>115</v>
      </c>
      <c r="E79" s="239"/>
      <c r="F79" s="304" t="s">
        <v>116</v>
      </c>
      <c r="G79" s="239"/>
      <c r="H79" s="304" t="s">
        <v>117</v>
      </c>
      <c r="I79" s="240"/>
      <c r="J79" s="18"/>
      <c r="K79" s="304" t="s">
        <v>118</v>
      </c>
      <c r="L79" s="240"/>
      <c r="M79" s="305"/>
      <c r="N79" s="63"/>
      <c r="O79" s="283">
        <f t="shared" ref="O79:O80" si="49">SUM(R79:U79)</f>
        <v>0</v>
      </c>
      <c r="P79" s="143"/>
      <c r="Q79" s="6"/>
      <c r="R79" s="208" t="str">
        <f>IF(E79="","",4)</f>
        <v/>
      </c>
      <c r="S79" s="208" t="str">
        <f>IF(G79="","",8)</f>
        <v/>
      </c>
      <c r="T79" s="208" t="str">
        <f>IF(I79="","",16)</f>
        <v/>
      </c>
      <c r="U79" s="208" t="str">
        <f>IF(L79="","",24)</f>
        <v/>
      </c>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1"/>
      <c r="BK79" s="1"/>
      <c r="BL79" s="1"/>
      <c r="BM79" s="1"/>
      <c r="BN79" s="1"/>
      <c r="BO79" s="1"/>
      <c r="BP79" s="1"/>
      <c r="BQ79" s="1"/>
      <c r="BR79" s="1"/>
      <c r="BS79" s="1"/>
      <c r="BT79" s="1"/>
    </row>
    <row r="80" ht="115.5" customHeight="1">
      <c r="A80" s="1"/>
      <c r="B80" s="7"/>
      <c r="C80" s="303" t="s">
        <v>125</v>
      </c>
      <c r="D80" s="304" t="s">
        <v>115</v>
      </c>
      <c r="E80" s="239"/>
      <c r="F80" s="306" t="s">
        <v>116</v>
      </c>
      <c r="G80" s="239"/>
      <c r="H80" s="306" t="s">
        <v>117</v>
      </c>
      <c r="I80" s="240"/>
      <c r="J80" s="18"/>
      <c r="K80" s="306" t="s">
        <v>118</v>
      </c>
      <c r="L80" s="240"/>
      <c r="M80" s="305"/>
      <c r="N80" s="63"/>
      <c r="O80" s="283">
        <f t="shared" si="49"/>
        <v>0</v>
      </c>
      <c r="P80" s="143"/>
      <c r="Q80" s="6"/>
      <c r="R80" s="208" t="str">
        <f>IF(E80="","",6)</f>
        <v/>
      </c>
      <c r="S80" s="208" t="str">
        <f>IF(G80="","",12)</f>
        <v/>
      </c>
      <c r="T80" s="208" t="str">
        <f>IF(I80="","",24)</f>
        <v/>
      </c>
      <c r="U80" s="208" t="str">
        <f>IF(L80="","",32)</f>
        <v/>
      </c>
      <c r="V80" s="307"/>
      <c r="W80" s="307"/>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1"/>
      <c r="BK80" s="1"/>
      <c r="BL80" s="1"/>
      <c r="BM80" s="1"/>
      <c r="BN80" s="1"/>
      <c r="BO80" s="1"/>
      <c r="BP80" s="1"/>
      <c r="BQ80" s="1"/>
      <c r="BR80" s="1"/>
      <c r="BS80" s="1"/>
      <c r="BT80" s="1"/>
    </row>
    <row r="81" ht="60.75" customHeight="1">
      <c r="A81" s="1"/>
      <c r="B81" s="7"/>
      <c r="C81" s="317"/>
      <c r="D81" s="318" t="s">
        <v>120</v>
      </c>
      <c r="E81" s="319"/>
      <c r="F81" s="319"/>
      <c r="G81" s="319"/>
      <c r="H81" s="319"/>
      <c r="I81" s="319"/>
      <c r="J81" s="319"/>
      <c r="K81" s="320"/>
      <c r="L81" s="321"/>
      <c r="M81" s="322"/>
      <c r="N81" s="63"/>
      <c r="O81" s="188">
        <f>SUM(O78:O80)</f>
        <v>0</v>
      </c>
      <c r="P81" s="310" t="s">
        <v>126</v>
      </c>
      <c r="Q81" s="6"/>
      <c r="R81" s="110"/>
      <c r="S81" s="110"/>
      <c r="T81" s="110"/>
      <c r="U81" s="110"/>
      <c r="V81" s="307"/>
      <c r="W81" s="307"/>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1"/>
      <c r="BK81" s="1"/>
      <c r="BL81" s="1"/>
      <c r="BM81" s="1"/>
      <c r="BN81" s="1"/>
      <c r="BO81" s="1"/>
      <c r="BP81" s="1"/>
      <c r="BQ81" s="1"/>
      <c r="BR81" s="1"/>
      <c r="BS81" s="1"/>
      <c r="BT81" s="1"/>
    </row>
    <row r="82" ht="54.75" customHeight="1">
      <c r="A82" s="1"/>
      <c r="B82" s="323"/>
      <c r="C82" s="63"/>
      <c r="D82" s="63"/>
      <c r="E82" s="63"/>
      <c r="F82" s="63"/>
      <c r="G82" s="63"/>
      <c r="H82" s="63"/>
      <c r="I82" s="63"/>
      <c r="J82" s="63"/>
      <c r="K82" s="63"/>
      <c r="L82" s="324" t="s">
        <v>55</v>
      </c>
      <c r="M82" s="324" t="s">
        <v>56</v>
      </c>
      <c r="N82" s="63"/>
      <c r="O82" s="63"/>
      <c r="P82" s="143"/>
      <c r="Q82" s="6"/>
      <c r="R82" s="110"/>
      <c r="S82" s="110"/>
      <c r="T82" s="110"/>
      <c r="U82" s="110"/>
      <c r="V82" s="307"/>
      <c r="W82" s="307"/>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1"/>
      <c r="BK82" s="1"/>
      <c r="BL82" s="1"/>
      <c r="BM82" s="1"/>
      <c r="BN82" s="1"/>
      <c r="BO82" s="1"/>
      <c r="BP82" s="1"/>
      <c r="BQ82" s="1"/>
      <c r="BR82" s="1"/>
      <c r="BS82" s="1"/>
      <c r="BT82" s="1"/>
    </row>
    <row r="83" ht="56.25" customHeight="1">
      <c r="A83" s="1"/>
      <c r="B83" s="7"/>
      <c r="C83" s="325" t="s">
        <v>127</v>
      </c>
      <c r="D83" s="326" t="s">
        <v>128</v>
      </c>
      <c r="E83" s="327" t="s">
        <v>129</v>
      </c>
      <c r="F83" s="215"/>
      <c r="G83" s="215"/>
      <c r="H83" s="215"/>
      <c r="I83" s="215"/>
      <c r="J83" s="215"/>
      <c r="K83" s="216"/>
      <c r="L83" s="32"/>
      <c r="M83" s="328"/>
      <c r="N83" s="63"/>
      <c r="O83" s="63"/>
      <c r="P83" s="143"/>
      <c r="Q83" s="6"/>
      <c r="R83" s="329">
        <f t="shared" ref="R83:S83" si="50">IF(L83="x",2,0)</f>
        <v>0</v>
      </c>
      <c r="S83" s="329">
        <f t="shared" si="50"/>
        <v>0</v>
      </c>
      <c r="T83" s="6"/>
      <c r="U83" s="6"/>
      <c r="V83" s="330"/>
      <c r="W83" s="307"/>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1"/>
      <c r="BK83" s="1"/>
      <c r="BL83" s="1"/>
      <c r="BM83" s="1"/>
      <c r="BN83" s="1"/>
      <c r="BO83" s="1"/>
      <c r="BP83" s="1"/>
      <c r="BQ83" s="1"/>
      <c r="BR83" s="1"/>
      <c r="BS83" s="1"/>
      <c r="BT83" s="1"/>
    </row>
    <row r="84" ht="55.5" customHeight="1">
      <c r="A84" s="1"/>
      <c r="B84" s="7"/>
      <c r="C84" s="331"/>
      <c r="D84" s="332" t="s">
        <v>130</v>
      </c>
      <c r="E84" s="333" t="s">
        <v>131</v>
      </c>
      <c r="F84" s="17"/>
      <c r="G84" s="17"/>
      <c r="H84" s="17"/>
      <c r="I84" s="17"/>
      <c r="J84" s="17"/>
      <c r="K84" s="18"/>
      <c r="L84" s="334"/>
      <c r="M84" s="335"/>
      <c r="N84" s="63"/>
      <c r="O84" s="63"/>
      <c r="P84" s="143"/>
      <c r="Q84" s="6"/>
      <c r="R84" s="329">
        <f t="shared" ref="R84:S84" si="51">IF(L84="x",2,0)</f>
        <v>0</v>
      </c>
      <c r="S84" s="329">
        <f t="shared" si="51"/>
        <v>0</v>
      </c>
      <c r="T84" s="6"/>
      <c r="U84" s="6"/>
      <c r="V84" s="330"/>
      <c r="W84" s="307"/>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1"/>
      <c r="BK84" s="1"/>
      <c r="BL84" s="1"/>
      <c r="BM84" s="1"/>
      <c r="BN84" s="1"/>
      <c r="BO84" s="1"/>
      <c r="BP84" s="1"/>
      <c r="BQ84" s="1"/>
      <c r="BR84" s="1"/>
      <c r="BS84" s="1"/>
      <c r="BT84" s="1"/>
    </row>
    <row r="85" ht="105.75" customHeight="1">
      <c r="A85" s="1"/>
      <c r="B85" s="7"/>
      <c r="C85" s="336" t="s">
        <v>132</v>
      </c>
      <c r="D85" s="332" t="s">
        <v>133</v>
      </c>
      <c r="E85" s="333" t="s">
        <v>129</v>
      </c>
      <c r="F85" s="17"/>
      <c r="G85" s="17"/>
      <c r="H85" s="17"/>
      <c r="I85" s="17"/>
      <c r="J85" s="17"/>
      <c r="K85" s="18"/>
      <c r="L85" s="30"/>
      <c r="M85" s="337"/>
      <c r="N85" s="63"/>
      <c r="O85" s="63"/>
      <c r="P85" s="143"/>
      <c r="Q85" s="6"/>
      <c r="R85" s="329">
        <f t="shared" ref="R85:S85" si="52">IF(L85="x",2,0)</f>
        <v>0</v>
      </c>
      <c r="S85" s="329">
        <f t="shared" si="52"/>
        <v>0</v>
      </c>
      <c r="T85" s="6"/>
      <c r="U85" s="6"/>
      <c r="V85" s="330"/>
      <c r="W85" s="307"/>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1"/>
      <c r="BK85" s="1"/>
      <c r="BL85" s="1"/>
      <c r="BM85" s="1"/>
      <c r="BN85" s="1"/>
      <c r="BO85" s="1"/>
      <c r="BP85" s="1"/>
      <c r="BQ85" s="1"/>
      <c r="BR85" s="1"/>
      <c r="BS85" s="1"/>
      <c r="BT85" s="1"/>
    </row>
    <row r="86" ht="93.0" customHeight="1">
      <c r="A86" s="1"/>
      <c r="B86" s="7"/>
      <c r="C86" s="338"/>
      <c r="D86" s="332" t="s">
        <v>134</v>
      </c>
      <c r="E86" s="339"/>
      <c r="F86" s="17"/>
      <c r="G86" s="17"/>
      <c r="H86" s="18"/>
      <c r="I86" s="340" t="s">
        <v>129</v>
      </c>
      <c r="J86" s="17"/>
      <c r="K86" s="18"/>
      <c r="L86" s="341"/>
      <c r="M86" s="342"/>
      <c r="N86" s="63"/>
      <c r="O86" s="63"/>
      <c r="P86" s="143"/>
      <c r="Q86" s="6"/>
      <c r="R86" s="329">
        <f t="shared" ref="R86:S86" si="53">IF(L86="x",2,0)</f>
        <v>0</v>
      </c>
      <c r="S86" s="329">
        <f t="shared" si="53"/>
        <v>0</v>
      </c>
      <c r="T86" s="6"/>
      <c r="U86" s="6"/>
      <c r="V86" s="330"/>
      <c r="W86" s="307"/>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1"/>
      <c r="BK86" s="1"/>
      <c r="BL86" s="1"/>
      <c r="BM86" s="1"/>
      <c r="BN86" s="1"/>
      <c r="BO86" s="1"/>
      <c r="BP86" s="1"/>
      <c r="BQ86" s="1"/>
      <c r="BR86" s="1"/>
      <c r="BS86" s="1"/>
      <c r="BT86" s="1"/>
    </row>
    <row r="87" ht="178.5" customHeight="1">
      <c r="A87" s="1"/>
      <c r="B87" s="7"/>
      <c r="C87" s="343" t="s">
        <v>135</v>
      </c>
      <c r="D87" s="344" t="s">
        <v>136</v>
      </c>
      <c r="E87" s="345" t="s">
        <v>137</v>
      </c>
      <c r="F87" s="346"/>
      <c r="G87" s="347"/>
      <c r="H87" s="348" t="s">
        <v>138</v>
      </c>
      <c r="I87" s="349" t="s">
        <v>14</v>
      </c>
      <c r="J87" s="346"/>
      <c r="K87" s="350" t="s">
        <v>139</v>
      </c>
      <c r="L87" s="349"/>
      <c r="M87" s="288"/>
      <c r="N87" s="63"/>
      <c r="O87" s="329">
        <f>IF(G87="x",1,IF(I87="x",1.5,IF(L87="x",2,0)))</f>
        <v>1.5</v>
      </c>
      <c r="P87" s="351" t="s">
        <v>140</v>
      </c>
      <c r="Q87" s="6"/>
      <c r="R87" s="329">
        <f t="shared" ref="R87:S87" si="54">IF(L87="x",2,0)</f>
        <v>0</v>
      </c>
      <c r="S87" s="329">
        <f t="shared" si="54"/>
        <v>0</v>
      </c>
      <c r="T87" s="6"/>
      <c r="U87" s="6"/>
      <c r="V87" s="330"/>
      <c r="W87" s="307"/>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1"/>
      <c r="BK87" s="1"/>
      <c r="BL87" s="1"/>
      <c r="BM87" s="1"/>
      <c r="BN87" s="1"/>
      <c r="BO87" s="1"/>
      <c r="BP87" s="1"/>
      <c r="BQ87" s="1"/>
      <c r="BR87" s="1"/>
      <c r="BS87" s="1"/>
      <c r="BT87" s="1"/>
    </row>
    <row r="88" ht="21.75" customHeight="1">
      <c r="A88" s="1"/>
      <c r="B88" s="7"/>
      <c r="C88" s="352" t="s">
        <v>141</v>
      </c>
      <c r="D88" s="45"/>
      <c r="E88" s="45"/>
      <c r="F88" s="45"/>
      <c r="G88" s="45"/>
      <c r="H88" s="45"/>
      <c r="I88" s="45"/>
      <c r="J88" s="45"/>
      <c r="K88" s="45"/>
      <c r="L88" s="45"/>
      <c r="M88" s="46"/>
      <c r="N88" s="14"/>
      <c r="O88" s="353"/>
      <c r="P88" s="143"/>
      <c r="Q88" s="6"/>
      <c r="R88" s="6"/>
      <c r="S88" s="6" t="str">
        <f>IF(G88="","",F88)</f>
        <v/>
      </c>
      <c r="T88" s="6" t="str">
        <f>IF(J88="","",I88)</f>
        <v/>
      </c>
      <c r="U88" s="6" t="str">
        <f>IF(M88="","",L88)</f>
        <v/>
      </c>
      <c r="V88" s="330"/>
      <c r="W88" s="307"/>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1"/>
      <c r="BK88" s="1"/>
      <c r="BL88" s="1"/>
      <c r="BM88" s="1"/>
      <c r="BN88" s="1"/>
      <c r="BO88" s="1"/>
      <c r="BP88" s="1"/>
      <c r="BQ88" s="1"/>
      <c r="BR88" s="1"/>
      <c r="BS88" s="1"/>
      <c r="BT88" s="1"/>
    </row>
    <row r="89" ht="43.5" customHeight="1">
      <c r="A89" s="1"/>
      <c r="B89" s="7"/>
      <c r="C89" s="51"/>
      <c r="D89" s="52"/>
      <c r="E89" s="52"/>
      <c r="F89" s="52"/>
      <c r="G89" s="52"/>
      <c r="H89" s="52"/>
      <c r="I89" s="52"/>
      <c r="J89" s="52"/>
      <c r="K89" s="52"/>
      <c r="L89" s="52"/>
      <c r="M89" s="53"/>
      <c r="N89" s="14"/>
      <c r="O89" s="188">
        <f t="shared" ref="O89:P89" si="55">R90</f>
        <v>1.5</v>
      </c>
      <c r="P89" s="189">
        <f t="shared" si="55"/>
        <v>1.5</v>
      </c>
      <c r="Q89" s="6"/>
      <c r="R89" s="354">
        <f t="shared" ref="R89:S89" si="56">IF(SUM(R83:R86)&gt;2,3,SUM(R83:R86))</f>
        <v>0</v>
      </c>
      <c r="S89" s="354">
        <f t="shared" si="56"/>
        <v>0</v>
      </c>
      <c r="T89" s="6"/>
      <c r="U89" s="6"/>
      <c r="V89" s="330"/>
      <c r="W89" s="307"/>
      <c r="X89" s="355"/>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1"/>
      <c r="BK89" s="1"/>
      <c r="BL89" s="1"/>
      <c r="BM89" s="1"/>
      <c r="BN89" s="1"/>
      <c r="BO89" s="1"/>
      <c r="BP89" s="1"/>
      <c r="BQ89" s="1"/>
      <c r="BR89" s="1"/>
      <c r="BS89" s="1"/>
      <c r="BT89" s="1"/>
    </row>
    <row r="90" ht="41.25" customHeight="1">
      <c r="A90" s="1"/>
      <c r="B90" s="356" t="s">
        <v>142</v>
      </c>
      <c r="C90" s="9"/>
      <c r="D90" s="9"/>
      <c r="E90" s="9"/>
      <c r="F90" s="9"/>
      <c r="G90" s="9"/>
      <c r="H90" s="9"/>
      <c r="I90" s="9"/>
      <c r="J90" s="9"/>
      <c r="K90" s="9"/>
      <c r="L90" s="9"/>
      <c r="M90" s="9"/>
      <c r="N90" s="9"/>
      <c r="O90" s="9"/>
      <c r="P90" s="86"/>
      <c r="Q90" s="357"/>
      <c r="R90" s="358">
        <f>R89+O87</f>
        <v>1.5</v>
      </c>
      <c r="S90" s="358">
        <f>S89+O87</f>
        <v>1.5</v>
      </c>
      <c r="T90" s="6"/>
      <c r="U90" s="6"/>
      <c r="V90" s="357"/>
      <c r="W90" s="6"/>
      <c r="X90" s="6"/>
      <c r="Y90" s="6"/>
      <c r="Z90" s="6"/>
      <c r="AA90" s="6"/>
      <c r="AB90" s="359"/>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1"/>
      <c r="BK90" s="1"/>
      <c r="BL90" s="1"/>
      <c r="BM90" s="1"/>
      <c r="BN90" s="1"/>
      <c r="BO90" s="1"/>
      <c r="BP90" s="1"/>
      <c r="BQ90" s="1"/>
      <c r="BR90" s="1"/>
      <c r="BS90" s="1"/>
      <c r="BT90" s="1"/>
    </row>
    <row r="91" ht="30.0" customHeight="1">
      <c r="A91" s="1"/>
      <c r="B91" s="7"/>
      <c r="C91" s="360"/>
      <c r="D91" s="361"/>
      <c r="E91" s="362"/>
      <c r="F91" s="148"/>
      <c r="G91" s="148"/>
      <c r="H91" s="14"/>
      <c r="I91" s="14"/>
      <c r="J91" s="14"/>
      <c r="K91" s="14"/>
      <c r="L91" s="14"/>
      <c r="M91" s="14"/>
      <c r="N91" s="14"/>
      <c r="O91" s="14"/>
      <c r="P91" s="11"/>
      <c r="Q91" s="363"/>
      <c r="R91" s="364" t="s">
        <v>55</v>
      </c>
      <c r="S91" s="364" t="s">
        <v>72</v>
      </c>
      <c r="T91" s="6"/>
      <c r="U91" s="6"/>
      <c r="V91" s="359"/>
      <c r="X91" s="359"/>
      <c r="Z91" s="359"/>
      <c r="AB91" s="359"/>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1"/>
      <c r="BK91" s="1"/>
      <c r="BL91" s="1"/>
      <c r="BM91" s="1"/>
      <c r="BN91" s="1"/>
      <c r="BO91" s="1"/>
      <c r="BP91" s="1"/>
      <c r="BQ91" s="1"/>
      <c r="BR91" s="1"/>
      <c r="BS91" s="1"/>
      <c r="BT91" s="1"/>
    </row>
    <row r="92" ht="31.5" customHeight="1">
      <c r="A92" s="1"/>
      <c r="B92" s="7"/>
      <c r="C92" s="360"/>
      <c r="D92" s="361"/>
      <c r="E92" s="362"/>
      <c r="F92" s="365"/>
      <c r="G92" s="14"/>
      <c r="H92" s="14"/>
      <c r="I92" s="14"/>
      <c r="J92" s="14"/>
      <c r="K92" s="14"/>
      <c r="L92" s="14"/>
      <c r="M92" s="14"/>
      <c r="N92" s="14"/>
      <c r="O92" s="14"/>
      <c r="P92" s="11"/>
      <c r="Q92" s="366"/>
      <c r="R92" s="367"/>
      <c r="S92" s="367"/>
      <c r="T92" s="6"/>
      <c r="U92" s="6"/>
      <c r="V92" s="368"/>
      <c r="W92" s="369"/>
      <c r="X92" s="368"/>
      <c r="Y92" s="370"/>
      <c r="Z92" s="368"/>
      <c r="AA92" s="370"/>
      <c r="AB92" s="368"/>
      <c r="AC92" s="370"/>
      <c r="AD92" s="355"/>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1"/>
      <c r="BK92" s="1"/>
      <c r="BL92" s="1"/>
      <c r="BM92" s="1"/>
      <c r="BN92" s="1"/>
      <c r="BO92" s="1"/>
      <c r="BP92" s="1"/>
      <c r="BQ92" s="1"/>
      <c r="BR92" s="1"/>
      <c r="BS92" s="1"/>
      <c r="BT92" s="1"/>
    </row>
    <row r="93" ht="101.25" customHeight="1">
      <c r="A93" s="1"/>
      <c r="B93" s="7"/>
      <c r="C93" s="14"/>
      <c r="D93" s="371" t="s">
        <v>143</v>
      </c>
      <c r="E93" s="362"/>
      <c r="F93" s="14"/>
      <c r="G93" s="14"/>
      <c r="H93" s="14"/>
      <c r="I93" s="14"/>
      <c r="J93" s="14"/>
      <c r="K93" s="14"/>
      <c r="L93" s="14"/>
      <c r="M93" s="14"/>
      <c r="N93" s="14"/>
      <c r="O93" s="14"/>
      <c r="P93" s="11"/>
      <c r="Q93" s="366"/>
      <c r="R93" s="367"/>
      <c r="S93" s="367"/>
      <c r="T93" s="6"/>
      <c r="U93" s="6"/>
      <c r="V93" s="372"/>
      <c r="W93" s="373"/>
      <c r="X93" s="372"/>
      <c r="Y93" s="370"/>
      <c r="Z93" s="372"/>
      <c r="AA93" s="370"/>
      <c r="AB93" s="372"/>
      <c r="AC93" s="370"/>
      <c r="AD93" s="355"/>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1"/>
      <c r="BK93" s="1"/>
      <c r="BL93" s="1"/>
      <c r="BM93" s="1"/>
      <c r="BN93" s="1"/>
      <c r="BO93" s="1"/>
      <c r="BP93" s="1"/>
      <c r="BQ93" s="1"/>
      <c r="BR93" s="1"/>
      <c r="BS93" s="1"/>
      <c r="BT93" s="1"/>
    </row>
    <row r="94" ht="42.0" customHeight="1">
      <c r="A94" s="1"/>
      <c r="B94" s="7"/>
      <c r="C94" s="374" t="s">
        <v>75</v>
      </c>
      <c r="D94" s="375">
        <f>O45+O62+O76+O89</f>
        <v>5</v>
      </c>
      <c r="E94" s="14"/>
      <c r="F94" s="376" t="s">
        <v>144</v>
      </c>
      <c r="G94" s="377"/>
      <c r="H94" s="377"/>
      <c r="I94" s="377"/>
      <c r="J94" s="377"/>
      <c r="K94" s="377"/>
      <c r="L94" s="112"/>
      <c r="M94" s="14"/>
      <c r="N94" s="14"/>
      <c r="O94" s="14"/>
      <c r="P94" s="11"/>
      <c r="Q94" s="366"/>
      <c r="R94" s="367"/>
      <c r="S94" s="367"/>
      <c r="T94" s="6"/>
      <c r="U94" s="6"/>
      <c r="V94" s="372"/>
      <c r="W94" s="373"/>
      <c r="X94" s="372"/>
      <c r="Y94" s="370"/>
      <c r="Z94" s="372"/>
      <c r="AA94" s="370"/>
      <c r="AB94" s="372"/>
      <c r="AC94" s="370"/>
      <c r="AD94" s="355"/>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1"/>
      <c r="BK94" s="1"/>
      <c r="BL94" s="1"/>
      <c r="BM94" s="1"/>
      <c r="BN94" s="1"/>
      <c r="BO94" s="1"/>
      <c r="BP94" s="1"/>
      <c r="BQ94" s="1"/>
      <c r="BR94" s="1"/>
      <c r="BS94" s="1"/>
      <c r="BT94" s="1"/>
    </row>
    <row r="95" ht="39.0" customHeight="1">
      <c r="A95" s="1"/>
      <c r="B95" s="7"/>
      <c r="C95" s="374" t="s">
        <v>76</v>
      </c>
      <c r="D95" s="375">
        <f>P45+O70+O81+P89</f>
        <v>2.5</v>
      </c>
      <c r="E95" s="14"/>
      <c r="F95" s="19"/>
      <c r="G95" s="14"/>
      <c r="H95" s="14"/>
      <c r="I95" s="14"/>
      <c r="J95" s="14"/>
      <c r="K95" s="14"/>
      <c r="L95" s="378"/>
      <c r="M95" s="14"/>
      <c r="N95" s="14"/>
      <c r="O95" s="14"/>
      <c r="P95" s="11"/>
      <c r="Q95" s="379"/>
      <c r="R95" s="367"/>
      <c r="S95" s="367"/>
      <c r="T95" s="367"/>
      <c r="U95" s="367"/>
      <c r="V95" s="372"/>
      <c r="W95" s="373"/>
      <c r="X95" s="372"/>
      <c r="Y95" s="370"/>
      <c r="Z95" s="372"/>
      <c r="AA95" s="370"/>
      <c r="AB95" s="372"/>
      <c r="AC95" s="370"/>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1"/>
      <c r="BK95" s="1"/>
      <c r="BL95" s="1"/>
      <c r="BM95" s="1"/>
      <c r="BN95" s="1"/>
      <c r="BO95" s="1"/>
      <c r="BP95" s="1"/>
      <c r="BQ95" s="1"/>
      <c r="BR95" s="1"/>
      <c r="BS95" s="1"/>
      <c r="BT95" s="1"/>
    </row>
    <row r="96" ht="47.25" customHeight="1">
      <c r="A96" s="1"/>
      <c r="B96" s="7"/>
      <c r="C96" s="14"/>
      <c r="D96" s="380" t="s">
        <v>145</v>
      </c>
      <c r="E96" s="14"/>
      <c r="F96" s="381"/>
      <c r="G96" s="382" t="s">
        <v>75</v>
      </c>
      <c r="H96" s="383">
        <f>D94*O18*O29</f>
        <v>9.975</v>
      </c>
      <c r="I96" s="17"/>
      <c r="J96" s="18"/>
      <c r="K96" s="14"/>
      <c r="L96" s="378"/>
      <c r="M96" s="14"/>
      <c r="N96" s="14"/>
      <c r="O96" s="14"/>
      <c r="P96" s="11"/>
      <c r="Q96" s="384"/>
      <c r="R96" s="6"/>
      <c r="S96" s="367"/>
      <c r="T96" s="367"/>
      <c r="U96" s="367"/>
      <c r="V96" s="372"/>
      <c r="W96" s="373"/>
      <c r="X96" s="372"/>
      <c r="Y96" s="370"/>
      <c r="Z96" s="372"/>
      <c r="AA96" s="370"/>
      <c r="AB96" s="372"/>
      <c r="AC96" s="370"/>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1"/>
      <c r="BK96" s="1"/>
      <c r="BL96" s="1"/>
      <c r="BM96" s="1"/>
      <c r="BN96" s="1"/>
      <c r="BO96" s="1"/>
      <c r="BP96" s="1"/>
      <c r="BQ96" s="1"/>
      <c r="BR96" s="1"/>
      <c r="BS96" s="1"/>
      <c r="BT96" s="1"/>
    </row>
    <row r="97" ht="45.0" customHeight="1">
      <c r="A97" s="1"/>
      <c r="B97" s="7"/>
      <c r="C97" s="374" t="s">
        <v>75</v>
      </c>
      <c r="D97" s="375">
        <f>D94*O18</f>
        <v>6.65</v>
      </c>
      <c r="E97" s="14"/>
      <c r="F97" s="19"/>
      <c r="G97" s="382" t="s">
        <v>76</v>
      </c>
      <c r="H97" s="383">
        <f>D95*O18*O29</f>
        <v>4.9875</v>
      </c>
      <c r="I97" s="17"/>
      <c r="J97" s="18"/>
      <c r="K97" s="14"/>
      <c r="L97" s="378"/>
      <c r="M97" s="14"/>
      <c r="N97" s="14"/>
      <c r="O97" s="14"/>
      <c r="P97" s="11"/>
      <c r="Q97" s="357"/>
      <c r="R97" s="6"/>
      <c r="S97" s="385"/>
      <c r="T97" s="6"/>
      <c r="U97" s="6"/>
      <c r="V97" s="372"/>
      <c r="W97" s="373"/>
      <c r="X97" s="372"/>
      <c r="Y97" s="370"/>
      <c r="Z97" s="372"/>
      <c r="AA97" s="370"/>
      <c r="AB97" s="372"/>
      <c r="AC97" s="373"/>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1"/>
      <c r="BK97" s="1"/>
      <c r="BL97" s="1"/>
      <c r="BM97" s="1"/>
      <c r="BN97" s="1"/>
      <c r="BO97" s="1"/>
      <c r="BP97" s="1"/>
      <c r="BQ97" s="1"/>
      <c r="BR97" s="1"/>
      <c r="BS97" s="1"/>
      <c r="BT97" s="1"/>
    </row>
    <row r="98" ht="37.5" customHeight="1">
      <c r="A98" s="1"/>
      <c r="B98" s="7"/>
      <c r="C98" s="374" t="s">
        <v>76</v>
      </c>
      <c r="D98" s="375">
        <f>D95*O18</f>
        <v>3.325</v>
      </c>
      <c r="E98" s="14"/>
      <c r="F98" s="386"/>
      <c r="G98" s="387"/>
      <c r="H98" s="388"/>
      <c r="I98" s="389"/>
      <c r="J98" s="387"/>
      <c r="K98" s="388"/>
      <c r="L98" s="390"/>
      <c r="M98" s="14"/>
      <c r="N98" s="14"/>
      <c r="O98" s="14"/>
      <c r="P98" s="11"/>
      <c r="Q98" s="363"/>
      <c r="R98" s="367"/>
      <c r="S98" s="367"/>
      <c r="T98" s="6"/>
      <c r="U98" s="6"/>
      <c r="V98" s="372"/>
      <c r="W98" s="373"/>
      <c r="X98" s="372"/>
      <c r="Y98" s="370"/>
      <c r="Z98" s="372"/>
      <c r="AA98" s="370"/>
      <c r="AB98" s="372"/>
      <c r="AC98" s="373"/>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1"/>
      <c r="BK98" s="1"/>
      <c r="BL98" s="1"/>
      <c r="BM98" s="1"/>
      <c r="BN98" s="1"/>
      <c r="BO98" s="1"/>
      <c r="BP98" s="1"/>
      <c r="BQ98" s="1"/>
      <c r="BR98" s="1"/>
      <c r="BS98" s="1"/>
      <c r="BT98" s="1"/>
    </row>
    <row r="99" ht="27.0" customHeight="1">
      <c r="A99" s="1"/>
      <c r="B99" s="317"/>
      <c r="C99" s="391"/>
      <c r="D99" s="391"/>
      <c r="E99" s="391"/>
      <c r="F99" s="391"/>
      <c r="G99" s="391"/>
      <c r="H99" s="391"/>
      <c r="I99" s="391"/>
      <c r="J99" s="391"/>
      <c r="K99" s="391"/>
      <c r="L99" s="391"/>
      <c r="M99" s="392"/>
      <c r="N99" s="391"/>
      <c r="O99" s="391"/>
      <c r="P99" s="393"/>
      <c r="Q99" s="366"/>
      <c r="R99" s="367"/>
      <c r="S99" s="367"/>
      <c r="T99" s="394"/>
      <c r="U99" s="394"/>
      <c r="V99" s="372"/>
      <c r="W99" s="373"/>
      <c r="X99" s="372"/>
      <c r="Y99" s="370"/>
      <c r="Z99" s="372"/>
      <c r="AA99" s="370"/>
      <c r="AB99" s="372"/>
      <c r="AC99" s="373"/>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1"/>
      <c r="BK99" s="1"/>
      <c r="BL99" s="1"/>
      <c r="BM99" s="1"/>
      <c r="BN99" s="1"/>
      <c r="BO99" s="1"/>
      <c r="BP99" s="1"/>
      <c r="BQ99" s="1"/>
      <c r="BR99" s="1"/>
      <c r="BS99" s="1"/>
      <c r="BT99" s="1"/>
    </row>
    <row r="100" ht="32.25" customHeight="1">
      <c r="A100" s="1"/>
      <c r="B100" s="395"/>
      <c r="C100" s="396"/>
      <c r="D100" s="396"/>
      <c r="E100" s="396"/>
      <c r="F100" s="396"/>
      <c r="G100" s="397"/>
      <c r="H100" s="397" t="s">
        <v>146</v>
      </c>
      <c r="I100" s="396"/>
      <c r="J100" s="396"/>
      <c r="K100" s="396"/>
      <c r="L100" s="396"/>
      <c r="M100" s="396"/>
      <c r="N100" s="396"/>
      <c r="O100" s="396"/>
      <c r="P100" s="398"/>
      <c r="Q100" s="366"/>
      <c r="R100" s="367"/>
      <c r="S100" s="367"/>
      <c r="T100" s="6"/>
      <c r="U100" s="6"/>
      <c r="V100" s="372"/>
      <c r="W100" s="373"/>
      <c r="X100" s="372"/>
      <c r="Y100" s="370"/>
      <c r="Z100" s="372"/>
      <c r="AA100" s="370"/>
      <c r="AB100" s="372"/>
      <c r="AC100" s="373"/>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1"/>
      <c r="BK100" s="1"/>
      <c r="BL100" s="1"/>
      <c r="BM100" s="1"/>
      <c r="BN100" s="1"/>
      <c r="BO100" s="1"/>
      <c r="BP100" s="1"/>
      <c r="BQ100" s="1"/>
      <c r="BR100" s="1"/>
      <c r="BS100" s="1"/>
      <c r="BT100" s="1"/>
    </row>
    <row r="101" ht="12.75" customHeight="1">
      <c r="A101" s="1"/>
      <c r="B101" s="399"/>
      <c r="C101" s="400" t="s">
        <v>147</v>
      </c>
      <c r="D101" s="401" t="s">
        <v>24</v>
      </c>
      <c r="E101" s="402" t="s">
        <v>148</v>
      </c>
      <c r="F101" s="402" t="s">
        <v>149</v>
      </c>
      <c r="G101" s="402" t="s">
        <v>150</v>
      </c>
      <c r="H101" s="403" t="s">
        <v>151</v>
      </c>
      <c r="I101" s="403" t="s">
        <v>152</v>
      </c>
      <c r="J101" s="403" t="s">
        <v>153</v>
      </c>
      <c r="K101" s="403" t="s">
        <v>154</v>
      </c>
      <c r="L101" s="403" t="s">
        <v>155</v>
      </c>
      <c r="M101" s="403" t="s">
        <v>156</v>
      </c>
      <c r="N101" s="402" t="s">
        <v>157</v>
      </c>
      <c r="O101" s="402" t="s">
        <v>158</v>
      </c>
      <c r="P101" s="404" t="s">
        <v>159</v>
      </c>
      <c r="Q101" s="366"/>
      <c r="R101" s="367"/>
      <c r="S101" s="367"/>
      <c r="T101" s="6"/>
      <c r="U101" s="6"/>
      <c r="V101" s="405"/>
      <c r="W101" s="406"/>
      <c r="X101" s="406"/>
      <c r="Y101" s="406"/>
      <c r="Z101" s="406"/>
      <c r="AA101" s="406"/>
      <c r="AB101" s="406"/>
      <c r="AC101" s="40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1"/>
      <c r="BK101" s="1"/>
      <c r="BL101" s="1"/>
      <c r="BM101" s="1"/>
      <c r="BN101" s="1"/>
      <c r="BO101" s="1"/>
      <c r="BP101" s="1"/>
      <c r="BQ101" s="1"/>
      <c r="BR101" s="1"/>
      <c r="BS101" s="1"/>
      <c r="BT101" s="1"/>
    </row>
    <row r="102" ht="12.75" customHeight="1">
      <c r="A102" s="1"/>
      <c r="B102" s="399"/>
      <c r="C102" s="407"/>
      <c r="D102" s="407"/>
      <c r="E102" s="407"/>
      <c r="F102" s="407"/>
      <c r="G102" s="407"/>
      <c r="H102" s="407"/>
      <c r="I102" s="407"/>
      <c r="J102" s="407"/>
      <c r="K102" s="407"/>
      <c r="L102" s="407"/>
      <c r="M102" s="407"/>
      <c r="N102" s="407"/>
      <c r="O102" s="407"/>
      <c r="P102" s="408"/>
      <c r="Q102" s="379"/>
      <c r="R102" s="367"/>
      <c r="S102" s="367"/>
      <c r="T102" s="6"/>
      <c r="U102" s="6"/>
      <c r="V102" s="409"/>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1"/>
      <c r="BK102" s="1"/>
      <c r="BL102" s="1"/>
      <c r="BM102" s="1"/>
      <c r="BN102" s="1"/>
      <c r="BO102" s="1"/>
      <c r="BP102" s="1"/>
      <c r="BQ102" s="1"/>
      <c r="BR102" s="1"/>
      <c r="BS102" s="1"/>
      <c r="BT102" s="1"/>
    </row>
    <row r="103" ht="12.75" customHeight="1">
      <c r="A103" s="1"/>
      <c r="B103" s="399"/>
      <c r="C103" s="407"/>
      <c r="D103" s="407"/>
      <c r="E103" s="407"/>
      <c r="F103" s="407"/>
      <c r="G103" s="407"/>
      <c r="H103" s="407"/>
      <c r="I103" s="407"/>
      <c r="J103" s="407"/>
      <c r="K103" s="407"/>
      <c r="L103" s="407"/>
      <c r="M103" s="407"/>
      <c r="N103" s="407"/>
      <c r="O103" s="407"/>
      <c r="P103" s="408"/>
      <c r="Q103" s="6"/>
      <c r="R103" s="6"/>
      <c r="S103" s="6"/>
      <c r="T103" s="6"/>
      <c r="U103" s="6"/>
      <c r="V103" s="357"/>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1"/>
      <c r="BK103" s="1"/>
      <c r="BL103" s="1"/>
      <c r="BM103" s="1"/>
      <c r="BN103" s="1"/>
      <c r="BO103" s="1"/>
      <c r="BP103" s="1"/>
      <c r="BQ103" s="1"/>
      <c r="BR103" s="1"/>
      <c r="BS103" s="1"/>
      <c r="BT103" s="1"/>
    </row>
    <row r="104" ht="99.0" customHeight="1">
      <c r="A104" s="1"/>
      <c r="B104" s="399"/>
      <c r="C104" s="74"/>
      <c r="D104" s="74"/>
      <c r="E104" s="74"/>
      <c r="F104" s="74"/>
      <c r="G104" s="74"/>
      <c r="H104" s="74"/>
      <c r="I104" s="74"/>
      <c r="J104" s="74"/>
      <c r="K104" s="74"/>
      <c r="L104" s="74"/>
      <c r="M104" s="74"/>
      <c r="N104" s="74"/>
      <c r="O104" s="74"/>
      <c r="P104" s="410"/>
      <c r="Q104" s="6"/>
      <c r="R104" s="6"/>
      <c r="S104" s="6"/>
      <c r="T104" s="6"/>
      <c r="U104" s="6"/>
      <c r="V104" s="359"/>
      <c r="X104" s="359"/>
      <c r="Z104" s="359"/>
      <c r="AB104" s="359"/>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1"/>
      <c r="BK104" s="1"/>
      <c r="BL104" s="1"/>
      <c r="BM104" s="1"/>
      <c r="BN104" s="1"/>
      <c r="BO104" s="1"/>
      <c r="BP104" s="1"/>
      <c r="BQ104" s="1"/>
      <c r="BR104" s="1"/>
      <c r="BS104" s="1"/>
      <c r="BT104" s="1"/>
    </row>
    <row r="105" ht="12.75" customHeight="1">
      <c r="A105" s="1"/>
      <c r="B105" s="399"/>
      <c r="C105" s="6"/>
      <c r="D105" s="411"/>
      <c r="E105" s="412"/>
      <c r="F105" s="413"/>
      <c r="G105" s="414"/>
      <c r="H105" s="414"/>
      <c r="I105" s="414"/>
      <c r="J105" s="414"/>
      <c r="K105" s="414"/>
      <c r="L105" s="414"/>
      <c r="M105" s="414"/>
      <c r="N105" s="414"/>
      <c r="O105" s="414"/>
      <c r="P105" s="415"/>
      <c r="Q105" s="6"/>
      <c r="R105" s="6"/>
      <c r="S105" s="6"/>
      <c r="T105" s="6"/>
      <c r="U105" s="6"/>
      <c r="V105" s="368"/>
      <c r="W105" s="369"/>
      <c r="X105" s="368"/>
      <c r="Y105" s="370"/>
      <c r="Z105" s="368"/>
      <c r="AA105" s="370"/>
      <c r="AB105" s="368"/>
      <c r="AC105" s="370"/>
      <c r="AD105" s="41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1"/>
      <c r="BK105" s="1"/>
      <c r="BL105" s="1"/>
      <c r="BM105" s="1"/>
      <c r="BN105" s="1"/>
      <c r="BO105" s="1"/>
      <c r="BP105" s="1"/>
      <c r="BQ105" s="1"/>
      <c r="BR105" s="1"/>
      <c r="BS105" s="1"/>
      <c r="BT105" s="1"/>
    </row>
    <row r="106" ht="43.5" customHeight="1">
      <c r="A106" s="1"/>
      <c r="B106" s="399"/>
      <c r="C106" s="417" t="str">
        <f t="shared" ref="C106:C107" si="57">$E$9</f>
        <v>Toma equipo, conecta cable USB, escanea y pega etiquetas.</v>
      </c>
      <c r="D106" s="418">
        <f>$O$18</f>
        <v>1.33</v>
      </c>
      <c r="E106" s="419">
        <f t="shared" ref="E106:E107" si="58">$O$16</f>
        <v>4</v>
      </c>
      <c r="F106" s="242">
        <f>$O$45</f>
        <v>0.5</v>
      </c>
      <c r="G106" s="242">
        <f>$O$76</f>
        <v>0</v>
      </c>
      <c r="H106" s="420" t="s">
        <v>55</v>
      </c>
      <c r="I106" s="242">
        <f>$O$57</f>
        <v>1</v>
      </c>
      <c r="J106" s="242">
        <f>$O$59</f>
        <v>2</v>
      </c>
      <c r="K106" s="242">
        <f>$O$58</f>
        <v>2</v>
      </c>
      <c r="L106" s="242">
        <f>$O$56</f>
        <v>3</v>
      </c>
      <c r="M106" s="419">
        <f>$T$62</f>
        <v>0</v>
      </c>
      <c r="N106" s="242">
        <f t="shared" ref="N106:N107" si="59">MAX(I106:L106)+M106</f>
        <v>3</v>
      </c>
      <c r="O106" s="419">
        <f>R90</f>
        <v>1.5</v>
      </c>
      <c r="P106" s="421">
        <f>$H$96</f>
        <v>9.975</v>
      </c>
      <c r="Q106" s="6"/>
      <c r="R106" s="6"/>
      <c r="S106" s="6"/>
      <c r="T106" s="6"/>
      <c r="U106" s="6"/>
      <c r="V106" s="372"/>
      <c r="W106" s="373"/>
      <c r="X106" s="372"/>
      <c r="Y106" s="370"/>
      <c r="Z106" s="372"/>
      <c r="AA106" s="370"/>
      <c r="AB106" s="372"/>
      <c r="AC106" s="370"/>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1"/>
      <c r="BK106" s="1"/>
      <c r="BL106" s="1"/>
      <c r="BM106" s="1"/>
      <c r="BN106" s="1"/>
      <c r="BO106" s="1"/>
      <c r="BP106" s="1"/>
      <c r="BQ106" s="1"/>
      <c r="BR106" s="1"/>
      <c r="BS106" s="1"/>
      <c r="BT106" s="1"/>
    </row>
    <row r="107" ht="45.75" customHeight="1">
      <c r="A107" s="1"/>
      <c r="B107" s="422"/>
      <c r="C107" s="423" t="str">
        <f t="shared" si="57"/>
        <v>Toma equipo, conecta cable USB, escanea y pega etiquetas.</v>
      </c>
      <c r="D107" s="424">
        <f>D106</f>
        <v>1.33</v>
      </c>
      <c r="E107" s="425">
        <f t="shared" si="58"/>
        <v>4</v>
      </c>
      <c r="F107" s="426">
        <f>$P$45</f>
        <v>0</v>
      </c>
      <c r="G107" s="426">
        <f>$O$81</f>
        <v>0</v>
      </c>
      <c r="H107" s="427" t="s">
        <v>56</v>
      </c>
      <c r="I107" s="426">
        <f>$O$65</f>
        <v>1</v>
      </c>
      <c r="J107" s="426">
        <f>$O$67</f>
        <v>1</v>
      </c>
      <c r="K107" s="426">
        <f>$O$66</f>
        <v>1</v>
      </c>
      <c r="L107" s="426">
        <f>$O$64</f>
        <v>1</v>
      </c>
      <c r="M107" s="425">
        <f>$T$70</f>
        <v>0</v>
      </c>
      <c r="N107" s="426">
        <f t="shared" si="59"/>
        <v>1</v>
      </c>
      <c r="O107" s="425">
        <f>S90</f>
        <v>1.5</v>
      </c>
      <c r="P107" s="428">
        <f>H97</f>
        <v>4.9875</v>
      </c>
      <c r="Q107" s="6"/>
      <c r="R107" s="6"/>
      <c r="S107" s="6"/>
      <c r="T107" s="6"/>
      <c r="U107" s="6"/>
      <c r="V107" s="372"/>
      <c r="W107" s="373"/>
      <c r="X107" s="372"/>
      <c r="Y107" s="370"/>
      <c r="Z107" s="372"/>
      <c r="AA107" s="370"/>
      <c r="AB107" s="372"/>
      <c r="AC107" s="370"/>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1"/>
      <c r="BK107" s="1"/>
      <c r="BL107" s="1"/>
      <c r="BM107" s="1"/>
      <c r="BN107" s="1"/>
      <c r="BO107" s="1"/>
      <c r="BP107" s="1"/>
      <c r="BQ107" s="1"/>
      <c r="BR107" s="1"/>
      <c r="BS107" s="1"/>
      <c r="BT107" s="1"/>
    </row>
    <row r="108" ht="12.75" customHeight="1">
      <c r="A108" s="1"/>
      <c r="B108" s="429"/>
      <c r="C108" s="430"/>
      <c r="D108" s="430"/>
      <c r="E108" s="431"/>
      <c r="F108" s="431"/>
      <c r="G108" s="431"/>
      <c r="H108" s="432"/>
      <c r="I108" s="431"/>
      <c r="J108" s="431"/>
      <c r="K108" s="431"/>
      <c r="L108" s="431"/>
      <c r="M108" s="431"/>
      <c r="N108" s="431"/>
      <c r="O108" s="431"/>
      <c r="P108" s="433"/>
      <c r="Q108" s="6"/>
      <c r="R108" s="6"/>
      <c r="S108" s="6"/>
      <c r="T108" s="6"/>
      <c r="U108" s="6"/>
      <c r="V108" s="372"/>
      <c r="W108" s="373"/>
      <c r="X108" s="372"/>
      <c r="Y108" s="370"/>
      <c r="Z108" s="372"/>
      <c r="AA108" s="370"/>
      <c r="AB108" s="372"/>
      <c r="AC108" s="370"/>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1"/>
      <c r="BK108" s="1"/>
      <c r="BL108" s="1"/>
      <c r="BM108" s="1"/>
      <c r="BN108" s="1"/>
      <c r="BO108" s="1"/>
      <c r="BP108" s="1"/>
      <c r="BQ108" s="1"/>
      <c r="BR108" s="1"/>
      <c r="BS108" s="1"/>
      <c r="BT108" s="1"/>
    </row>
    <row r="109" ht="12.75" customHeight="1">
      <c r="A109" s="1"/>
      <c r="B109" s="429"/>
      <c r="C109" s="434"/>
      <c r="D109" s="435" t="s">
        <v>160</v>
      </c>
      <c r="E109" s="436"/>
      <c r="F109" s="436"/>
      <c r="G109" s="436"/>
      <c r="H109" s="436"/>
      <c r="I109" s="436"/>
      <c r="J109" s="436"/>
      <c r="K109" s="436"/>
      <c r="L109" s="436"/>
      <c r="M109" s="35"/>
      <c r="N109" s="437"/>
      <c r="O109" s="437"/>
      <c r="P109" s="438"/>
      <c r="Q109" s="6"/>
      <c r="R109" s="6"/>
      <c r="S109" s="6"/>
      <c r="T109" s="6"/>
      <c r="U109" s="6"/>
      <c r="V109" s="372"/>
      <c r="W109" s="373"/>
      <c r="X109" s="372"/>
      <c r="Y109" s="370"/>
      <c r="Z109" s="372"/>
      <c r="AA109" s="370"/>
      <c r="AB109" s="372"/>
      <c r="AC109" s="370"/>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1"/>
      <c r="BK109" s="1"/>
      <c r="BL109" s="1"/>
      <c r="BM109" s="1"/>
      <c r="BN109" s="1"/>
      <c r="BO109" s="1"/>
      <c r="BP109" s="1"/>
      <c r="BQ109" s="1"/>
      <c r="BR109" s="1"/>
      <c r="BS109" s="1"/>
      <c r="BT109" s="1"/>
    </row>
    <row r="110" ht="48.0" customHeight="1">
      <c r="A110" s="1"/>
      <c r="B110" s="429"/>
      <c r="C110" s="35"/>
      <c r="D110" s="439"/>
      <c r="E110" s="439"/>
      <c r="F110" s="439"/>
      <c r="G110" s="439"/>
      <c r="H110" s="439"/>
      <c r="I110" s="439"/>
      <c r="J110" s="439"/>
      <c r="K110" s="439"/>
      <c r="L110" s="439"/>
      <c r="M110" s="35"/>
      <c r="N110" s="437"/>
      <c r="O110" s="437"/>
      <c r="P110" s="438"/>
      <c r="Q110" s="6"/>
      <c r="R110" s="6"/>
      <c r="S110" s="6"/>
      <c r="T110" s="6"/>
      <c r="U110" s="6"/>
      <c r="V110" s="372"/>
      <c r="W110" s="373"/>
      <c r="X110" s="372"/>
      <c r="Y110" s="370"/>
      <c r="Z110" s="372"/>
      <c r="AA110" s="370"/>
      <c r="AB110" s="372"/>
      <c r="AC110" s="373"/>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1"/>
      <c r="BK110" s="1"/>
      <c r="BL110" s="1"/>
      <c r="BM110" s="1"/>
      <c r="BN110" s="1"/>
      <c r="BO110" s="1"/>
      <c r="BP110" s="1"/>
      <c r="BQ110" s="1"/>
      <c r="BR110" s="1"/>
      <c r="BS110" s="1"/>
      <c r="BT110" s="1"/>
    </row>
    <row r="111" ht="41.25" customHeight="1">
      <c r="A111" s="1"/>
      <c r="B111" s="429"/>
      <c r="C111" s="35"/>
      <c r="D111" s="440" t="s">
        <v>161</v>
      </c>
      <c r="E111" s="435"/>
      <c r="F111" s="435"/>
      <c r="G111" s="435"/>
      <c r="H111" s="435"/>
      <c r="I111" s="435"/>
      <c r="J111" s="435"/>
      <c r="K111" s="435"/>
      <c r="L111" s="441" t="s">
        <v>162</v>
      </c>
      <c r="M111" s="35"/>
      <c r="N111" s="437"/>
      <c r="O111" s="437"/>
      <c r="P111" s="438"/>
      <c r="Q111" s="6"/>
      <c r="R111" s="6"/>
      <c r="S111" s="6"/>
      <c r="T111" s="6"/>
      <c r="U111" s="6"/>
      <c r="V111" s="372"/>
      <c r="W111" s="373"/>
      <c r="X111" s="372"/>
      <c r="Y111" s="370"/>
      <c r="Z111" s="372"/>
      <c r="AA111" s="370"/>
      <c r="AB111" s="372"/>
      <c r="AC111" s="373"/>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1"/>
      <c r="BK111" s="1"/>
      <c r="BL111" s="1"/>
      <c r="BM111" s="1"/>
      <c r="BN111" s="1"/>
      <c r="BO111" s="1"/>
      <c r="BP111" s="1"/>
      <c r="BQ111" s="1"/>
      <c r="BR111" s="1"/>
      <c r="BS111" s="1"/>
      <c r="BT111" s="1"/>
    </row>
    <row r="112" ht="12.75" customHeight="1">
      <c r="A112" s="1"/>
      <c r="B112" s="442"/>
      <c r="C112" s="443"/>
      <c r="D112" s="444"/>
      <c r="E112" s="445"/>
      <c r="F112" s="445"/>
      <c r="G112" s="445"/>
      <c r="H112" s="445"/>
      <c r="I112" s="445"/>
      <c r="J112" s="445"/>
      <c r="K112" s="445"/>
      <c r="L112" s="445"/>
      <c r="M112" s="443"/>
      <c r="N112" s="446"/>
      <c r="O112" s="446"/>
      <c r="P112" s="447"/>
      <c r="Q112" s="6"/>
      <c r="R112" s="6"/>
      <c r="S112" s="6"/>
      <c r="T112" s="6"/>
      <c r="U112" s="6"/>
      <c r="V112" s="372"/>
      <c r="W112" s="373"/>
      <c r="X112" s="372"/>
      <c r="Y112" s="370"/>
      <c r="Z112" s="372"/>
      <c r="AA112" s="370"/>
      <c r="AB112" s="372"/>
      <c r="AC112" s="373"/>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1"/>
      <c r="BK112" s="1"/>
      <c r="BL112" s="1"/>
      <c r="BM112" s="1"/>
      <c r="BN112" s="1"/>
      <c r="BO112" s="1"/>
      <c r="BP112" s="1"/>
      <c r="BQ112" s="1"/>
      <c r="BR112" s="1"/>
      <c r="BS112" s="1"/>
      <c r="BT112" s="1"/>
    </row>
    <row r="113" ht="12.75" customHeight="1">
      <c r="A113" s="1"/>
      <c r="B113" s="429"/>
      <c r="C113" s="35"/>
      <c r="D113" s="448"/>
      <c r="E113" s="449"/>
      <c r="F113" s="35"/>
      <c r="G113" s="35"/>
      <c r="H113" s="35"/>
      <c r="I113" s="35"/>
      <c r="J113" s="35"/>
      <c r="K113" s="35"/>
      <c r="L113" s="35"/>
      <c r="M113" s="35"/>
      <c r="N113" s="35"/>
      <c r="O113" s="35"/>
      <c r="P113" s="450"/>
      <c r="Q113" s="6"/>
      <c r="R113" s="6"/>
      <c r="S113" s="6"/>
      <c r="T113" s="6"/>
      <c r="U113" s="6"/>
      <c r="V113" s="372"/>
      <c r="W113" s="373"/>
      <c r="X113" s="372"/>
      <c r="Y113" s="370"/>
      <c r="Z113" s="372"/>
      <c r="AA113" s="370"/>
      <c r="AB113" s="372"/>
      <c r="AC113" s="373"/>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1"/>
      <c r="BK113" s="1"/>
      <c r="BL113" s="1"/>
      <c r="BM113" s="1"/>
      <c r="BN113" s="1"/>
      <c r="BO113" s="1"/>
      <c r="BP113" s="1"/>
      <c r="BQ113" s="1"/>
      <c r="BR113" s="1"/>
      <c r="BS113" s="1"/>
      <c r="BT113" s="1"/>
    </row>
    <row r="114" ht="12.75" customHeight="1">
      <c r="A114" s="1"/>
      <c r="B114" s="429"/>
      <c r="C114" s="451" t="s">
        <v>163</v>
      </c>
      <c r="D114" s="448"/>
      <c r="E114" s="449"/>
      <c r="F114" s="35"/>
      <c r="G114" s="35"/>
      <c r="H114" s="35"/>
      <c r="I114" s="35"/>
      <c r="J114" s="35"/>
      <c r="K114" s="35"/>
      <c r="L114" s="35"/>
      <c r="M114" s="35"/>
      <c r="N114" s="35"/>
      <c r="O114" s="35"/>
      <c r="P114" s="450"/>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1"/>
      <c r="BK114" s="1"/>
      <c r="BL114" s="1"/>
      <c r="BM114" s="1"/>
      <c r="BN114" s="1"/>
      <c r="BO114" s="1"/>
      <c r="BP114" s="1"/>
      <c r="BQ114" s="1"/>
      <c r="BR114" s="1"/>
      <c r="BS114" s="1"/>
      <c r="BT114" s="1"/>
    </row>
    <row r="115" ht="12.75" customHeight="1">
      <c r="A115" s="1"/>
      <c r="B115" s="429"/>
      <c r="C115" s="452"/>
      <c r="D115" s="136"/>
      <c r="E115" s="136"/>
      <c r="F115" s="136"/>
      <c r="G115" s="136"/>
      <c r="H115" s="136"/>
      <c r="I115" s="136"/>
      <c r="J115" s="136"/>
      <c r="K115" s="136"/>
      <c r="L115" s="136"/>
      <c r="M115" s="136"/>
      <c r="N115" s="136"/>
      <c r="O115" s="137"/>
      <c r="P115" s="450"/>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1"/>
      <c r="BK115" s="1"/>
      <c r="BL115" s="1"/>
      <c r="BM115" s="1"/>
      <c r="BN115" s="1"/>
      <c r="BO115" s="1"/>
      <c r="BP115" s="1"/>
      <c r="BQ115" s="1"/>
      <c r="BR115" s="1"/>
      <c r="BS115" s="1"/>
      <c r="BT115" s="1"/>
    </row>
    <row r="116" ht="12.75" customHeight="1">
      <c r="A116" s="1"/>
      <c r="B116" s="429"/>
      <c r="C116" s="453"/>
      <c r="O116" s="454"/>
      <c r="P116" s="450"/>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1"/>
      <c r="BK116" s="1"/>
      <c r="BL116" s="1"/>
      <c r="BM116" s="1"/>
      <c r="BN116" s="1"/>
      <c r="BO116" s="1"/>
      <c r="BP116" s="1"/>
      <c r="BQ116" s="1"/>
      <c r="BR116" s="1"/>
      <c r="BS116" s="1"/>
      <c r="BT116" s="1"/>
    </row>
    <row r="117" ht="12.75" customHeight="1">
      <c r="A117" s="1"/>
      <c r="B117" s="429"/>
      <c r="C117" s="453"/>
      <c r="O117" s="454"/>
      <c r="P117" s="450"/>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1"/>
      <c r="BK117" s="1"/>
      <c r="BL117" s="1"/>
      <c r="BM117" s="1"/>
      <c r="BN117" s="1"/>
      <c r="BO117" s="1"/>
      <c r="BP117" s="1"/>
      <c r="BQ117" s="1"/>
      <c r="BR117" s="1"/>
      <c r="BS117" s="1"/>
      <c r="BT117" s="1"/>
    </row>
    <row r="118" ht="12.75" customHeight="1">
      <c r="A118" s="1"/>
      <c r="B118" s="429"/>
      <c r="C118" s="453"/>
      <c r="O118" s="454"/>
      <c r="P118" s="450"/>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1"/>
      <c r="BK118" s="1"/>
      <c r="BL118" s="1"/>
      <c r="BM118" s="1"/>
      <c r="BN118" s="1"/>
      <c r="BO118" s="1"/>
      <c r="BP118" s="1"/>
      <c r="BQ118" s="1"/>
      <c r="BR118" s="1"/>
      <c r="BS118" s="1"/>
      <c r="BT118" s="1"/>
    </row>
    <row r="119" ht="12.75" customHeight="1">
      <c r="A119" s="1"/>
      <c r="B119" s="429"/>
      <c r="C119" s="453"/>
      <c r="O119" s="454"/>
      <c r="P119" s="450"/>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1"/>
      <c r="BK119" s="1"/>
      <c r="BL119" s="1"/>
      <c r="BM119" s="1"/>
      <c r="BN119" s="1"/>
      <c r="BO119" s="1"/>
      <c r="BP119" s="1"/>
      <c r="BQ119" s="1"/>
      <c r="BR119" s="1"/>
      <c r="BS119" s="1"/>
      <c r="BT119" s="1"/>
    </row>
    <row r="120" ht="12.75" customHeight="1">
      <c r="A120" s="1"/>
      <c r="B120" s="429"/>
      <c r="C120" s="453"/>
      <c r="O120" s="454"/>
      <c r="P120" s="450"/>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1"/>
      <c r="BK120" s="1"/>
      <c r="BL120" s="1"/>
      <c r="BM120" s="1"/>
      <c r="BN120" s="1"/>
      <c r="BO120" s="1"/>
      <c r="BP120" s="1"/>
      <c r="BQ120" s="1"/>
      <c r="BR120" s="1"/>
      <c r="BS120" s="1"/>
      <c r="BT120" s="1"/>
    </row>
    <row r="121" ht="12.75" customHeight="1">
      <c r="A121" s="1"/>
      <c r="B121" s="429"/>
      <c r="C121" s="453"/>
      <c r="O121" s="454"/>
      <c r="P121" s="450"/>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1"/>
      <c r="BK121" s="1"/>
      <c r="BL121" s="1"/>
      <c r="BM121" s="1"/>
      <c r="BN121" s="1"/>
      <c r="BO121" s="1"/>
      <c r="BP121" s="1"/>
      <c r="BQ121" s="1"/>
      <c r="BR121" s="1"/>
      <c r="BS121" s="1"/>
      <c r="BT121" s="1"/>
    </row>
    <row r="122" ht="12.75" customHeight="1">
      <c r="A122" s="1"/>
      <c r="B122" s="429"/>
      <c r="C122" s="453"/>
      <c r="O122" s="454"/>
      <c r="P122" s="450"/>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1"/>
      <c r="BK122" s="1"/>
      <c r="BL122" s="1"/>
      <c r="BM122" s="1"/>
      <c r="BN122" s="1"/>
      <c r="BO122" s="1"/>
      <c r="BP122" s="1"/>
      <c r="BQ122" s="1"/>
      <c r="BR122" s="1"/>
      <c r="BS122" s="1"/>
      <c r="BT122" s="1"/>
    </row>
    <row r="123" ht="12.75" customHeight="1">
      <c r="A123" s="1"/>
      <c r="B123" s="429"/>
      <c r="C123" s="139"/>
      <c r="D123" s="140"/>
      <c r="E123" s="140"/>
      <c r="F123" s="140"/>
      <c r="G123" s="140"/>
      <c r="H123" s="140"/>
      <c r="I123" s="140"/>
      <c r="J123" s="140"/>
      <c r="K123" s="140"/>
      <c r="L123" s="140"/>
      <c r="M123" s="140"/>
      <c r="N123" s="140"/>
      <c r="O123" s="141"/>
      <c r="P123" s="450"/>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1"/>
      <c r="BK123" s="1"/>
      <c r="BL123" s="1"/>
      <c r="BM123" s="1"/>
      <c r="BN123" s="1"/>
      <c r="BO123" s="1"/>
      <c r="BP123" s="1"/>
      <c r="BQ123" s="1"/>
      <c r="BR123" s="1"/>
      <c r="BS123" s="1"/>
      <c r="BT123" s="1"/>
    </row>
    <row r="124" ht="12.75" customHeight="1">
      <c r="A124" s="1"/>
      <c r="B124" s="429"/>
      <c r="C124" s="455"/>
      <c r="D124" s="455"/>
      <c r="E124" s="455"/>
      <c r="F124" s="455"/>
      <c r="G124" s="455"/>
      <c r="H124" s="455"/>
      <c r="I124" s="455"/>
      <c r="J124" s="455"/>
      <c r="K124" s="455"/>
      <c r="L124" s="455"/>
      <c r="M124" s="455"/>
      <c r="N124" s="455"/>
      <c r="O124" s="455"/>
      <c r="P124" s="450"/>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1"/>
      <c r="BK124" s="1"/>
      <c r="BL124" s="1"/>
      <c r="BM124" s="1"/>
      <c r="BN124" s="1"/>
      <c r="BO124" s="1"/>
      <c r="BP124" s="1"/>
      <c r="BQ124" s="1"/>
      <c r="BR124" s="1"/>
      <c r="BS124" s="1"/>
      <c r="BT124" s="1"/>
    </row>
    <row r="125" ht="12.75" customHeight="1">
      <c r="A125" s="1"/>
      <c r="B125" s="429"/>
      <c r="C125" s="456" t="s">
        <v>164</v>
      </c>
      <c r="D125" s="457" t="s">
        <v>165</v>
      </c>
      <c r="E125" s="458"/>
      <c r="F125" s="459"/>
      <c r="G125" s="419" t="s">
        <v>166</v>
      </c>
      <c r="H125" s="460" t="s">
        <v>167</v>
      </c>
      <c r="I125" s="17"/>
      <c r="J125" s="17"/>
      <c r="K125" s="18"/>
      <c r="L125" s="35"/>
      <c r="M125" s="35"/>
      <c r="N125" s="437"/>
      <c r="O125" s="437"/>
      <c r="P125" s="438"/>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1"/>
      <c r="BK125" s="1"/>
      <c r="BL125" s="1"/>
      <c r="BM125" s="1"/>
      <c r="BN125" s="1"/>
      <c r="BO125" s="1"/>
      <c r="BP125" s="1"/>
      <c r="BQ125" s="1"/>
      <c r="BR125" s="1"/>
      <c r="BS125" s="1"/>
      <c r="BT125" s="1"/>
    </row>
    <row r="126" ht="12.75" customHeight="1">
      <c r="A126" s="1"/>
      <c r="B126" s="429"/>
      <c r="C126" s="461">
        <v>2.0</v>
      </c>
      <c r="D126" s="462" t="s">
        <v>168</v>
      </c>
      <c r="E126" s="18"/>
      <c r="F126" s="459"/>
      <c r="G126" s="463">
        <v>2.0</v>
      </c>
      <c r="H126" s="464" t="s">
        <v>169</v>
      </c>
      <c r="I126" s="17"/>
      <c r="J126" s="17"/>
      <c r="K126" s="18"/>
      <c r="L126" s="35"/>
      <c r="M126" s="35"/>
      <c r="N126" s="437"/>
      <c r="O126" s="437"/>
      <c r="P126" s="438"/>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1"/>
      <c r="BK126" s="1"/>
      <c r="BL126" s="1"/>
      <c r="BM126" s="1"/>
      <c r="BN126" s="1"/>
      <c r="BO126" s="1"/>
      <c r="BP126" s="1"/>
      <c r="BQ126" s="1"/>
      <c r="BR126" s="1"/>
      <c r="BS126" s="1"/>
      <c r="BT126" s="1"/>
    </row>
    <row r="127" ht="12.75" customHeight="1">
      <c r="A127" s="1"/>
      <c r="B127" s="429"/>
      <c r="C127" s="461">
        <v>1.0</v>
      </c>
      <c r="D127" s="462" t="s">
        <v>170</v>
      </c>
      <c r="E127" s="18"/>
      <c r="F127" s="459"/>
      <c r="G127" s="463">
        <v>2.0</v>
      </c>
      <c r="H127" s="464" t="s">
        <v>171</v>
      </c>
      <c r="I127" s="17"/>
      <c r="J127" s="17"/>
      <c r="K127" s="18"/>
      <c r="L127" s="35"/>
      <c r="M127" s="35"/>
      <c r="N127" s="437"/>
      <c r="O127" s="437"/>
      <c r="P127" s="438"/>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1"/>
      <c r="BK127" s="1"/>
      <c r="BL127" s="1"/>
      <c r="BM127" s="1"/>
      <c r="BN127" s="1"/>
      <c r="BO127" s="1"/>
      <c r="BP127" s="1"/>
      <c r="BQ127" s="1"/>
      <c r="BR127" s="1"/>
      <c r="BS127" s="1"/>
      <c r="BT127" s="1"/>
    </row>
    <row r="128" ht="12.75" customHeight="1">
      <c r="A128" s="1"/>
      <c r="B128" s="429"/>
      <c r="C128" s="461">
        <v>1.0</v>
      </c>
      <c r="D128" s="462" t="s">
        <v>172</v>
      </c>
      <c r="E128" s="18"/>
      <c r="F128" s="459"/>
      <c r="G128" s="463"/>
      <c r="H128" s="464"/>
      <c r="I128" s="17"/>
      <c r="J128" s="17"/>
      <c r="K128" s="18"/>
      <c r="L128" s="35"/>
      <c r="M128" s="35"/>
      <c r="N128" s="437"/>
      <c r="O128" s="437"/>
      <c r="P128" s="438"/>
      <c r="Q128" s="465">
        <v>3.0</v>
      </c>
      <c r="R128" s="466" t="s">
        <v>173</v>
      </c>
      <c r="S128" s="467"/>
      <c r="T128" s="468"/>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1"/>
      <c r="BK128" s="1"/>
      <c r="BL128" s="1"/>
      <c r="BM128" s="1"/>
      <c r="BN128" s="1"/>
      <c r="BO128" s="1"/>
      <c r="BP128" s="1"/>
      <c r="BQ128" s="1"/>
      <c r="BR128" s="1"/>
      <c r="BS128" s="1"/>
      <c r="BT128" s="1"/>
    </row>
    <row r="129" ht="12.75" customHeight="1">
      <c r="A129" s="1"/>
      <c r="B129" s="429"/>
      <c r="C129" s="461">
        <v>1.0</v>
      </c>
      <c r="D129" s="462" t="s">
        <v>174</v>
      </c>
      <c r="E129" s="18"/>
      <c r="F129" s="459"/>
      <c r="G129" s="463"/>
      <c r="H129" s="464"/>
      <c r="I129" s="17"/>
      <c r="J129" s="17"/>
      <c r="K129" s="18"/>
      <c r="L129" s="35"/>
      <c r="M129" s="35"/>
      <c r="N129" s="437"/>
      <c r="O129" s="437"/>
      <c r="P129" s="438"/>
      <c r="Q129" s="469">
        <v>4.0</v>
      </c>
      <c r="R129" s="470" t="s">
        <v>175</v>
      </c>
      <c r="S129" s="471"/>
      <c r="T129" s="472"/>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1"/>
      <c r="BK129" s="1"/>
      <c r="BL129" s="1"/>
      <c r="BM129" s="1"/>
      <c r="BN129" s="1"/>
      <c r="BO129" s="1"/>
      <c r="BP129" s="1"/>
      <c r="BQ129" s="1"/>
      <c r="BR129" s="1"/>
      <c r="BS129" s="1"/>
      <c r="BT129" s="1"/>
    </row>
    <row r="130" ht="12.75" customHeight="1">
      <c r="A130" s="1"/>
      <c r="B130" s="429"/>
      <c r="C130" s="461">
        <v>1.0</v>
      </c>
      <c r="D130" s="462" t="s">
        <v>176</v>
      </c>
      <c r="E130" s="18"/>
      <c r="F130" s="459"/>
      <c r="G130" s="463"/>
      <c r="H130" s="464"/>
      <c r="I130" s="17"/>
      <c r="J130" s="17"/>
      <c r="K130" s="18"/>
      <c r="L130" s="35"/>
      <c r="M130" s="35"/>
      <c r="N130" s="437"/>
      <c r="O130" s="437"/>
      <c r="P130" s="438"/>
      <c r="Q130" s="473">
        <v>26.0</v>
      </c>
      <c r="R130" s="474" t="s">
        <v>177</v>
      </c>
      <c r="S130" s="475"/>
      <c r="T130" s="47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1"/>
      <c r="BK130" s="1"/>
      <c r="BL130" s="1"/>
      <c r="BM130" s="1"/>
      <c r="BN130" s="1"/>
      <c r="BO130" s="1"/>
      <c r="BP130" s="1"/>
      <c r="BQ130" s="1"/>
      <c r="BR130" s="1"/>
      <c r="BS130" s="1"/>
      <c r="BT130" s="1"/>
    </row>
    <row r="131" ht="12.75" customHeight="1">
      <c r="A131" s="1"/>
      <c r="B131" s="429"/>
      <c r="C131" s="461">
        <v>2.0</v>
      </c>
      <c r="D131" s="462" t="s">
        <v>178</v>
      </c>
      <c r="E131" s="18"/>
      <c r="F131" s="459"/>
      <c r="G131" s="463"/>
      <c r="H131" s="464"/>
      <c r="I131" s="17"/>
      <c r="J131" s="17"/>
      <c r="K131" s="18"/>
      <c r="L131" s="35"/>
      <c r="M131" s="35"/>
      <c r="N131" s="437"/>
      <c r="O131" s="437"/>
      <c r="P131" s="438"/>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1"/>
      <c r="BK131" s="1"/>
      <c r="BL131" s="1"/>
      <c r="BM131" s="1"/>
      <c r="BN131" s="1"/>
      <c r="BO131" s="1"/>
      <c r="BP131" s="1"/>
      <c r="BQ131" s="1"/>
      <c r="BR131" s="1"/>
      <c r="BS131" s="1"/>
      <c r="BT131" s="1"/>
    </row>
    <row r="132" ht="12.75" customHeight="1">
      <c r="A132" s="1"/>
      <c r="B132" s="429"/>
      <c r="C132" s="461">
        <v>3.0</v>
      </c>
      <c r="D132" s="462" t="s">
        <v>179</v>
      </c>
      <c r="E132" s="18"/>
      <c r="F132" s="459"/>
      <c r="G132" s="463"/>
      <c r="H132" s="464"/>
      <c r="I132" s="17"/>
      <c r="J132" s="17"/>
      <c r="K132" s="18"/>
      <c r="L132" s="35"/>
      <c r="M132" s="35"/>
      <c r="N132" s="437"/>
      <c r="O132" s="437"/>
      <c r="P132" s="438"/>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1"/>
      <c r="BK132" s="1"/>
      <c r="BL132" s="1"/>
      <c r="BM132" s="1"/>
      <c r="BN132" s="1"/>
      <c r="BO132" s="1"/>
      <c r="BP132" s="1"/>
      <c r="BQ132" s="1"/>
      <c r="BR132" s="1"/>
      <c r="BS132" s="1"/>
      <c r="BT132" s="1"/>
    </row>
    <row r="133" ht="12.75" customHeight="1">
      <c r="A133" s="1"/>
      <c r="B133" s="429"/>
      <c r="C133" s="461">
        <v>2.0</v>
      </c>
      <c r="D133" s="462" t="s">
        <v>180</v>
      </c>
      <c r="E133" s="18"/>
      <c r="F133" s="459"/>
      <c r="G133" s="463"/>
      <c r="H133" s="464"/>
      <c r="I133" s="17"/>
      <c r="J133" s="17"/>
      <c r="K133" s="18"/>
      <c r="L133" s="35"/>
      <c r="M133" s="35"/>
      <c r="N133" s="437"/>
      <c r="O133" s="437"/>
      <c r="P133" s="438"/>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1"/>
      <c r="BK133" s="1"/>
      <c r="BL133" s="1"/>
      <c r="BM133" s="1"/>
      <c r="BN133" s="1"/>
      <c r="BO133" s="1"/>
      <c r="BP133" s="1"/>
      <c r="BQ133" s="1"/>
      <c r="BR133" s="1"/>
      <c r="BS133" s="1"/>
      <c r="BT133" s="1"/>
    </row>
    <row r="134" ht="12.75" customHeight="1">
      <c r="A134" s="1"/>
      <c r="B134" s="429"/>
      <c r="C134" s="461"/>
      <c r="D134" s="462"/>
      <c r="E134" s="18"/>
      <c r="F134" s="459"/>
      <c r="G134" s="463"/>
      <c r="H134" s="464"/>
      <c r="I134" s="17"/>
      <c r="J134" s="17"/>
      <c r="K134" s="18"/>
      <c r="L134" s="35"/>
      <c r="M134" s="35"/>
      <c r="N134" s="437"/>
      <c r="O134" s="437"/>
      <c r="P134" s="438"/>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1"/>
      <c r="BK134" s="1"/>
      <c r="BL134" s="1"/>
      <c r="BM134" s="1"/>
      <c r="BN134" s="1"/>
      <c r="BO134" s="1"/>
      <c r="BP134" s="1"/>
      <c r="BQ134" s="1"/>
      <c r="BR134" s="1"/>
      <c r="BS134" s="1"/>
      <c r="BT134" s="1"/>
    </row>
    <row r="135" ht="12.75" customHeight="1">
      <c r="A135" s="1"/>
      <c r="B135" s="429"/>
      <c r="C135" s="461"/>
      <c r="D135" s="462"/>
      <c r="E135" s="18"/>
      <c r="F135" s="459"/>
      <c r="G135" s="463"/>
      <c r="H135" s="464"/>
      <c r="I135" s="17"/>
      <c r="J135" s="17"/>
      <c r="K135" s="18"/>
      <c r="L135" s="35"/>
      <c r="M135" s="35"/>
      <c r="N135" s="437"/>
      <c r="O135" s="437"/>
      <c r="P135" s="438"/>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1"/>
      <c r="BK135" s="1"/>
      <c r="BL135" s="1"/>
      <c r="BM135" s="1"/>
      <c r="BN135" s="1"/>
      <c r="BO135" s="1"/>
      <c r="BP135" s="1"/>
      <c r="BQ135" s="1"/>
      <c r="BR135" s="1"/>
      <c r="BS135" s="1"/>
      <c r="BT135" s="1"/>
    </row>
    <row r="136" ht="12.75" customHeight="1">
      <c r="A136" s="1"/>
      <c r="B136" s="429"/>
      <c r="C136" s="461"/>
      <c r="D136" s="462"/>
      <c r="E136" s="18"/>
      <c r="F136" s="459"/>
      <c r="G136" s="463"/>
      <c r="H136" s="464"/>
      <c r="I136" s="17"/>
      <c r="J136" s="17"/>
      <c r="K136" s="18"/>
      <c r="L136" s="35"/>
      <c r="M136" s="35"/>
      <c r="N136" s="437"/>
      <c r="O136" s="437"/>
      <c r="P136" s="438"/>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1"/>
      <c r="BK136" s="1"/>
      <c r="BL136" s="1"/>
      <c r="BM136" s="1"/>
      <c r="BN136" s="1"/>
      <c r="BO136" s="1"/>
      <c r="BP136" s="1"/>
      <c r="BQ136" s="1"/>
      <c r="BR136" s="1"/>
      <c r="BS136" s="1"/>
      <c r="BT136" s="1"/>
    </row>
    <row r="137" ht="12.75" customHeight="1">
      <c r="A137" s="1"/>
      <c r="B137" s="429"/>
      <c r="C137" s="461"/>
      <c r="D137" s="462"/>
      <c r="E137" s="18"/>
      <c r="F137" s="459"/>
      <c r="G137" s="463"/>
      <c r="H137" s="464"/>
      <c r="I137" s="17"/>
      <c r="J137" s="17"/>
      <c r="K137" s="18"/>
      <c r="L137" s="35"/>
      <c r="M137" s="35"/>
      <c r="N137" s="437"/>
      <c r="O137" s="437"/>
      <c r="P137" s="438"/>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1"/>
      <c r="BK137" s="1"/>
      <c r="BL137" s="1"/>
      <c r="BM137" s="1"/>
      <c r="BN137" s="1"/>
      <c r="BO137" s="1"/>
      <c r="BP137" s="1"/>
      <c r="BQ137" s="1"/>
      <c r="BR137" s="1"/>
      <c r="BS137" s="1"/>
      <c r="BT137" s="1"/>
    </row>
    <row r="138" ht="12.75" customHeight="1">
      <c r="A138" s="1"/>
      <c r="B138" s="429"/>
      <c r="C138" s="461"/>
      <c r="D138" s="462"/>
      <c r="E138" s="18"/>
      <c r="F138" s="459"/>
      <c r="G138" s="463"/>
      <c r="H138" s="464"/>
      <c r="I138" s="17"/>
      <c r="J138" s="17"/>
      <c r="K138" s="18"/>
      <c r="L138" s="35"/>
      <c r="M138" s="35"/>
      <c r="N138" s="437"/>
      <c r="O138" s="437"/>
      <c r="P138" s="438"/>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1"/>
      <c r="BK138" s="1"/>
      <c r="BL138" s="1"/>
      <c r="BM138" s="1"/>
      <c r="BN138" s="1"/>
      <c r="BO138" s="1"/>
      <c r="BP138" s="1"/>
      <c r="BQ138" s="1"/>
      <c r="BR138" s="1"/>
      <c r="BS138" s="1"/>
      <c r="BT138" s="1"/>
    </row>
    <row r="139" ht="12.75" customHeight="1">
      <c r="A139" s="1"/>
      <c r="B139" s="429"/>
      <c r="C139" s="461"/>
      <c r="D139" s="462"/>
      <c r="E139" s="18"/>
      <c r="F139" s="459"/>
      <c r="G139" s="463"/>
      <c r="H139" s="464"/>
      <c r="I139" s="17"/>
      <c r="J139" s="17"/>
      <c r="K139" s="18"/>
      <c r="L139" s="35"/>
      <c r="M139" s="35"/>
      <c r="N139" s="437"/>
      <c r="O139" s="437"/>
      <c r="P139" s="438"/>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1"/>
      <c r="BK139" s="1"/>
      <c r="BL139" s="1"/>
      <c r="BM139" s="1"/>
      <c r="BN139" s="1"/>
      <c r="BO139" s="1"/>
      <c r="BP139" s="1"/>
      <c r="BQ139" s="1"/>
      <c r="BR139" s="1"/>
      <c r="BS139" s="1"/>
      <c r="BT139" s="1"/>
    </row>
    <row r="140" ht="12.75" customHeight="1">
      <c r="A140" s="1"/>
      <c r="B140" s="429"/>
      <c r="C140" s="461"/>
      <c r="D140" s="462"/>
      <c r="E140" s="18"/>
      <c r="F140" s="459"/>
      <c r="G140" s="463"/>
      <c r="H140" s="464"/>
      <c r="I140" s="17"/>
      <c r="J140" s="17"/>
      <c r="K140" s="18"/>
      <c r="L140" s="35"/>
      <c r="M140" s="35"/>
      <c r="N140" s="437"/>
      <c r="O140" s="437"/>
      <c r="P140" s="438"/>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1"/>
      <c r="BK140" s="1"/>
      <c r="BL140" s="1"/>
      <c r="BM140" s="1"/>
      <c r="BN140" s="1"/>
      <c r="BO140" s="1"/>
      <c r="BP140" s="1"/>
      <c r="BQ140" s="1"/>
      <c r="BR140" s="1"/>
      <c r="BS140" s="1"/>
      <c r="BT140" s="1"/>
    </row>
    <row r="141" ht="12.75" customHeight="1">
      <c r="A141" s="1"/>
      <c r="B141" s="429"/>
      <c r="C141" s="461"/>
      <c r="D141" s="462"/>
      <c r="E141" s="18"/>
      <c r="F141" s="459"/>
      <c r="G141" s="463"/>
      <c r="H141" s="464"/>
      <c r="I141" s="17"/>
      <c r="J141" s="17"/>
      <c r="K141" s="18"/>
      <c r="L141" s="35"/>
      <c r="M141" s="35"/>
      <c r="N141" s="437"/>
      <c r="O141" s="437"/>
      <c r="P141" s="438"/>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1"/>
      <c r="BK141" s="1"/>
      <c r="BL141" s="1"/>
      <c r="BM141" s="1"/>
      <c r="BN141" s="1"/>
      <c r="BO141" s="1"/>
      <c r="BP141" s="1"/>
      <c r="BQ141" s="1"/>
      <c r="BR141" s="1"/>
      <c r="BS141" s="1"/>
      <c r="BT141" s="1"/>
    </row>
    <row r="142" ht="12.75" customHeight="1">
      <c r="A142" s="1"/>
      <c r="B142" s="429"/>
      <c r="C142" s="461"/>
      <c r="D142" s="462"/>
      <c r="E142" s="18"/>
      <c r="F142" s="459"/>
      <c r="G142" s="463"/>
      <c r="H142" s="464"/>
      <c r="I142" s="17"/>
      <c r="J142" s="17"/>
      <c r="K142" s="18"/>
      <c r="L142" s="35"/>
      <c r="M142" s="35"/>
      <c r="N142" s="437"/>
      <c r="O142" s="437"/>
      <c r="P142" s="438"/>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1"/>
      <c r="BK142" s="1"/>
      <c r="BL142" s="1"/>
      <c r="BM142" s="1"/>
      <c r="BN142" s="1"/>
      <c r="BO142" s="1"/>
      <c r="BP142" s="1"/>
      <c r="BQ142" s="1"/>
      <c r="BR142" s="1"/>
      <c r="BS142" s="1"/>
      <c r="BT142" s="1"/>
    </row>
    <row r="143" ht="12.75" customHeight="1">
      <c r="A143" s="1"/>
      <c r="B143" s="429"/>
      <c r="C143" s="461"/>
      <c r="D143" s="462"/>
      <c r="E143" s="18"/>
      <c r="F143" s="459"/>
      <c r="G143" s="463"/>
      <c r="H143" s="464"/>
      <c r="I143" s="17"/>
      <c r="J143" s="17"/>
      <c r="K143" s="18"/>
      <c r="L143" s="35"/>
      <c r="M143" s="35"/>
      <c r="N143" s="437"/>
      <c r="O143" s="437"/>
      <c r="P143" s="438"/>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1"/>
      <c r="BK143" s="1"/>
      <c r="BL143" s="1"/>
      <c r="BM143" s="1"/>
      <c r="BN143" s="1"/>
      <c r="BO143" s="1"/>
      <c r="BP143" s="1"/>
      <c r="BQ143" s="1"/>
      <c r="BR143" s="1"/>
      <c r="BS143" s="1"/>
      <c r="BT143" s="1"/>
    </row>
    <row r="144" ht="12.75" customHeight="1">
      <c r="A144" s="1"/>
      <c r="B144" s="429"/>
      <c r="C144" s="461"/>
      <c r="D144" s="462"/>
      <c r="E144" s="18"/>
      <c r="F144" s="459"/>
      <c r="G144" s="463"/>
      <c r="H144" s="464"/>
      <c r="I144" s="17"/>
      <c r="J144" s="17"/>
      <c r="K144" s="18"/>
      <c r="L144" s="35"/>
      <c r="M144" s="35"/>
      <c r="N144" s="437"/>
      <c r="O144" s="437"/>
      <c r="P144" s="438"/>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1"/>
      <c r="BK144" s="1"/>
      <c r="BL144" s="1"/>
      <c r="BM144" s="1"/>
      <c r="BN144" s="1"/>
      <c r="BO144" s="1"/>
      <c r="BP144" s="1"/>
      <c r="BQ144" s="1"/>
      <c r="BR144" s="1"/>
      <c r="BS144" s="1"/>
      <c r="BT144" s="1"/>
    </row>
    <row r="145" ht="12.75" customHeight="1">
      <c r="A145" s="1"/>
      <c r="B145" s="429"/>
      <c r="C145" s="461"/>
      <c r="D145" s="462"/>
      <c r="E145" s="18"/>
      <c r="F145" s="459"/>
      <c r="G145" s="463"/>
      <c r="H145" s="464"/>
      <c r="I145" s="17"/>
      <c r="J145" s="17"/>
      <c r="K145" s="18"/>
      <c r="L145" s="35"/>
      <c r="M145" s="35"/>
      <c r="N145" s="437"/>
      <c r="O145" s="437"/>
      <c r="P145" s="438"/>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1"/>
      <c r="BK145" s="1"/>
      <c r="BL145" s="1"/>
      <c r="BM145" s="1"/>
      <c r="BN145" s="1"/>
      <c r="BO145" s="1"/>
      <c r="BP145" s="1"/>
      <c r="BQ145" s="1"/>
      <c r="BR145" s="1"/>
      <c r="BS145" s="1"/>
      <c r="BT145" s="1"/>
    </row>
    <row r="146" ht="12.75" customHeight="1">
      <c r="A146" s="1"/>
      <c r="B146" s="429"/>
      <c r="C146" s="461"/>
      <c r="D146" s="462"/>
      <c r="E146" s="18"/>
      <c r="F146" s="459"/>
      <c r="G146" s="463"/>
      <c r="H146" s="464"/>
      <c r="I146" s="17"/>
      <c r="J146" s="17"/>
      <c r="K146" s="18"/>
      <c r="L146" s="35"/>
      <c r="M146" s="35"/>
      <c r="N146" s="437"/>
      <c r="O146" s="437"/>
      <c r="P146" s="438"/>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1"/>
      <c r="BK146" s="1"/>
      <c r="BL146" s="1"/>
      <c r="BM146" s="1"/>
      <c r="BN146" s="1"/>
      <c r="BO146" s="1"/>
      <c r="BP146" s="1"/>
      <c r="BQ146" s="1"/>
      <c r="BR146" s="1"/>
      <c r="BS146" s="1"/>
      <c r="BT146" s="1"/>
    </row>
    <row r="147" ht="12.75" customHeight="1">
      <c r="A147" s="1"/>
      <c r="B147" s="429"/>
      <c r="C147" s="461"/>
      <c r="D147" s="462"/>
      <c r="E147" s="18"/>
      <c r="F147" s="459"/>
      <c r="G147" s="463"/>
      <c r="H147" s="464"/>
      <c r="I147" s="17"/>
      <c r="J147" s="17"/>
      <c r="K147" s="18"/>
      <c r="L147" s="35"/>
      <c r="M147" s="35"/>
      <c r="N147" s="437"/>
      <c r="O147" s="437"/>
      <c r="P147" s="438"/>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1"/>
      <c r="BK147" s="1"/>
      <c r="BL147" s="1"/>
      <c r="BM147" s="1"/>
      <c r="BN147" s="1"/>
      <c r="BO147" s="1"/>
      <c r="BP147" s="1"/>
      <c r="BQ147" s="1"/>
      <c r="BR147" s="1"/>
      <c r="BS147" s="1"/>
      <c r="BT147" s="1"/>
    </row>
    <row r="148" ht="12.75" customHeight="1">
      <c r="A148" s="1"/>
      <c r="B148" s="429"/>
      <c r="C148" s="461"/>
      <c r="D148" s="462"/>
      <c r="E148" s="18"/>
      <c r="F148" s="459"/>
      <c r="G148" s="463"/>
      <c r="H148" s="464"/>
      <c r="I148" s="17"/>
      <c r="J148" s="17"/>
      <c r="K148" s="18"/>
      <c r="L148" s="35"/>
      <c r="M148" s="35"/>
      <c r="N148" s="437"/>
      <c r="O148" s="437"/>
      <c r="P148" s="438"/>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1"/>
      <c r="BK148" s="1"/>
      <c r="BL148" s="1"/>
      <c r="BM148" s="1"/>
      <c r="BN148" s="1"/>
      <c r="BO148" s="1"/>
      <c r="BP148" s="1"/>
      <c r="BQ148" s="1"/>
      <c r="BR148" s="1"/>
      <c r="BS148" s="1"/>
      <c r="BT148" s="1"/>
    </row>
    <row r="149" ht="12.75" customHeight="1">
      <c r="A149" s="1"/>
      <c r="B149" s="429"/>
      <c r="C149" s="461"/>
      <c r="D149" s="462"/>
      <c r="E149" s="18"/>
      <c r="F149" s="459"/>
      <c r="G149" s="463"/>
      <c r="H149" s="464"/>
      <c r="I149" s="17"/>
      <c r="J149" s="17"/>
      <c r="K149" s="18"/>
      <c r="L149" s="35"/>
      <c r="M149" s="35"/>
      <c r="N149" s="437"/>
      <c r="O149" s="437"/>
      <c r="P149" s="438"/>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1"/>
      <c r="BK149" s="1"/>
      <c r="BL149" s="1"/>
      <c r="BM149" s="1"/>
      <c r="BN149" s="1"/>
      <c r="BO149" s="1"/>
      <c r="BP149" s="1"/>
      <c r="BQ149" s="1"/>
      <c r="BR149" s="1"/>
      <c r="BS149" s="1"/>
      <c r="BT149" s="1"/>
    </row>
    <row r="150" ht="12.75" customHeight="1">
      <c r="A150" s="1"/>
      <c r="B150" s="477"/>
      <c r="C150" s="478">
        <f>SUM(C126:C149)</f>
        <v>13</v>
      </c>
      <c r="D150" s="459"/>
      <c r="E150" s="459"/>
      <c r="F150" s="459"/>
      <c r="G150" s="479">
        <f>SUM(G126:G149)</f>
        <v>4</v>
      </c>
      <c r="H150" s="459"/>
      <c r="I150" s="459"/>
      <c r="J150" s="459"/>
      <c r="K150" s="35"/>
      <c r="L150" s="35"/>
      <c r="M150" s="35"/>
      <c r="N150" s="437"/>
      <c r="O150" s="437"/>
      <c r="P150" s="438"/>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1"/>
      <c r="BK150" s="1"/>
      <c r="BL150" s="1"/>
      <c r="BM150" s="1"/>
      <c r="BN150" s="1"/>
      <c r="BO150" s="1"/>
      <c r="BP150" s="1"/>
      <c r="BQ150" s="1"/>
      <c r="BR150" s="1"/>
      <c r="BS150" s="1"/>
      <c r="BT150" s="1"/>
    </row>
    <row r="151" ht="12.75" customHeight="1">
      <c r="A151" s="1"/>
      <c r="B151" s="442"/>
      <c r="C151" s="443"/>
      <c r="D151" s="443"/>
      <c r="E151" s="443"/>
      <c r="F151" s="443"/>
      <c r="G151" s="443"/>
      <c r="H151" s="443"/>
      <c r="I151" s="443"/>
      <c r="J151" s="443"/>
      <c r="K151" s="443"/>
      <c r="L151" s="443"/>
      <c r="M151" s="480"/>
      <c r="N151" s="443"/>
      <c r="O151" s="443"/>
      <c r="P151" s="481"/>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1"/>
      <c r="BK151" s="1"/>
      <c r="BL151" s="1"/>
      <c r="BM151" s="1"/>
      <c r="BN151" s="1"/>
      <c r="BO151" s="1"/>
      <c r="BP151" s="1"/>
      <c r="BQ151" s="1"/>
      <c r="BR151" s="1"/>
      <c r="BS151" s="1"/>
      <c r="BT151" s="1"/>
    </row>
    <row r="152" ht="12.75" hidden="1"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ht="12.75" hidden="1"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ht="12.75" hidden="1"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ht="12.75" hidden="1"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ht="12.75" hidden="1"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ht="12.75" hidden="1"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ht="12.75" hidden="1"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ht="12.75" hidden="1"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ht="12.75" hidden="1"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ht="12.75" hidden="1"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ht="12.75" hidden="1"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ht="12.75" hidden="1"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ht="12.75" hidden="1"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ht="12.75" hidden="1"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ht="12.75" hidden="1"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ht="12.75" hidden="1"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ht="12.75" hidden="1"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ht="12.75" hidden="1"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ht="12.75" hidden="1"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ht="12.75" hidden="1"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ht="12.75" hidden="1"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ht="12.75" hidden="1"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ht="12.75" hidden="1"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ht="12.75" hidden="1"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ht="12.75" hidden="1"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ht="12.75" hidden="1"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ht="12.75" hidden="1"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ht="12.75" hidden="1"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ht="12.75" hidden="1"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ht="12.75" hidden="1"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ht="12.75" hidden="1"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ht="12.75" hidden="1"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ht="12.75" hidden="1"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ht="12.75" hidden="1"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ht="12.75" hidden="1"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ht="12.75" hidden="1"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ht="12.75" hidden="1"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ht="12.75" hidden="1"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ht="12.75" hidden="1"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ht="12.75" hidden="1"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ht="12.75" hidden="1"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ht="12.75" hidden="1"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ht="12.75" hidden="1"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ht="12.75" hidden="1"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ht="12.75" hidden="1"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ht="12.75" hidden="1"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ht="12.75" hidden="1"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ht="12.75" hidden="1"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ht="12.75" hidden="1"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ht="12.75" hidden="1"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ht="12.75" hidden="1"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ht="12.75" hidden="1"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ht="12.75" hidden="1"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ht="12.75" hidden="1"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ht="12.75" hidden="1"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ht="12.75" hidden="1"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ht="12.75" hidden="1"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ht="12.75" hidden="1"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ht="12.75" hidden="1"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ht="12.75" hidden="1"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ht="12.75" hidden="1"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ht="12.75" hidden="1"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ht="12.75" hidden="1"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ht="12.75" hidden="1"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ht="12.75" hidden="1"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ht="12.75" hidden="1"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ht="12.75" hidden="1"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ht="12.75" hidden="1"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ht="12.75" hidden="1"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ht="12.75" hidden="1"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ht="12.75" hidden="1"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ht="12.75" hidden="1"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ht="12.75" hidden="1"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ht="12.75" hidden="1"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ht="12.75" hidden="1"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ht="12.75" hidden="1"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ht="12.75" hidden="1"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ht="12.75" hidden="1"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ht="12.75" hidden="1"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ht="12.75" hidden="1"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ht="12.75" hidden="1"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ht="12.75" hidden="1"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ht="12.75" hidden="1"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ht="12.75" hidden="1"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ht="12.75" hidden="1"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ht="12.75" hidden="1"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ht="12.75" hidden="1"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ht="12.75" hidden="1"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ht="12.75" hidden="1"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ht="12.75" hidden="1"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ht="12.75" hidden="1"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ht="12.75" hidden="1"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ht="12.75" hidden="1"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ht="12.75" hidden="1"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ht="12.75" hidden="1"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ht="12.75" hidden="1"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ht="12.75" hidden="1"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ht="12.75" hidden="1"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ht="12.75" hidden="1"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ht="12.75" hidden="1"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ht="12.75" hidden="1"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ht="12.75" hidden="1"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ht="12.75" hidden="1"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ht="12.75" hidden="1"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ht="12.75" hidden="1"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ht="12.75" hidden="1"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ht="12.75" hidden="1"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ht="12.75" hidden="1"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ht="12.75" hidden="1"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ht="12.75" hidden="1"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ht="12.75" hidden="1"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ht="12.75" hidden="1"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ht="12.75" hidden="1"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ht="12.75" hidden="1"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ht="12.75" hidden="1"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ht="12.75" hidden="1"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ht="12.75" hidden="1"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ht="12.75" hidden="1"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ht="12.75" hidden="1"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ht="12.75" hidden="1"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ht="12.75" hidden="1"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ht="12.75" hidden="1"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ht="12.75" hidden="1"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ht="12.75" hidden="1"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ht="12.75" hidden="1"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ht="12.75" hidden="1"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ht="12.75" hidden="1"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ht="12.75" hidden="1"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ht="12.75" hidden="1"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ht="12.75" hidden="1"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ht="12.75" hidden="1"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ht="12.75" hidden="1"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ht="12.75" hidden="1"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ht="12.75" hidden="1"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ht="12.75" hidden="1"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ht="12.75" hidden="1"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ht="12.75" hidden="1"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ht="12.75" hidden="1"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ht="12.75" hidden="1"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ht="12.75" hidden="1"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ht="12.75" hidden="1"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ht="12.75" hidden="1"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ht="12.75" hidden="1"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ht="12.75" hidden="1"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ht="12.75" hidden="1"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ht="12.75" hidden="1"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ht="12.75" hidden="1"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ht="12.75" hidden="1"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ht="12.75" hidden="1"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ht="12.75" hidden="1"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ht="12.75" hidden="1"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ht="12.75" hidden="1"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ht="12.75" hidden="1"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ht="12.75" hidden="1"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ht="12.75" hidden="1"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ht="12.75" hidden="1"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ht="12.75" hidden="1"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ht="12.75" hidden="1"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ht="12.75" hidden="1"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ht="12.75" hidden="1"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ht="12.75" hidden="1"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ht="12.75" hidden="1"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ht="12.75" hidden="1"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ht="12.75" hidden="1"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ht="12.75" hidden="1"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ht="12.75" hidden="1"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ht="12.75" hidden="1"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ht="12.75" hidden="1"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ht="12.75" hidden="1"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ht="12.75" hidden="1"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ht="12.75" hidden="1"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ht="12.75" hidden="1"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ht="12.75" hidden="1"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ht="12.75" hidden="1"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ht="12.75" hidden="1"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ht="12.75" hidden="1"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ht="12.75" hidden="1"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ht="12.75" hidden="1"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ht="12.75" hidden="1"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ht="12.75" hidden="1"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ht="12.75" hidden="1"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ht="12.75" hidden="1"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ht="12.75" hidden="1"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ht="12.75" hidden="1"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ht="12.75" hidden="1"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ht="12.75" hidden="1"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ht="12.75" hidden="1"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ht="12.75" hidden="1"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ht="12.75" hidden="1"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ht="12.75" hidden="1"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ht="12.75" hidden="1"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ht="12.75" hidden="1"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ht="12.75" hidden="1"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ht="12.75" hidden="1"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ht="12.75" hidden="1"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ht="12.75" hidden="1"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ht="12.75" hidden="1"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ht="12.75" hidden="1"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ht="12.75" hidden="1"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row>
  </sheetData>
  <mergeCells count="186">
    <mergeCell ref="C2:O2"/>
    <mergeCell ref="C3:O3"/>
    <mergeCell ref="E5:H5"/>
    <mergeCell ref="K5:O5"/>
    <mergeCell ref="E7:H7"/>
    <mergeCell ref="E9:O9"/>
    <mergeCell ref="AB9:AB10"/>
    <mergeCell ref="D11:K12"/>
    <mergeCell ref="Q11:R11"/>
    <mergeCell ref="C14:M14"/>
    <mergeCell ref="X15:X16"/>
    <mergeCell ref="Y15:Y16"/>
    <mergeCell ref="H16:J16"/>
    <mergeCell ref="D18:J18"/>
    <mergeCell ref="D20:J20"/>
    <mergeCell ref="D21:J21"/>
    <mergeCell ref="O21:P21"/>
    <mergeCell ref="R21:T21"/>
    <mergeCell ref="D22:J22"/>
    <mergeCell ref="D24:J24"/>
    <mergeCell ref="D26:J26"/>
    <mergeCell ref="D29:E29"/>
    <mergeCell ref="H29:J29"/>
    <mergeCell ref="D30:E30"/>
    <mergeCell ref="D31:E31"/>
    <mergeCell ref="H31:J31"/>
    <mergeCell ref="D32:E32"/>
    <mergeCell ref="H32:J32"/>
    <mergeCell ref="C34:M34"/>
    <mergeCell ref="D36:K37"/>
    <mergeCell ref="C39:M39"/>
    <mergeCell ref="AP40:AQ40"/>
    <mergeCell ref="Z42:AB42"/>
    <mergeCell ref="F43:G43"/>
    <mergeCell ref="Z43:AB43"/>
    <mergeCell ref="Z44:AB44"/>
    <mergeCell ref="D44:E44"/>
    <mergeCell ref="C49:C50"/>
    <mergeCell ref="C55:D55"/>
    <mergeCell ref="D43:E43"/>
    <mergeCell ref="F44:G44"/>
    <mergeCell ref="D45:G46"/>
    <mergeCell ref="J45:J46"/>
    <mergeCell ref="M45:M46"/>
    <mergeCell ref="AD46:AD51"/>
    <mergeCell ref="AE46:AE51"/>
    <mergeCell ref="D49:G49"/>
    <mergeCell ref="D50:G50"/>
    <mergeCell ref="E52:G52"/>
    <mergeCell ref="H52:M52"/>
    <mergeCell ref="E53:G53"/>
    <mergeCell ref="H53:M53"/>
    <mergeCell ref="I55:J55"/>
    <mergeCell ref="F55:G55"/>
    <mergeCell ref="F56:G56"/>
    <mergeCell ref="I56:J56"/>
    <mergeCell ref="F57:G57"/>
    <mergeCell ref="I57:J57"/>
    <mergeCell ref="F58:G58"/>
    <mergeCell ref="F59:G59"/>
    <mergeCell ref="I58:J58"/>
    <mergeCell ref="I59:J59"/>
    <mergeCell ref="C60:C61"/>
    <mergeCell ref="C62:M62"/>
    <mergeCell ref="C63:D63"/>
    <mergeCell ref="F63:G63"/>
    <mergeCell ref="F64:G64"/>
    <mergeCell ref="F67:G67"/>
    <mergeCell ref="F72:G72"/>
    <mergeCell ref="F73:G73"/>
    <mergeCell ref="F77:G77"/>
    <mergeCell ref="F78:G78"/>
    <mergeCell ref="F65:G65"/>
    <mergeCell ref="I65:J65"/>
    <mergeCell ref="F66:G66"/>
    <mergeCell ref="I66:J66"/>
    <mergeCell ref="I67:J67"/>
    <mergeCell ref="C68:C69"/>
    <mergeCell ref="C70:M70"/>
    <mergeCell ref="D76:K76"/>
    <mergeCell ref="I63:J63"/>
    <mergeCell ref="I64:J64"/>
    <mergeCell ref="I72:J72"/>
    <mergeCell ref="I73:J73"/>
    <mergeCell ref="I74:J74"/>
    <mergeCell ref="L74:M74"/>
    <mergeCell ref="L75:M75"/>
    <mergeCell ref="I75:J75"/>
    <mergeCell ref="I77:J77"/>
    <mergeCell ref="I78:J78"/>
    <mergeCell ref="I79:J79"/>
    <mergeCell ref="L79:M79"/>
    <mergeCell ref="I80:J80"/>
    <mergeCell ref="L80:M80"/>
    <mergeCell ref="X91:Y91"/>
    <mergeCell ref="Z91:AA91"/>
    <mergeCell ref="I86:K86"/>
    <mergeCell ref="I87:J87"/>
    <mergeCell ref="L87:M87"/>
    <mergeCell ref="C88:M89"/>
    <mergeCell ref="B90:P90"/>
    <mergeCell ref="AB90:AC90"/>
    <mergeCell ref="V91:W91"/>
    <mergeCell ref="AB91:AC91"/>
    <mergeCell ref="D81:K81"/>
    <mergeCell ref="C83:C84"/>
    <mergeCell ref="E83:K83"/>
    <mergeCell ref="E84:K84"/>
    <mergeCell ref="E85:K85"/>
    <mergeCell ref="E86:H86"/>
    <mergeCell ref="E87:F87"/>
    <mergeCell ref="E101:E104"/>
    <mergeCell ref="F101:F104"/>
    <mergeCell ref="E105:F105"/>
    <mergeCell ref="G101:G104"/>
    <mergeCell ref="H101:H104"/>
    <mergeCell ref="F94:L94"/>
    <mergeCell ref="H96:J96"/>
    <mergeCell ref="H97:J97"/>
    <mergeCell ref="G98:H98"/>
    <mergeCell ref="J98:K98"/>
    <mergeCell ref="C101:C104"/>
    <mergeCell ref="D101:D104"/>
    <mergeCell ref="X104:Y104"/>
    <mergeCell ref="Z104:AA104"/>
    <mergeCell ref="AB104:AC104"/>
    <mergeCell ref="D145:E145"/>
    <mergeCell ref="D146:E146"/>
    <mergeCell ref="D147:E147"/>
    <mergeCell ref="D148:E148"/>
    <mergeCell ref="D149:E149"/>
    <mergeCell ref="D138:E138"/>
    <mergeCell ref="D139:E139"/>
    <mergeCell ref="D140:E140"/>
    <mergeCell ref="D141:E141"/>
    <mergeCell ref="D142:E142"/>
    <mergeCell ref="D143:E143"/>
    <mergeCell ref="D144:E144"/>
    <mergeCell ref="K101:K104"/>
    <mergeCell ref="L101:L104"/>
    <mergeCell ref="M101:M104"/>
    <mergeCell ref="N101:N104"/>
    <mergeCell ref="O101:O104"/>
    <mergeCell ref="P101:P104"/>
    <mergeCell ref="V104:W104"/>
    <mergeCell ref="H126:K126"/>
    <mergeCell ref="H127:K127"/>
    <mergeCell ref="I101:I104"/>
    <mergeCell ref="J101:J104"/>
    <mergeCell ref="C115:O123"/>
    <mergeCell ref="D125:E125"/>
    <mergeCell ref="H125:K125"/>
    <mergeCell ref="D126:E126"/>
    <mergeCell ref="D127:E127"/>
    <mergeCell ref="D128:E128"/>
    <mergeCell ref="H128:K128"/>
    <mergeCell ref="D129:E129"/>
    <mergeCell ref="H129:K129"/>
    <mergeCell ref="D130:E130"/>
    <mergeCell ref="H130:K130"/>
    <mergeCell ref="H131:K131"/>
    <mergeCell ref="D131:E131"/>
    <mergeCell ref="D132:E132"/>
    <mergeCell ref="D133:E133"/>
    <mergeCell ref="D134:E134"/>
    <mergeCell ref="D135:E135"/>
    <mergeCell ref="D136:E136"/>
    <mergeCell ref="D137:E137"/>
    <mergeCell ref="H132:K132"/>
    <mergeCell ref="H133:K133"/>
    <mergeCell ref="H134:K134"/>
    <mergeCell ref="H135:K135"/>
    <mergeCell ref="H136:K136"/>
    <mergeCell ref="H137:K137"/>
    <mergeCell ref="H138:K138"/>
    <mergeCell ref="H146:K146"/>
    <mergeCell ref="H147:K147"/>
    <mergeCell ref="H148:K148"/>
    <mergeCell ref="H149:K149"/>
    <mergeCell ref="H139:K139"/>
    <mergeCell ref="H140:K140"/>
    <mergeCell ref="H141:K141"/>
    <mergeCell ref="H142:K142"/>
    <mergeCell ref="H143:K143"/>
    <mergeCell ref="H144:K144"/>
    <mergeCell ref="H145:K145"/>
  </mergeCells>
  <conditionalFormatting sqref="D94:D95 D97:D98 G98 H96:H97 J98 P106:P108 R92:R95 R98:S102 S92:S96 T95:U95 AP60:AQ60">
    <cfRule type="expression" dxfId="0" priority="1" stopIfTrue="1">
      <formula>AND(D60&gt;=7.55,D60&lt;=11.04999)</formula>
    </cfRule>
  </conditionalFormatting>
  <conditionalFormatting sqref="D94:D95 D97:D98 G98 H96:H97 J98 P106:P108 R92:R95 R98:S102 S92:S96 T95:U95 AP60:AQ60">
    <cfRule type="expression" dxfId="1" priority="2" stopIfTrue="1">
      <formula>AND(D60&gt;=11.05,D60&lt;=22.54999)</formula>
    </cfRule>
  </conditionalFormatting>
  <conditionalFormatting sqref="D94:D95 D97:D98 G98 H96:H97 J98 P106:P108 R92:R95 R98:S102 S92:S96 T95:U95 AP60:AQ60">
    <cfRule type="expression" dxfId="2" priority="3" stopIfTrue="1">
      <formula>D60&gt;=22.55</formula>
    </cfRule>
  </conditionalFormatting>
  <conditionalFormatting sqref="AB12">
    <cfRule type="expression" dxfId="0" priority="4" stopIfTrue="1">
      <formula>AND(AB12&gt;=7.55,AB12&lt;=11.04999)</formula>
    </cfRule>
  </conditionalFormatting>
  <conditionalFormatting sqref="AB12">
    <cfRule type="expression" dxfId="1" priority="5" stopIfTrue="1">
      <formula>AND(AB12&gt;=11.05,AB12&lt;=22.54999)</formula>
    </cfRule>
  </conditionalFormatting>
  <conditionalFormatting sqref="AB12">
    <cfRule type="expression" dxfId="2" priority="6" stopIfTrue="1">
      <formula>AND(AB12&gt;=22.55,AB12&lt;=100)</formula>
    </cfRule>
  </conditionalFormatting>
  <printOptions/>
  <pageMargins bottom="0.12" footer="0.0" header="0.0" left="0.2" right="0.03" top="0.41"/>
  <pageSetup paperSize="9" orientation="portrait"/>
  <rowBreaks count="1" manualBreakCount="1">
    <brk id="70" man="1"/>
  </rowBreaks>
  <colBreaks count="1" manualBreakCount="1">
    <brk id="16" man="1"/>
  </colBreak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2010-07-09T10:18:31Z</dcterms:created>
  <dc:creator>Enrique Alvarez-Casado</dc:creator>
</cp:coreProperties>
</file>