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08519969496\OneDrive - UDESC Universidade do Estado de Santa Catarina\BEATRIZ\Capítulo 2 - Organização de dados\Banco de Dados\1975_Semidetalhado_Fruticultura\"/>
    </mc:Choice>
  </mc:AlternateContent>
  <bookViews>
    <workbookView xWindow="0" yWindow="600" windowWidth="20490" windowHeight="8235" tabRatio="697" firstSheet="13" activeTab="13"/>
  </bookViews>
  <sheets>
    <sheet name="021" sheetId="3" r:id="rId1"/>
    <sheet name="022" sheetId="5" r:id="rId2"/>
    <sheet name="46" sheetId="9" r:id="rId3"/>
    <sheet name="03" sheetId="11" r:id="rId4"/>
    <sheet name="049" sheetId="13" r:id="rId5"/>
    <sheet name="008" sheetId="15" r:id="rId6"/>
    <sheet name="043" sheetId="17" r:id="rId7"/>
    <sheet name="047" sheetId="19" r:id="rId8"/>
    <sheet name="045" sheetId="20" r:id="rId9"/>
    <sheet name="044" sheetId="21" r:id="rId10"/>
    <sheet name="052" sheetId="22" r:id="rId11"/>
    <sheet name="025" sheetId="23" r:id="rId12"/>
    <sheet name="048" sheetId="24" r:id="rId13"/>
    <sheet name="050" sheetId="25" r:id="rId14"/>
    <sheet name="036" sheetId="26" r:id="rId15"/>
    <sheet name="051" sheetId="27" r:id="rId16"/>
    <sheet name="034" sheetId="28" r:id="rId17"/>
    <sheet name="012" sheetId="29" r:id="rId18"/>
    <sheet name="023" sheetId="30" r:id="rId19"/>
    <sheet name="002" sheetId="31" r:id="rId20"/>
    <sheet name="001" sheetId="32" r:id="rId21"/>
    <sheet name="007" sheetId="33" r:id="rId22"/>
    <sheet name="024" sheetId="34" r:id="rId23"/>
    <sheet name="#1" sheetId="1" r:id="rId24"/>
    <sheet name="Plan6" sheetId="35" r:id="rId2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40" i="34" l="1"/>
  <c r="P39" i="34"/>
  <c r="P38" i="34"/>
  <c r="P37" i="34"/>
  <c r="P36" i="34"/>
  <c r="P35" i="34"/>
  <c r="P40" i="33"/>
  <c r="P39" i="33"/>
  <c r="P38" i="33"/>
  <c r="P37" i="33"/>
  <c r="P36" i="33"/>
  <c r="P35" i="33"/>
  <c r="P31" i="32"/>
  <c r="P35" i="31"/>
  <c r="P34" i="31"/>
  <c r="P33" i="31"/>
  <c r="P37" i="30"/>
  <c r="P36" i="30"/>
  <c r="P35" i="30"/>
  <c r="P34" i="30"/>
  <c r="P38" i="29"/>
  <c r="P37" i="29"/>
  <c r="P36" i="29"/>
  <c r="P35" i="29"/>
  <c r="P34" i="29"/>
  <c r="P42" i="28"/>
  <c r="P41" i="28"/>
  <c r="P40" i="28"/>
  <c r="P39" i="28"/>
  <c r="P38" i="28"/>
  <c r="P37" i="28"/>
  <c r="P36" i="28"/>
  <c r="P32" i="27"/>
  <c r="P31" i="27"/>
  <c r="P42" i="26"/>
  <c r="P41" i="26"/>
  <c r="P40" i="26"/>
  <c r="P39" i="26"/>
  <c r="P38" i="26"/>
  <c r="P37" i="26"/>
  <c r="P36" i="26"/>
  <c r="P39" i="25"/>
  <c r="P38" i="25"/>
  <c r="P37" i="25"/>
  <c r="P36" i="25"/>
  <c r="P35" i="25"/>
  <c r="P34" i="25"/>
  <c r="P41" i="24"/>
  <c r="P40" i="24"/>
  <c r="P39" i="24"/>
  <c r="P38" i="24"/>
  <c r="P37" i="24"/>
  <c r="P36" i="24"/>
  <c r="P40" i="23" l="1"/>
  <c r="P39" i="23"/>
  <c r="P38" i="23"/>
  <c r="P37" i="23"/>
  <c r="P36" i="23"/>
  <c r="P35" i="23"/>
  <c r="P38" i="22" l="1"/>
  <c r="P37" i="22"/>
  <c r="P36" i="22"/>
  <c r="P35" i="22"/>
  <c r="P34" i="22"/>
  <c r="P34" i="21"/>
  <c r="P33" i="21"/>
  <c r="P32" i="21"/>
  <c r="P33" i="20"/>
  <c r="P32" i="20"/>
  <c r="P36" i="19"/>
  <c r="P35" i="19"/>
  <c r="P34" i="19"/>
  <c r="P33" i="19"/>
  <c r="P37" i="17"/>
  <c r="P36" i="17"/>
  <c r="P35" i="17"/>
  <c r="P34" i="17"/>
  <c r="P33" i="17"/>
  <c r="P38" i="15"/>
  <c r="P37" i="15"/>
  <c r="P36" i="15"/>
  <c r="P35" i="15"/>
  <c r="P34" i="15"/>
  <c r="P38" i="13"/>
  <c r="P37" i="13"/>
  <c r="P36" i="13"/>
  <c r="P35" i="13"/>
  <c r="P34" i="13"/>
  <c r="P38" i="11"/>
  <c r="P37" i="11"/>
  <c r="P36" i="11"/>
  <c r="P35" i="11"/>
  <c r="P34" i="11"/>
  <c r="P40" i="9"/>
  <c r="P39" i="9"/>
  <c r="P38" i="9"/>
  <c r="P37" i="9"/>
  <c r="P36" i="9"/>
  <c r="P35" i="9"/>
  <c r="P38" i="5" l="1"/>
  <c r="P37" i="5"/>
  <c r="P36" i="5"/>
  <c r="P35" i="5"/>
  <c r="P34" i="5"/>
  <c r="P40" i="3"/>
  <c r="P39" i="3"/>
  <c r="P38" i="3"/>
  <c r="P37" i="3"/>
  <c r="P36" i="3"/>
  <c r="P35" i="3"/>
  <c r="P38" i="1"/>
  <c r="P37" i="1"/>
  <c r="P36" i="1"/>
  <c r="P35" i="1"/>
  <c r="P34" i="1"/>
</calcChain>
</file>

<file path=xl/sharedStrings.xml><?xml version="1.0" encoding="utf-8"?>
<sst xmlns="http://schemas.openxmlformats.org/spreadsheetml/2006/main" count="2832" uniqueCount="722">
  <si>
    <t>DESCRIÇÃO MORFOLÓGICA</t>
  </si>
  <si>
    <t>Perfil nº</t>
  </si>
  <si>
    <t>Data</t>
  </si>
  <si>
    <t>Classificação</t>
  </si>
  <si>
    <t>Município</t>
  </si>
  <si>
    <t>Localização e Coordenadas</t>
  </si>
  <si>
    <t>Situação e declive</t>
  </si>
  <si>
    <t>Altitude</t>
  </si>
  <si>
    <t>Geologia e Material de Origem</t>
  </si>
  <si>
    <t>Relevo</t>
  </si>
  <si>
    <t>Drenagem</t>
  </si>
  <si>
    <t>Vegetação</t>
  </si>
  <si>
    <t>Uso atual</t>
  </si>
  <si>
    <t>Horizontes</t>
  </si>
  <si>
    <t>Espessura</t>
  </si>
  <si>
    <t>Cor</t>
  </si>
  <si>
    <t>Textura</t>
  </si>
  <si>
    <t>Estrutura</t>
  </si>
  <si>
    <t>Cerosidade</t>
  </si>
  <si>
    <t>Pegajosidade e Friabilidade</t>
  </si>
  <si>
    <t>Transição</t>
  </si>
  <si>
    <t>gradual e plana</t>
  </si>
  <si>
    <t>clara e plana</t>
  </si>
  <si>
    <t>C</t>
  </si>
  <si>
    <t xml:space="preserve">Raízes </t>
  </si>
  <si>
    <t>Observações</t>
  </si>
  <si>
    <t>Perfil - SC/SD/047</t>
  </si>
  <si>
    <t>Data - 05/06/75.</t>
  </si>
  <si>
    <t>Série - ESPIGÃO.</t>
  </si>
  <si>
    <t>Localização - No município de Campos Novos, rodovia Campos Novos-Anita Garibaldi, via Ibicuí, a 8 km de Ibicuí. Localiza-se conforme o sistema UTM / SIRGAS 2000 / Zona 22S nas possíveis coordenadas E. 487209,21 m; N. 6950621,42 m (BOESING, 2016).</t>
  </si>
  <si>
    <t>Situação - Corte de estrada no terço médio de uma elevação com 21% de declividade.</t>
  </si>
  <si>
    <t>Altitude - 900 metros.</t>
  </si>
  <si>
    <t>Material de origem - Basalto.</t>
  </si>
  <si>
    <t>Relevo - Forte ondulado.</t>
  </si>
  <si>
    <t>Drenagem - Bem drenado.</t>
  </si>
  <si>
    <t>Vegetação - Mata de araucária com campos naturais predominando o pinheiro brasileiro, imbuia e acácia.</t>
  </si>
  <si>
    <t>Uso atual -  Extrativismo vegetal e lavouras de subsistência.</t>
  </si>
  <si>
    <r>
      <t>A</t>
    </r>
    <r>
      <rPr>
        <vertAlign val="subscript"/>
        <sz val="12"/>
        <color theme="1"/>
        <rFont val="Bodoni MT"/>
        <family val="1"/>
      </rPr>
      <t>1</t>
    </r>
  </si>
  <si>
    <t>0-22 cm; bruno escuro (7,5YR 3/3, seco); bruno escuro (7,5YR 3/2, úmido); argila; fraca pequena granular e fraca pequena blocos subangulares; poroso; macio, muito friável, ligeiramente plástico e ligeiramente pegajoso; transição gradual e plana.</t>
  </si>
  <si>
    <r>
      <t>A</t>
    </r>
    <r>
      <rPr>
        <vertAlign val="subscript"/>
        <sz val="12"/>
        <color theme="1"/>
        <rFont val="Bodoni MT"/>
        <family val="1"/>
      </rPr>
      <t>3</t>
    </r>
  </si>
  <si>
    <t>22-59 cm; bruno escuro (7,5YR 3/4, úmido); argila; fraca pequena blocos subangulares; poroso; friável, plástico e pegajoso; transição gradual e plana;</t>
  </si>
  <si>
    <r>
      <t>B</t>
    </r>
    <r>
      <rPr>
        <vertAlign val="subscript"/>
        <sz val="12"/>
        <color theme="1"/>
        <rFont val="Bodoni MT"/>
        <family val="1"/>
      </rPr>
      <t>1</t>
    </r>
  </si>
  <si>
    <t>59-80 cm; bruno escuro (7,5YR 4/4, úmido); argila; fraca pequena blocos subangulares; poroso; friável, plástico e pegajoso; transição gradual e plana;</t>
  </si>
  <si>
    <r>
      <t>B</t>
    </r>
    <r>
      <rPr>
        <vertAlign val="subscript"/>
        <sz val="12"/>
        <color theme="1"/>
        <rFont val="Bodoni MT"/>
        <family val="1"/>
      </rPr>
      <t>2</t>
    </r>
  </si>
  <si>
    <t>80-120 cm+; bruno forte (7,5YR 4/6, úmido); argila; fraca pequena e média blocos angulares e subangulares; poroso; firme, ligeiramente plástico e pegajoso.</t>
  </si>
  <si>
    <r>
      <t>Raízes - Abundantes no A</t>
    </r>
    <r>
      <rPr>
        <vertAlign val="subscript"/>
        <sz val="12"/>
        <color theme="1"/>
        <rFont val="Bodoni MT"/>
        <family val="1"/>
      </rPr>
      <t>1</t>
    </r>
    <r>
      <rPr>
        <sz val="12"/>
        <color theme="1"/>
        <rFont val="Bodoni MT"/>
        <family val="1"/>
      </rPr>
      <t xml:space="preserve"> e A</t>
    </r>
    <r>
      <rPr>
        <vertAlign val="subscript"/>
        <sz val="12"/>
        <color theme="1"/>
        <rFont val="Bodoni MT"/>
        <family val="1"/>
      </rPr>
      <t>3</t>
    </r>
    <r>
      <rPr>
        <sz val="12"/>
        <color theme="1"/>
        <rFont val="Bodoni MT"/>
        <family val="1"/>
      </rPr>
      <t>; poucas no B</t>
    </r>
    <r>
      <rPr>
        <vertAlign val="subscript"/>
        <sz val="12"/>
        <color theme="1"/>
        <rFont val="Bodoni MT"/>
        <family val="1"/>
      </rPr>
      <t>1</t>
    </r>
    <r>
      <rPr>
        <sz val="12"/>
        <color theme="1"/>
        <rFont val="Bodoni MT"/>
        <family val="1"/>
      </rPr>
      <t>.</t>
    </r>
  </si>
  <si>
    <r>
      <t>Observações: - Presença de cascalho de tamanhos variáveis a partir do B</t>
    </r>
    <r>
      <rPr>
        <vertAlign val="subscript"/>
        <sz val="12"/>
        <color theme="1"/>
        <rFont val="Bodoni MT"/>
        <family val="1"/>
      </rPr>
      <t>1</t>
    </r>
    <r>
      <rPr>
        <sz val="12"/>
        <color theme="1"/>
        <rFont val="Bodoni MT"/>
        <family val="1"/>
      </rPr>
      <t>.</t>
    </r>
  </si>
  <si>
    <t>- Pedras e matacões ao longo do perfil e na superfície.</t>
  </si>
  <si>
    <t>- Afloramentos de rocha.</t>
  </si>
  <si>
    <t>ANÁLISES QUÍMICAS E FÍSICAS</t>
  </si>
  <si>
    <t>Horizonte</t>
  </si>
  <si>
    <t>Composição Granulométrica (%) Dispersão com NaOH</t>
  </si>
  <si>
    <t>ARGILA NATURAL %</t>
  </si>
  <si>
    <t>Densidade g/cm3</t>
  </si>
  <si>
    <t>Complexo Sortivo (mE/100g)</t>
  </si>
  <si>
    <t>V (sat. de bases) %</t>
  </si>
  <si>
    <t>K⁺</t>
  </si>
  <si>
    <t>C (orgânico) %</t>
  </si>
  <si>
    <t>M.O. %</t>
  </si>
  <si>
    <t xml:space="preserve">Ataque por H2SO4 (1:1) - NaOH (0,8%) % </t>
  </si>
  <si>
    <t>SÍMBOLO</t>
  </si>
  <si>
    <t>PROFUNDIDADE (cm)</t>
  </si>
  <si>
    <t>Areia grossa 2-0,20</t>
  </si>
  <si>
    <t>Areia fina 0,20 - 0,05</t>
  </si>
  <si>
    <t>Silte 0,05 - 0,002</t>
  </si>
  <si>
    <t>Argila 0,002 mm</t>
  </si>
  <si>
    <t>Aparente</t>
  </si>
  <si>
    <t>Real</t>
  </si>
  <si>
    <t>Ca⁺⁺</t>
  </si>
  <si>
    <t>Mg⁺⁺</t>
  </si>
  <si>
    <t>Na⁺</t>
  </si>
  <si>
    <t>Al⁺⁺⁺</t>
  </si>
  <si>
    <t>H⁺</t>
  </si>
  <si>
    <t>SiO2</t>
  </si>
  <si>
    <t>Al2O3</t>
  </si>
  <si>
    <t>Fe2O3</t>
  </si>
  <si>
    <t>A1</t>
  </si>
  <si>
    <t>LATOSOL HÚMICO DISTRÓFICO álico bem drenado textura argilosa relevo ondulado substrato basalto.</t>
  </si>
  <si>
    <t>Campos Novos</t>
  </si>
  <si>
    <t xml:space="preserve">E. 479761,24 m; N. 6973600,35 m </t>
  </si>
  <si>
    <t>Corte de estrada no terço superior de uma elevação com 6% de declividade.</t>
  </si>
  <si>
    <t xml:space="preserve">910 m </t>
  </si>
  <si>
    <t>Basalto.</t>
  </si>
  <si>
    <t>Ondulado com pendentes em centenas de metros.</t>
  </si>
  <si>
    <t>Bem drenado</t>
  </si>
  <si>
    <t xml:space="preserve">Mata subtropical alta mista com araucária, com predominância de campos de gramíneas infestados de carqueja, samambaia e joá. </t>
  </si>
  <si>
    <t>Pecuária de corte; lavouras extensivas de soja, trigo, batatinha</t>
  </si>
  <si>
    <t>B1</t>
  </si>
  <si>
    <t>B21</t>
  </si>
  <si>
    <t>B22</t>
  </si>
  <si>
    <t>0-20cm</t>
  </si>
  <si>
    <t>20-60cm</t>
  </si>
  <si>
    <t>60-90cm</t>
  </si>
  <si>
    <t>90-133cm</t>
  </si>
  <si>
    <t>B23</t>
  </si>
  <si>
    <t>133-175cm</t>
  </si>
  <si>
    <t xml:space="preserve">Abundantes em A1; Muitas no B1 e B21; raras no B22. </t>
  </si>
  <si>
    <t xml:space="preserve">Presença de concreções de até 2mm a partir de B1. </t>
  </si>
  <si>
    <t>vermelho escuro (2.5YR 3/8, seco); vermelho escuro (2.5YR 3/6, úmido)</t>
  </si>
  <si>
    <t>argila</t>
  </si>
  <si>
    <t xml:space="preserve"> macio, friável, ligeiramente plástico e ligeiramente pegajoso</t>
  </si>
  <si>
    <t>clara e plana.</t>
  </si>
  <si>
    <t>poroso</t>
  </si>
  <si>
    <t>fraca pequena granular e fraca pequena blocos subangulares</t>
  </si>
  <si>
    <t>vermelho (2YR 4/6, úmido)</t>
  </si>
  <si>
    <t>argila pesada</t>
  </si>
  <si>
    <t>fraca pequena blocos subangulares</t>
  </si>
  <si>
    <t>friável; ligeiramente plástico e pegajoso</t>
  </si>
  <si>
    <t>difusa e lana</t>
  </si>
  <si>
    <t>vermelho (2.5YR 4/7, úmido)</t>
  </si>
  <si>
    <t>fraca pequena e média blocos subangulares</t>
  </si>
  <si>
    <t>friável, ligeiramente plástico e pegajoso</t>
  </si>
  <si>
    <t>difusa e plana</t>
  </si>
  <si>
    <t>vermelho (2.5YR 4/8, úmido)</t>
  </si>
  <si>
    <t>fraca a moderada pequena e média blocos subangulares</t>
  </si>
  <si>
    <t>friável a firma, ligeiramente plástico e ligeiramente pegajoso</t>
  </si>
  <si>
    <t xml:space="preserve">difusa e plana </t>
  </si>
  <si>
    <t>friável, ligeiramente plástica e ligeiramente pegajoso</t>
  </si>
  <si>
    <r>
      <t>A</t>
    </r>
    <r>
      <rPr>
        <sz val="11"/>
        <color rgb="FF000000"/>
        <rFont val="Times New Roman"/>
        <family val="1"/>
      </rPr>
      <t>₁</t>
    </r>
  </si>
  <si>
    <r>
      <t>B</t>
    </r>
    <r>
      <rPr>
        <sz val="11"/>
        <color rgb="FF000000"/>
        <rFont val="Times New Roman"/>
        <family val="1"/>
      </rPr>
      <t>₂</t>
    </r>
  </si>
  <si>
    <r>
      <t>B</t>
    </r>
    <r>
      <rPr>
        <sz val="11"/>
        <color rgb="FF000000"/>
        <rFont val="Times New Roman"/>
        <family val="1"/>
      </rPr>
      <t>₂₁</t>
    </r>
  </si>
  <si>
    <r>
      <t>B</t>
    </r>
    <r>
      <rPr>
        <sz val="11"/>
        <color rgb="FF000000"/>
        <rFont val="Times New Roman"/>
        <family val="1"/>
      </rPr>
      <t>₂₂</t>
    </r>
  </si>
  <si>
    <r>
      <t>B</t>
    </r>
    <r>
      <rPr>
        <sz val="11"/>
        <color rgb="FF000000"/>
        <rFont val="Times New Roman"/>
        <family val="1"/>
      </rPr>
      <t>₂₃</t>
    </r>
  </si>
  <si>
    <t>0 - 20</t>
  </si>
  <si>
    <t xml:space="preserve">20 - 60 </t>
  </si>
  <si>
    <t>60 - 90</t>
  </si>
  <si>
    <t>90 - 133</t>
  </si>
  <si>
    <r>
      <t>133 - 175</t>
    </r>
    <r>
      <rPr>
        <sz val="11"/>
        <color rgb="FF000000"/>
        <rFont val="Times New Roman"/>
        <family val="1"/>
      </rPr>
      <t>⁺</t>
    </r>
  </si>
  <si>
    <t>E. 501396,89 m; N. 6991119,75 m</t>
  </si>
  <si>
    <t>Corte de estrada no terço médio de uma elevação com 7% de declividade.</t>
  </si>
  <si>
    <t>980 m</t>
  </si>
  <si>
    <t>Basalto</t>
  </si>
  <si>
    <t>Ondulado</t>
  </si>
  <si>
    <t>Mata subtropical alta mista com araucária com pequena incidência de pinheiro brasileiro; predominam campos de gramíneas infestados de butiazeiro.</t>
  </si>
  <si>
    <t>Pecuária de corte; reflorestamento com pinus</t>
  </si>
  <si>
    <t>A3</t>
  </si>
  <si>
    <t>20-35cm</t>
  </si>
  <si>
    <t>35-51cm</t>
  </si>
  <si>
    <t>51-72cm</t>
  </si>
  <si>
    <t>bruno avermelhado (2.5YR 4/4, seco); bruno avermelhado escuro (2.5YR 3/4, úmido)</t>
  </si>
  <si>
    <t>moderada pequena blocos subangulares</t>
  </si>
  <si>
    <t>macio, friável, ligeiramente plástico e ligeiramente pegajoso</t>
  </si>
  <si>
    <t>moderada pequena blocos subangulares; poroso;</t>
  </si>
  <si>
    <t>ligeiramente duro, friável, ligeiramente plástico e ligeiramente pegajoso</t>
  </si>
  <si>
    <t>??</t>
  </si>
  <si>
    <t>vermelho escuro (2.5YR 3/8, úmido)</t>
  </si>
  <si>
    <t>fraca a moderada pequena e média blocos subangulares;</t>
  </si>
  <si>
    <t xml:space="preserve">extremamente duro, friável a firme, ligeiramente plástico e pegajoso; </t>
  </si>
  <si>
    <t>B3</t>
  </si>
  <si>
    <t>72-100cm</t>
  </si>
  <si>
    <t>100-150cm+</t>
  </si>
  <si>
    <t xml:space="preserve">vermelho (2.5YR 4/6, úmido); </t>
  </si>
  <si>
    <t>firme, ligeiramente plástico e pegajoso</t>
  </si>
  <si>
    <t>vermelho (10R 4/6, úmido)</t>
  </si>
  <si>
    <t>moderada pequena e média blocos angulares e subangulares</t>
  </si>
  <si>
    <t>serosidade fraca e pouca</t>
  </si>
  <si>
    <t>friável, ligeiramente plástico e ligeiramente pegajoso.</t>
  </si>
  <si>
    <t xml:space="preserve">Abundantes no A1; muitas no B1; raras no B21 e B22. </t>
  </si>
  <si>
    <t xml:space="preserve">Abundância de concreções de tamanhos variados no B. </t>
  </si>
  <si>
    <r>
      <t>A</t>
    </r>
    <r>
      <rPr>
        <sz val="11"/>
        <color rgb="FF000000"/>
        <rFont val="Times New Roman"/>
        <family val="1"/>
      </rPr>
      <t>₃</t>
    </r>
  </si>
  <si>
    <r>
      <t>B</t>
    </r>
    <r>
      <rPr>
        <sz val="11"/>
        <color rgb="FF000000"/>
        <rFont val="Times New Roman"/>
        <family val="1"/>
      </rPr>
      <t>₁</t>
    </r>
  </si>
  <si>
    <t>20 - 35</t>
  </si>
  <si>
    <t>35 - 51</t>
  </si>
  <si>
    <t>51 - 72</t>
  </si>
  <si>
    <t>72 - 100</t>
  </si>
  <si>
    <r>
      <t>100 - 150</t>
    </r>
    <r>
      <rPr>
        <sz val="11"/>
        <color rgb="FF000000"/>
        <rFont val="Times New Roman"/>
        <family val="1"/>
      </rPr>
      <t>⁺</t>
    </r>
  </si>
  <si>
    <t>E. 509732,1 m; N. 6984755,25 m</t>
  </si>
  <si>
    <t>Corte de estrada no terço médio de uma elevação com 6% de declividade.</t>
  </si>
  <si>
    <t>910 m</t>
  </si>
  <si>
    <t>Mata subtropical alta mista com araucária com predominância de pinheiro brasileiro, acácia, imbuia, vassoura lageana, guaraperê</t>
  </si>
  <si>
    <t>Extrativismo vegetal e culturas anuais de soja e pecuária.</t>
  </si>
  <si>
    <t>0-36cm</t>
  </si>
  <si>
    <t>36-66cm</t>
  </si>
  <si>
    <t>66-102cm</t>
  </si>
  <si>
    <t>102-134cm</t>
  </si>
  <si>
    <t>vermelho fraco (2.5YR 4/2, seco); vermelho forte (2.5YR 3/2, úmido)</t>
  </si>
  <si>
    <t>bruno avermelhado escuro (2.5YR 3/4, úmido)</t>
  </si>
  <si>
    <t>; vermelho escuro (2.5YR 3/6, úmido)</t>
  </si>
  <si>
    <t xml:space="preserve">vermelho escuro (2.5YR 3/6, úmido); </t>
  </si>
  <si>
    <t>fraca muito pequena granular e fraca muito pequena blocos subangulares</t>
  </si>
  <si>
    <t>macio, friável, ligeiramente plástico e pegajos</t>
  </si>
  <si>
    <t>ligeiramente plástico e pegajoso</t>
  </si>
  <si>
    <t>duro, friável, ligeiramente plástico e pegajoso</t>
  </si>
  <si>
    <t>muito duro, friável, ligeiramente plástico e pegajoso</t>
  </si>
  <si>
    <t>134-180cm+</t>
  </si>
  <si>
    <t>vermelho (2.5YR 4/6, úmido)</t>
  </si>
  <si>
    <t>fraca pequena e média blocos angulares e subangulares</t>
  </si>
  <si>
    <t>muito duro, friável, ligeiramente plástico e ligeiramente pegajoso</t>
  </si>
  <si>
    <t>“coatings” na massa do solo; poroso</t>
  </si>
  <si>
    <t xml:space="preserve">Abundantes no A1; poucas no B1; raras no B21 e B22. </t>
  </si>
  <si>
    <t xml:space="preserve">Intensa atividade biológica no A1 e B1 </t>
  </si>
  <si>
    <t xml:space="preserve">Presença de grãos de quartzo e concreções arredondadas a partir do horizonte B1. </t>
  </si>
  <si>
    <t>0 - 36</t>
  </si>
  <si>
    <t xml:space="preserve">36 - 66 </t>
  </si>
  <si>
    <t>66 - 102</t>
  </si>
  <si>
    <t>102 - 134</t>
  </si>
  <si>
    <t>134 - 180</t>
  </si>
  <si>
    <t>SANTA CECÍLIA</t>
  </si>
  <si>
    <t>Curitibanos</t>
  </si>
  <si>
    <t>Corte de estrada no terço médio de uma elevação com 11% de declividade</t>
  </si>
  <si>
    <t>Forte ondulado</t>
  </si>
  <si>
    <t>0-18cm</t>
  </si>
  <si>
    <t>bruno escuro (10YR 4/3, seco); bruno amarelado (10YR 4/4, úmido)</t>
  </si>
  <si>
    <t>fraca muito pequena blocos subangulares</t>
  </si>
  <si>
    <t>bruno amarelado (10YR 4/6, úmido)</t>
  </si>
  <si>
    <t>fraca a moderada pequena blocos subangulares</t>
  </si>
  <si>
    <t>fraca e pouca</t>
  </si>
  <si>
    <t>-</t>
  </si>
  <si>
    <t>0-18</t>
  </si>
  <si>
    <t>18-42</t>
  </si>
  <si>
    <t>42-64</t>
  </si>
  <si>
    <t>64-108</t>
  </si>
  <si>
    <t>108-140</t>
  </si>
  <si>
    <t>São Domingos</t>
  </si>
  <si>
    <t>E. 482782,77 m; N. 6953960,8 m</t>
  </si>
  <si>
    <t>Corte de estrada no terço médio de uma elevação com 14% declividade.</t>
  </si>
  <si>
    <t>750 m</t>
  </si>
  <si>
    <t>Mata araucaria com campos naturais com predominancia de pinheiro brasileiro, canela e imbuia</t>
  </si>
  <si>
    <t xml:space="preserve">Extrativismo vegetal e lavouras de subsistência. </t>
  </si>
  <si>
    <t>bruno (7.5YR 5/4, seco); bruno escuro (7.5YR 4/4, úmido)</t>
  </si>
  <si>
    <t>solto, friável, plástico e pegajoso</t>
  </si>
  <si>
    <t>18-38cm</t>
  </si>
  <si>
    <t>38-54cm</t>
  </si>
  <si>
    <t>54-84cm</t>
  </si>
  <si>
    <t>84-104cm</t>
  </si>
  <si>
    <t>104-140cm+</t>
  </si>
  <si>
    <t>bruno escuro (7.5YR 4/4, úmido)</t>
  </si>
  <si>
    <t>friável, plástico e pegajoso</t>
  </si>
  <si>
    <t>bruno avermelhado (5YR 4/4, úmido)</t>
  </si>
  <si>
    <t>vermelho amarelado (5YR 4/6, úmido)</t>
  </si>
  <si>
    <t>vermelho amarelado (5YR 4/8, úmido)</t>
  </si>
  <si>
    <t>bruno forte (7.5YR 5/6, úmido)</t>
  </si>
  <si>
    <t>Abundantes no A1, A3 e B1; muitas no B21; raras no B22.</t>
  </si>
  <si>
    <t>Presença de cascalho a partir do B</t>
  </si>
  <si>
    <t>Presença de seixos arredondados de tamanhos variáveis a partir do B.</t>
  </si>
  <si>
    <t>0 - 18</t>
  </si>
  <si>
    <t>18 - 38</t>
  </si>
  <si>
    <t>38 -54</t>
  </si>
  <si>
    <t>54 - 84</t>
  </si>
  <si>
    <t>84 - 104</t>
  </si>
  <si>
    <r>
      <t>B</t>
    </r>
    <r>
      <rPr>
        <sz val="11"/>
        <color rgb="FF000000"/>
        <rFont val="Times New Roman"/>
        <family val="1"/>
      </rPr>
      <t>₃</t>
    </r>
  </si>
  <si>
    <t>104 - 140</t>
  </si>
  <si>
    <t>DUROX</t>
  </si>
  <si>
    <t>E. 479761,24 m; N. 6973600,35 m</t>
  </si>
  <si>
    <t>Corte de estrada no terço superior de uma elevação com 6% de declividade</t>
  </si>
  <si>
    <t>910m</t>
  </si>
  <si>
    <t>Mata subtropical alta mista com araucária, com predominância de campos de gramíneas infestados de carqueja, samambaia e joá</t>
  </si>
  <si>
    <t>Pecuária de corte; lavouras extensivas de soja, trigo, batatinha.</t>
  </si>
  <si>
    <t>90-113cm</t>
  </si>
  <si>
    <t>friável a firme, ligeiramente plástico e ligeiramente pegajoso</t>
  </si>
  <si>
    <t>Abundantes em A1; muitas no B1 e B21; raras no B22.</t>
  </si>
  <si>
    <t>B2</t>
  </si>
  <si>
    <t>0-20</t>
  </si>
  <si>
    <t>20-60</t>
  </si>
  <si>
    <t>60-90</t>
  </si>
  <si>
    <t>90-133</t>
  </si>
  <si>
    <t>133-175+</t>
  </si>
  <si>
    <t>E. 552871,71 m; N. 6990410,37 m</t>
  </si>
  <si>
    <t>930m</t>
  </si>
  <si>
    <t>Forte ondulado.</t>
  </si>
  <si>
    <t>Mata de araucária com campo natural, com predominância de pinheiro brasileiro, bracatinga, imbuia, canela e guaraperê</t>
  </si>
  <si>
    <t>Pecuária de corte e extrativismo vegetal.</t>
  </si>
  <si>
    <t>18-24</t>
  </si>
  <si>
    <t>24-64</t>
  </si>
  <si>
    <t>108-140+</t>
  </si>
  <si>
    <t>bruno amarelado escuro (10YR 4/5, úmido)</t>
  </si>
  <si>
    <t>bruno a bruno escuro (7.5YR 4/4, úmido)</t>
  </si>
  <si>
    <t>bruno a bruno escuro (7.5YR 4/6, úmido)</t>
  </si>
  <si>
    <t>moderada pequena e média blocos subangulares</t>
  </si>
  <si>
    <t>moderada e comum</t>
  </si>
  <si>
    <t>macio, friável, ligeiramente plástico e pegajoso</t>
  </si>
  <si>
    <t>friável a firme, ligeiramente plástico e pegajoso</t>
  </si>
  <si>
    <t>"coatings" na massa do solo; poroso</t>
  </si>
  <si>
    <t xml:space="preserve">Abundantes no A1, B1 e B21; muitas no B22. </t>
  </si>
  <si>
    <t>Pedras e matacões ao longo do perfil e na superfície</t>
  </si>
  <si>
    <t>Santa Cecília</t>
  </si>
  <si>
    <t xml:space="preserve">E. 555937,73 m; N. 7024581,36 m </t>
  </si>
  <si>
    <t>Corte de estrada no terço inferior, de uma elevação, com 18% de declividade</t>
  </si>
  <si>
    <t>1100 m</t>
  </si>
  <si>
    <t>Mata subtropical alta mista com araucária com abundância de imbuia, vassoura lageana, guaraperê, bracatinga.</t>
  </si>
  <si>
    <t>Extrativismo vegetal e pecuária</t>
  </si>
  <si>
    <t>0-15cm</t>
  </si>
  <si>
    <t>15-33</t>
  </si>
  <si>
    <t>33-66</t>
  </si>
  <si>
    <t>66-85</t>
  </si>
  <si>
    <t>85-108+</t>
  </si>
  <si>
    <t>bruno avermelhado (5YR 4/4, seco); bruno avermelhado (5YR 4/3, úmido)</t>
  </si>
  <si>
    <t>vermelho amarelado (5YR 4/7, úmido)</t>
  </si>
  <si>
    <t>fraca pequena e média blocos subangulares;</t>
  </si>
  <si>
    <t>moderada média blocos angulares e subangulares</t>
  </si>
  <si>
    <t>moderada média blocos subangulares</t>
  </si>
  <si>
    <t>fraca e comum</t>
  </si>
  <si>
    <t>duro, friável a firme, ligeiramente plástico e pegajoso</t>
  </si>
  <si>
    <t>muito firme, ligeiramente plástico e pegajoso</t>
  </si>
  <si>
    <t xml:space="preserve">Abundantes no A1 e B1; comuns no B21; raras no B22. </t>
  </si>
  <si>
    <t xml:space="preserve">Presença de material intemperizado no B22 e B3 </t>
  </si>
  <si>
    <t>Pedras e matacões abundantes ao longo do perfil</t>
  </si>
  <si>
    <t>Afloramento de rocha em abundância</t>
  </si>
  <si>
    <t>0 - 15</t>
  </si>
  <si>
    <t>15 - 33</t>
  </si>
  <si>
    <t>33 - 66</t>
  </si>
  <si>
    <t>66 - 85</t>
  </si>
  <si>
    <r>
      <t>85 - 108</t>
    </r>
    <r>
      <rPr>
        <sz val="11"/>
        <color rgb="FF000000"/>
        <rFont val="Times New Roman"/>
        <family val="1"/>
      </rPr>
      <t>⁺</t>
    </r>
  </si>
  <si>
    <t>COXILHA</t>
  </si>
  <si>
    <t>E. 460814,34 m; N. 6949364,38 m</t>
  </si>
  <si>
    <t>Corte de estrada no terço inferior de uma elevação com 13% de declividade</t>
  </si>
  <si>
    <t xml:space="preserve">710m </t>
  </si>
  <si>
    <t>Mata de araucária com campos naturais apresentando pequenos caponetes com predominância de acácia, canela e pinheiro brasileiro.</t>
  </si>
  <si>
    <t>Pecuária de corte, lavouras de subsistência e extrativismo vegetal</t>
  </si>
  <si>
    <t>20-45</t>
  </si>
  <si>
    <t>45-75</t>
  </si>
  <si>
    <t>95-110cm+</t>
  </si>
  <si>
    <t>vermelho escuro (2.5YR 3/7, seco); vermelho escuro (2.5YR 3/6, úmido)</t>
  </si>
  <si>
    <t>vermelho amarelado (5YR 5/6, úmido)</t>
  </si>
  <si>
    <t>fraca pequena a média blocos subangulares</t>
  </si>
  <si>
    <t>firme, ligeiramente plástico e ligeiramente pegajos</t>
  </si>
  <si>
    <t>Abundantes no A1; muitas no B1; poucas no B21 e B22.</t>
  </si>
  <si>
    <t>Presença de linha descontínua de seixos e pedras no horizonte B2.</t>
  </si>
  <si>
    <t>Presença de material intemperizado no B3.</t>
  </si>
  <si>
    <t xml:space="preserve">Pedras soltas na superfície e afloramento de rochas. </t>
  </si>
  <si>
    <t>75-95</t>
  </si>
  <si>
    <t>95-110</t>
  </si>
  <si>
    <t>ESPIGÃO</t>
  </si>
  <si>
    <t xml:space="preserve">E. 487209,21 m; N. 6950621,42 m </t>
  </si>
  <si>
    <t>Corte de estrada no terço médio de uma elevação com 21% de declividade</t>
  </si>
  <si>
    <t>900m</t>
  </si>
  <si>
    <t>Mata de araucária com campos naturais predominando o pinheiro brasileiro, imbuia e acácia</t>
  </si>
  <si>
    <t>Extrativismo vegetal e lavouras de subsistência</t>
  </si>
  <si>
    <t>0-22</t>
  </si>
  <si>
    <t>22-59</t>
  </si>
  <si>
    <t>59-80</t>
  </si>
  <si>
    <t>80-120+</t>
  </si>
  <si>
    <t>bruno escuro (7,5YR 3/3, seco); bruno escuro (7,5YR 3/2, úmido)</t>
  </si>
  <si>
    <t>bruno escuro (7,5YR 3/4, úmido)</t>
  </si>
  <si>
    <t>bruno escuro (7,5YR 4/4, úmido)</t>
  </si>
  <si>
    <t>bruno forte (7,5YR 4/6, úmido)</t>
  </si>
  <si>
    <t>macio, muito friável, ligeiramente plástico e ligeiramente pegajoso</t>
  </si>
  <si>
    <t xml:space="preserve">Abundantes no A1 e A3; poucas no B1. </t>
  </si>
  <si>
    <t xml:space="preserve">Presença de cascalho de tamanhos variáveis a partir do B1 </t>
  </si>
  <si>
    <t>Afloramentos de rocha</t>
  </si>
  <si>
    <t>Porosidade</t>
  </si>
  <si>
    <t>PALMEIRAS</t>
  </si>
  <si>
    <t>rodovia Ibicuí-Serraria Salto Almeida, a 3 km de Ibicuí.</t>
  </si>
  <si>
    <t>Corte de estrada no terço médio de uma elevação com 25% de declividade</t>
  </si>
  <si>
    <t>800m</t>
  </si>
  <si>
    <t>Mata de araucária com campos naturais predominando pinheiro brasileiro, acácia, imbuia e guaraperê</t>
  </si>
  <si>
    <t>Extrativismo vegetal</t>
  </si>
  <si>
    <t>IIB</t>
  </si>
  <si>
    <t>37-50/57cm</t>
  </si>
  <si>
    <t>Material de origem bastante intemperizado.</t>
  </si>
  <si>
    <t>bruno escuro (7,5YR 4/2, seco); bruno escuro (7,5YR 3/2, úmido)</t>
  </si>
  <si>
    <t>fraca pequena granular</t>
  </si>
  <si>
    <t>solto, solto, ligeiramente plástico e pegajoso</t>
  </si>
  <si>
    <t>20-37cm; linha de seixos rolados</t>
  </si>
  <si>
    <t>firme, plástico e pegajoso</t>
  </si>
  <si>
    <t>gradual e irregular</t>
  </si>
  <si>
    <t xml:space="preserve">Abundantes no A; raras no B. </t>
  </si>
  <si>
    <t>Presença de cascalho no A</t>
  </si>
  <si>
    <t>Seixos e pedras no B</t>
  </si>
  <si>
    <t xml:space="preserve">Afloramentos de rocha e pedras soltas na superfície. </t>
  </si>
  <si>
    <t>A</t>
  </si>
  <si>
    <t>37-57</t>
  </si>
  <si>
    <t>ALVORADA</t>
  </si>
  <si>
    <t xml:space="preserve">Campos Novos </t>
  </si>
  <si>
    <t>E. 478094,71 m; N. 6958425,76 m</t>
  </si>
  <si>
    <t>Trincheira aberta na parte plana do relevo</t>
  </si>
  <si>
    <t>Sedimentos recentes de basalto</t>
  </si>
  <si>
    <t>Plano</t>
  </si>
  <si>
    <t>Mal drenado</t>
  </si>
  <si>
    <t>Pecuária de corte</t>
  </si>
  <si>
    <t>Campo natural de gramíneas hidrófilas com predominância do capim caninha.</t>
  </si>
  <si>
    <t>Cg</t>
  </si>
  <si>
    <t>35-50cm+</t>
  </si>
  <si>
    <t>preto (2.5YR 2.5/0, úmido)</t>
  </si>
  <si>
    <t>preto (10YR 2.5/1, úmido)</t>
  </si>
  <si>
    <t>franco</t>
  </si>
  <si>
    <t>franco argiloso</t>
  </si>
  <si>
    <t>bruno acinzentado escuro (10YR 4/2, úmido) mosqueado pequeno médio abundante distinto amarelo brunado (10YR 6/8, úmido)</t>
  </si>
  <si>
    <t>ligeiramente plástico e ligeiramente pegajoso</t>
  </si>
  <si>
    <t>plástico e pegajoso</t>
  </si>
  <si>
    <t xml:space="preserve">Abundantes no A1 e A3 </t>
  </si>
  <si>
    <t>Lençol freático a 35cm</t>
  </si>
  <si>
    <t>0-15</t>
  </si>
  <si>
    <t>C1g</t>
  </si>
  <si>
    <t>15-30</t>
  </si>
  <si>
    <t>C2g</t>
  </si>
  <si>
    <t>30-60+</t>
  </si>
  <si>
    <t>BOM JESUS</t>
  </si>
  <si>
    <t xml:space="preserve">E. 557420,53 m; N. 6979587,11 m </t>
  </si>
  <si>
    <t>Corte de estrada no terço inferior de uma elevação com 17% de declividade</t>
  </si>
  <si>
    <t>1010m</t>
  </si>
  <si>
    <t>Forte Ondulado</t>
  </si>
  <si>
    <t>Bem Drenado</t>
  </si>
  <si>
    <t>Mata de araucária com campos naturais com predominância de pinheiro brasileiro, imbuia, guaraperê e canela</t>
  </si>
  <si>
    <t>Pecuária de corte e extrativismo vegetal</t>
  </si>
  <si>
    <t>0-38cm</t>
  </si>
  <si>
    <t>38-62</t>
  </si>
  <si>
    <t>62-98</t>
  </si>
  <si>
    <t>98-140</t>
  </si>
  <si>
    <t>140-190cm+</t>
  </si>
  <si>
    <t>bruno acinzentado escuro (10YR 4/2, seco); bruno a bruno escuro (10YR 4/3, úmido)</t>
  </si>
  <si>
    <t>bruno amarelado escuro (10YR 4/4, úmido)</t>
  </si>
  <si>
    <t>bruno amarelado escuro (10YR 4/6, úmido)</t>
  </si>
  <si>
    <t>bruno oliva (2.5Y 4/4, úmido)</t>
  </si>
  <si>
    <t>fraca pequena blocos angulares e subangulares</t>
  </si>
  <si>
    <t>ligeiramente duro, friável, ligeiramente plástico e pegajoso</t>
  </si>
  <si>
    <t>friável, ligeiramente plástico e ligeiramente pegajoso</t>
  </si>
  <si>
    <t xml:space="preserve">Abundantes no A1; comum no B1, B21 e B22. </t>
  </si>
  <si>
    <t xml:space="preserve">Cristais de quartzo a partir do B1. </t>
  </si>
  <si>
    <r>
      <t>A</t>
    </r>
    <r>
      <rPr>
        <vertAlign val="subscript"/>
        <sz val="11"/>
        <color rgb="FF000000"/>
        <rFont val="Bodoni MT"/>
        <family val="1"/>
      </rPr>
      <t>1</t>
    </r>
  </si>
  <si>
    <t>0-38</t>
  </si>
  <si>
    <r>
      <t>B</t>
    </r>
    <r>
      <rPr>
        <vertAlign val="subscript"/>
        <sz val="11"/>
        <color rgb="FF000000"/>
        <rFont val="Bodoni MT"/>
        <family val="1"/>
      </rPr>
      <t>1</t>
    </r>
  </si>
  <si>
    <r>
      <t>B</t>
    </r>
    <r>
      <rPr>
        <vertAlign val="subscript"/>
        <sz val="11"/>
        <color rgb="FF000000"/>
        <rFont val="Bodoni MT"/>
        <family val="1"/>
      </rPr>
      <t>21</t>
    </r>
  </si>
  <si>
    <r>
      <t>B</t>
    </r>
    <r>
      <rPr>
        <vertAlign val="subscript"/>
        <sz val="11"/>
        <color rgb="FF000000"/>
        <rFont val="Bodoni MT"/>
        <family val="1"/>
      </rPr>
      <t>22</t>
    </r>
  </si>
  <si>
    <r>
      <t>B</t>
    </r>
    <r>
      <rPr>
        <vertAlign val="subscript"/>
        <sz val="11"/>
        <color rgb="FF000000"/>
        <rFont val="Bodoni MT"/>
        <family val="1"/>
      </rPr>
      <t>3</t>
    </r>
  </si>
  <si>
    <r>
      <t>140-190</t>
    </r>
    <r>
      <rPr>
        <sz val="11"/>
        <color rgb="FF000000"/>
        <rFont val="Times New Roman"/>
        <family val="1"/>
      </rPr>
      <t>⁺</t>
    </r>
  </si>
  <si>
    <t>Série Serrado</t>
  </si>
  <si>
    <t>Curitibanos - SC</t>
  </si>
  <si>
    <t xml:space="preserve">E. 559831,47 m; N. 6979526,31m </t>
  </si>
  <si>
    <t>Corte de estrada, terço superior de uma elevação com 7% de declividade</t>
  </si>
  <si>
    <t>1060 m</t>
  </si>
  <si>
    <t>Ondulado com depressões abaciadas</t>
  </si>
  <si>
    <t>Mata subtropical alta mista com araucárias (predominando pinheiro brasileiro, imbuia e canela).</t>
  </si>
  <si>
    <t xml:space="preserve">Extrativismo vegetal; pecuária de corte. </t>
  </si>
  <si>
    <t>C1</t>
  </si>
  <si>
    <t>0-23</t>
  </si>
  <si>
    <t>0-23 cm</t>
  </si>
  <si>
    <t>23-55</t>
  </si>
  <si>
    <t>55-86</t>
  </si>
  <si>
    <t>86-108</t>
  </si>
  <si>
    <t>108-113/130</t>
  </si>
  <si>
    <t>113/130-150cm+</t>
  </si>
  <si>
    <t>bruno acinzentado muito escuro (10 YR 3/2, seco); bruno escuro (10YR 3/3, úmido);</t>
  </si>
  <si>
    <t>bruno escuro (10YR 3/3, seco); bruno amarelado escuro (10YR 3/4; úmido</t>
  </si>
  <si>
    <t xml:space="preserve">argila </t>
  </si>
  <si>
    <t xml:space="preserve">duro, firme, ligeiramente plástico e pegajoso </t>
  </si>
  <si>
    <t>bruno oliva (2.5Y 4/4, úmido</t>
  </si>
  <si>
    <t>bruno amarelado (10YR 5/6, úmido)</t>
  </si>
  <si>
    <t>abrupta e irregular</t>
  </si>
  <si>
    <t>basalto intemperizado</t>
  </si>
  <si>
    <t xml:space="preserve">Abundantes em A1 e A3; muitas no B1; raras no B2 e B3. </t>
  </si>
  <si>
    <t>Material pouco intemperizado a partir de B1, tamanho cascalho e calhaus</t>
  </si>
  <si>
    <t xml:space="preserve">Intensa atividade biológica no A1 e A3 </t>
  </si>
  <si>
    <t xml:space="preserve">Pedras dentro do perfil </t>
  </si>
  <si>
    <t>113/130-150+</t>
  </si>
  <si>
    <t>Série AREIÃO</t>
  </si>
  <si>
    <t xml:space="preserve">E. 556022,89 m; N. 6981916,42 m </t>
  </si>
  <si>
    <t>Corte de estrada no terço médio de uma elevação com 13% de declividade</t>
  </si>
  <si>
    <t>950 m</t>
  </si>
  <si>
    <t>Mistura de arenito + basalto</t>
  </si>
  <si>
    <t>Mata de araucária com campo natural com predominância de pinheiro brasileiro, imbuia, canela e guaraperê</t>
  </si>
  <si>
    <t>Lavouras de subsistência e extrativismo vegetal</t>
  </si>
  <si>
    <t>0-30cm</t>
  </si>
  <si>
    <t>30-50</t>
  </si>
  <si>
    <t>50-72</t>
  </si>
  <si>
    <t>72-100</t>
  </si>
  <si>
    <t>bruno escuro (7.5YR 3/2, seco); bruno escuro (7.5YR 3/2, úmido)</t>
  </si>
  <si>
    <t>muito poroso</t>
  </si>
  <si>
    <t>solto</t>
  </si>
  <si>
    <t>Info. Adicionais</t>
  </si>
  <si>
    <t>muito friável, ligeiramente plástico e ligeiramente pegajoso</t>
  </si>
  <si>
    <t>bruno escuro (7.5YR 3/3, úmido)</t>
  </si>
  <si>
    <t>franco argilo arenoso</t>
  </si>
  <si>
    <t>"coatings" na massa do solo</t>
  </si>
  <si>
    <t>muito friável, ligeiramente plástico e pegajoso</t>
  </si>
  <si>
    <t>bruno (7.5YR 4/6, úmido</t>
  </si>
  <si>
    <t>friável a firme; ligeiramente plástico e pegajoso</t>
  </si>
  <si>
    <t>100-133cm</t>
  </si>
  <si>
    <t>133-183cm</t>
  </si>
  <si>
    <t xml:space="preserve">Abundantes no A1, A3, B1; poucas no B21, B22. </t>
  </si>
  <si>
    <t xml:space="preserve">Abundância de grãos de areia lavada no A1, A3 e B1 e em menor quantidade nos demais horizontes. </t>
  </si>
  <si>
    <t>Intensa atividade biológica nas camadas superficiais</t>
  </si>
  <si>
    <t xml:space="preserve">Os horizontes B21 e B22 mostram características de compactação </t>
  </si>
  <si>
    <t>0 - 30</t>
  </si>
  <si>
    <t>30 - 50</t>
  </si>
  <si>
    <t>50 - 72</t>
  </si>
  <si>
    <t>100 - 133</t>
  </si>
  <si>
    <r>
      <t>133 - 183</t>
    </r>
    <r>
      <rPr>
        <sz val="11"/>
        <color rgb="FF000000"/>
        <rFont val="Times New Roman"/>
        <family val="1"/>
      </rPr>
      <t>⁺</t>
    </r>
  </si>
  <si>
    <t xml:space="preserve">Série MONTE ALEGRE </t>
  </si>
  <si>
    <t>E. 574036,53 m; N. 6979357,98 m</t>
  </si>
  <si>
    <t>Corte de estrada no terço superior de uma elevação com 5% de declividade.</t>
  </si>
  <si>
    <t>1000m</t>
  </si>
  <si>
    <t>Arenito</t>
  </si>
  <si>
    <t>Moderadamente drenado</t>
  </si>
  <si>
    <t>Campos naturais com gramíneas grosseiras</t>
  </si>
  <si>
    <t>Pecuária de corte e lavoura de subsistência</t>
  </si>
  <si>
    <t>0-30</t>
  </si>
  <si>
    <t>30-48</t>
  </si>
  <si>
    <t>48-79</t>
  </si>
  <si>
    <t>79-127cm</t>
  </si>
  <si>
    <t>bruno acinzentado muito escuro (10YR 3/2, seco); bruno acinzentado escuro (10YR 4/2, úmido)</t>
  </si>
  <si>
    <t>franco arenoso</t>
  </si>
  <si>
    <t xml:space="preserve">clara e plana </t>
  </si>
  <si>
    <t>bruno escuro (10YR 3/3, úmido)</t>
  </si>
  <si>
    <t>franco argiloso arenoso</t>
  </si>
  <si>
    <t xml:space="preserve">bruno amarelado (10YR 5/4, úmido); mosqueado grande abundante proeminente bruno acinzentado (10YR 5/2, úmido); </t>
  </si>
  <si>
    <t>firme, ligeiramente plástico e ligeiramente pegajoso</t>
  </si>
  <si>
    <t xml:space="preserve">gradual e plana </t>
  </si>
  <si>
    <t>bruno amarelado claro (10YR 6/4, úmido); mosqueado grande comum e proeminente bruno amarelado (10YR 5/6, úmido)</t>
  </si>
  <si>
    <t>127-145cm+</t>
  </si>
  <si>
    <t>bruno pálido (10YR 6/3, úmido); mosqueado médio abundante distinto amarelo brunado (10YR 5/2, úmido)</t>
  </si>
  <si>
    <t>fraca média blocos subangulares</t>
  </si>
  <si>
    <t>Material lixiviado no B1 e B2.</t>
  </si>
  <si>
    <t xml:space="preserve">Grãos de areia lavada ao longo do perfil. </t>
  </si>
  <si>
    <t>30 - 48</t>
  </si>
  <si>
    <t>48 - 79</t>
  </si>
  <si>
    <t>79 - 127</t>
  </si>
  <si>
    <t>127 - 145</t>
  </si>
  <si>
    <r>
      <t>145 - 180</t>
    </r>
    <r>
      <rPr>
        <sz val="11"/>
        <color rgb="FF000000"/>
        <rFont val="Times New Roman"/>
        <family val="1"/>
      </rPr>
      <t>⁺</t>
    </r>
  </si>
  <si>
    <t>Série CARAGUATÁ</t>
  </si>
  <si>
    <t xml:space="preserve">E. 575171,75 m; N. 6979111,93 m </t>
  </si>
  <si>
    <t xml:space="preserve">1000 m </t>
  </si>
  <si>
    <t xml:space="preserve">Mistura de arenito + argilito com influência de basalto. </t>
  </si>
  <si>
    <t>Mata de araucária com campos nativos com predominância de pinheiro brasileiro, imbuia, guaraperê, acácia e canela.</t>
  </si>
  <si>
    <t>30-42</t>
  </si>
  <si>
    <t>42-53</t>
  </si>
  <si>
    <t>53-68</t>
  </si>
  <si>
    <t>preto (10YR 2.5/1, seco); preto (7.5YR 2.5/0)</t>
  </si>
  <si>
    <t>maciça porosa que se quebra em fraca média blocos subangulares</t>
  </si>
  <si>
    <t>gtadual e plana</t>
  </si>
  <si>
    <t>bruno muito escuro (10YR 2.5/2, úmido)</t>
  </si>
  <si>
    <t>bruno escuro (7.5YR 3/2, úmido); mosqueado médio abundante distinto bruno forte (7.5YR 5/6, úmido)</t>
  </si>
  <si>
    <t>argilo siltoso</t>
  </si>
  <si>
    <t>fraca a moderada média blocos subangulares</t>
  </si>
  <si>
    <t>bruno forte (7.5YR 5/6, úmido); mosqueado médio abundante difuso bruno (7.5YR 5/4, úmido)</t>
  </si>
  <si>
    <t>B3g</t>
  </si>
  <si>
    <t>68-80</t>
  </si>
  <si>
    <t>80-96</t>
  </si>
  <si>
    <t>amarelo avermelhado (5YR 7/6, úmido); mosqueado pequeno pouco proeminente vermelho claro (2.5YR 6/8, úmido</t>
  </si>
  <si>
    <t>pouco poroso</t>
  </si>
  <si>
    <t>bruno forte (7.5YR 5/6, úmido); mosqueado pequeno e médio abundante proeminente cinza claro (7.5YR 7/0, úmido); mosqueado pequeno abundante proeminente vermelho claro (2.5YR 6/8, úmido)</t>
  </si>
  <si>
    <t>material de origem em alto grau de intemperização</t>
  </si>
  <si>
    <t xml:space="preserve">Abundantes no A1 e A3, raras no B21 e B22. </t>
  </si>
  <si>
    <t xml:space="preserve">Grande quantidade de grãos de areia lavada (quartzo) </t>
  </si>
  <si>
    <t xml:space="preserve">Material de origem bastante intemperizado no B3. </t>
  </si>
  <si>
    <t>30 - 42</t>
  </si>
  <si>
    <t>42 - 53</t>
  </si>
  <si>
    <t>53 - 68</t>
  </si>
  <si>
    <t>68 - 80</t>
  </si>
  <si>
    <r>
      <t>B</t>
    </r>
    <r>
      <rPr>
        <sz val="11"/>
        <color rgb="FF000000"/>
        <rFont val="Times New Roman"/>
        <family val="1"/>
      </rPr>
      <t>₃</t>
    </r>
    <r>
      <rPr>
        <sz val="11"/>
        <color rgb="FF000000"/>
        <rFont val="Bodoni MT"/>
        <family val="1"/>
      </rPr>
      <t>g</t>
    </r>
  </si>
  <si>
    <t>80 - 95</t>
  </si>
  <si>
    <t>95 - 150</t>
  </si>
  <si>
    <t xml:space="preserve">Série Tamanduá </t>
  </si>
  <si>
    <t xml:space="preserve">E. 566251,3 m; N. 6978302,6 m </t>
  </si>
  <si>
    <t>Sedimentos recentes de basalto + arenito</t>
  </si>
  <si>
    <t>Muito mal drenado</t>
  </si>
  <si>
    <t>Hidrófilas de campo, predominando capim caninha</t>
  </si>
  <si>
    <t>0-25</t>
  </si>
  <si>
    <t>25-40cm</t>
  </si>
  <si>
    <t>preto (7.5YR N2.5/, úmido)</t>
  </si>
  <si>
    <t xml:space="preserve">ligeiramente plástico e pegajoso </t>
  </si>
  <si>
    <t>cinza escuro (10YR 4/1, molhado); mosqueado grande abundante proeminente bruno amarelado (10YR 5/6, molhado)</t>
  </si>
  <si>
    <t xml:space="preserve">areia franca </t>
  </si>
  <si>
    <t xml:space="preserve">não plástico e não pegajoso </t>
  </si>
  <si>
    <t xml:space="preserve">Abundantes no A </t>
  </si>
  <si>
    <t xml:space="preserve">As demais caracteristicas morfologicas não foram determinadas, motivo o excesso de água </t>
  </si>
  <si>
    <t xml:space="preserve">Abundancia de areia lavada no A </t>
  </si>
  <si>
    <t xml:space="preserve">Lençol freático a 25cm </t>
  </si>
  <si>
    <t>0 - 25</t>
  </si>
  <si>
    <r>
      <t>25 - 40</t>
    </r>
    <r>
      <rPr>
        <sz val="11"/>
        <color rgb="FF000000"/>
        <rFont val="Times New Roman"/>
        <family val="1"/>
      </rPr>
      <t>⁺</t>
    </r>
  </si>
  <si>
    <t>Série BOM JESUS</t>
  </si>
  <si>
    <t>E. 562668,5 m; N. 7032744,99 m</t>
  </si>
  <si>
    <t>Corte de estrada no terço médio de uma elevação com 10% de declividade</t>
  </si>
  <si>
    <t xml:space="preserve">Forte ondulado </t>
  </si>
  <si>
    <t xml:space="preserve">Bem drenado </t>
  </si>
  <si>
    <t xml:space="preserve">Mata subtropical alta mista com araucária com predominância de pinheiro brasileiro, acácia, imbuia, guaraperê, bracatinga e vassoura lageana. </t>
  </si>
  <si>
    <t>Extrativismo vegetal e reflorestamento; pecuária de corte</t>
  </si>
  <si>
    <t>A11</t>
  </si>
  <si>
    <t>A12</t>
  </si>
  <si>
    <t>15-25</t>
  </si>
  <si>
    <t>25-38</t>
  </si>
  <si>
    <t>38-51</t>
  </si>
  <si>
    <t>bruno escuro (10YR 4/3, seco); bruno escuro (10YR 3/3, úmido)</t>
  </si>
  <si>
    <t>fraca média e grande granular</t>
  </si>
  <si>
    <t xml:space="preserve">poroso </t>
  </si>
  <si>
    <t>bruno escuro (10YR 4/3, úmido)</t>
  </si>
  <si>
    <t xml:space="preserve">bruno amarelado escuro (10YR 4/4, úmido); </t>
  </si>
  <si>
    <t>B31</t>
  </si>
  <si>
    <t>B32</t>
  </si>
  <si>
    <t>51-76</t>
  </si>
  <si>
    <t>76-96</t>
  </si>
  <si>
    <t>96-106cm+</t>
  </si>
  <si>
    <t xml:space="preserve">argila pesada </t>
  </si>
  <si>
    <t>bruno avermelhado (5YR 5/4, úmido)</t>
  </si>
  <si>
    <t>bruno avermelhado (5YR 5/5, úmido)</t>
  </si>
  <si>
    <t>moderada grande blocos angulares e subangulares</t>
  </si>
  <si>
    <t xml:space="preserve">Abundantes no A11; comuns no A12 e A3; pouccas no B1; raras no B2. </t>
  </si>
  <si>
    <t xml:space="preserve">Pedras e matacões ao longo do perfil e na superfície </t>
  </si>
  <si>
    <t xml:space="preserve">Fragmentos de rocha intemperizados a partir do B2 </t>
  </si>
  <si>
    <r>
      <t>A</t>
    </r>
    <r>
      <rPr>
        <vertAlign val="subscript"/>
        <sz val="11"/>
        <color rgb="FF000000"/>
        <rFont val="Bodoni MT"/>
        <family val="1"/>
      </rPr>
      <t>11</t>
    </r>
  </si>
  <si>
    <r>
      <t>A</t>
    </r>
    <r>
      <rPr>
        <vertAlign val="subscript"/>
        <sz val="11"/>
        <color rgb="FF000000"/>
        <rFont val="Bodoni MT"/>
        <family val="1"/>
      </rPr>
      <t>12</t>
    </r>
  </si>
  <si>
    <r>
      <t>A</t>
    </r>
    <r>
      <rPr>
        <vertAlign val="subscript"/>
        <sz val="11"/>
        <color rgb="FF000000"/>
        <rFont val="Bodoni MT"/>
        <family val="1"/>
      </rPr>
      <t>3</t>
    </r>
  </si>
  <si>
    <r>
      <t>B</t>
    </r>
    <r>
      <rPr>
        <vertAlign val="subscript"/>
        <sz val="11"/>
        <color rgb="FF000000"/>
        <rFont val="Bodoni MT"/>
        <family val="1"/>
      </rPr>
      <t>2</t>
    </r>
  </si>
  <si>
    <r>
      <t>B</t>
    </r>
    <r>
      <rPr>
        <vertAlign val="subscript"/>
        <sz val="11"/>
        <color rgb="FF000000"/>
        <rFont val="Bodoni MT"/>
        <family val="1"/>
      </rPr>
      <t>31</t>
    </r>
  </si>
  <si>
    <r>
      <t>B</t>
    </r>
    <r>
      <rPr>
        <vertAlign val="subscript"/>
        <sz val="11"/>
        <color rgb="FF000000"/>
        <rFont val="Bodoni MT"/>
        <family val="1"/>
      </rPr>
      <t>32</t>
    </r>
  </si>
  <si>
    <r>
      <t>96-106</t>
    </r>
    <r>
      <rPr>
        <sz val="11"/>
        <color rgb="FF000000"/>
        <rFont val="Times New Roman"/>
        <family val="1"/>
      </rPr>
      <t>⁺</t>
    </r>
  </si>
  <si>
    <t>Série CHAPADA</t>
  </si>
  <si>
    <t>E. 554597,44 m; N. 7018631,71 m</t>
  </si>
  <si>
    <t xml:space="preserve">Corte de estrada no terço inferior de uma elevação com declividade 5%. </t>
  </si>
  <si>
    <t>1050 m</t>
  </si>
  <si>
    <t xml:space="preserve">Basalto </t>
  </si>
  <si>
    <t>Mata subtropical alta mista com araucária predominando pinheiro brasileiro em matas de galerias e campo natural de altitude de regular qualidade</t>
  </si>
  <si>
    <t>30-45</t>
  </si>
  <si>
    <t>45-60</t>
  </si>
  <si>
    <t>90-120cm+</t>
  </si>
  <si>
    <t>bruno escuro (10YR 4/3, seco); bruno acinzentado escuro (10YR 4/2, úmido)</t>
  </si>
  <si>
    <t>bruno acinzentado escuro (10YR 4/2, úmido)</t>
  </si>
  <si>
    <t>bruno oliváceo (2.5Y 4/3, úmido)</t>
  </si>
  <si>
    <t>bruno oliváceo (2.5Y 4/4, úmido)</t>
  </si>
  <si>
    <t>bruno oliváceo (2.5Y 4/6, úmido)</t>
  </si>
  <si>
    <t>fraca pequena média blocos subangulares</t>
  </si>
  <si>
    <t>macio, friável a firme, ligeiramente plástico e ligeiramente pegajoso</t>
  </si>
  <si>
    <t xml:space="preserve">Muitas no A1 e A3; comuns no B1 e B21. </t>
  </si>
  <si>
    <t xml:space="preserve">Presença de material intemperizado a partir do A3. </t>
  </si>
  <si>
    <r>
      <t>90-120</t>
    </r>
    <r>
      <rPr>
        <sz val="11"/>
        <color rgb="FF000000"/>
        <rFont val="Times New Roman"/>
        <family val="1"/>
      </rPr>
      <t>⁺</t>
    </r>
  </si>
  <si>
    <t>Série INVERNADA</t>
  </si>
  <si>
    <t xml:space="preserve">Santa Cecília </t>
  </si>
  <si>
    <t xml:space="preserve">na BR 116, trecho Passa Dois Areião, a 14 km de Passa Dois, entrando a direita e percorrendo 200 metros em direção à torre da Embratel. </t>
  </si>
  <si>
    <t xml:space="preserve">1200 m </t>
  </si>
  <si>
    <t xml:space="preserve">Ondulado no local, forte ondulado na área. </t>
  </si>
  <si>
    <t xml:space="preserve">Mata subtropical alta mista com araucária, predominando pinheiro brasileiro, canelas, imbuia, cedro, e campo de gramíneas. </t>
  </si>
  <si>
    <t>R</t>
  </si>
  <si>
    <t>Basalto pouco intemperizado</t>
  </si>
  <si>
    <t>15-44</t>
  </si>
  <si>
    <t>44-70</t>
  </si>
  <si>
    <t>70-92/100cm</t>
  </si>
  <si>
    <t>cinza muito escuro (10YR 3/1, seco); preto (7.5YR 2.5/, úmido)</t>
  </si>
  <si>
    <t>maciça que se quebra em fraca pequena e média blocos subangulares</t>
  </si>
  <si>
    <t>fraca muito pequena e pequena blocos subangulares</t>
  </si>
  <si>
    <t>abrupta e ondulada</t>
  </si>
  <si>
    <t xml:space="preserve">Abundantes em A1 e B1; raras em B1 e B2. </t>
  </si>
  <si>
    <t xml:space="preserve">Pedras e matacões ao longo do perfil </t>
  </si>
  <si>
    <t xml:space="preserve">Afloramentos de rocha e pedras soltas na superfície </t>
  </si>
  <si>
    <t>70-92-100</t>
  </si>
  <si>
    <t>Série ROCINHA</t>
  </si>
  <si>
    <t>No município de Santa Cecília, rodovia BR 116, trecho Santa Cecília-Areião, a 19 km de Santa Cecília, entrando à direita em direção à torre da Embratel, percorrendo 10 km</t>
  </si>
  <si>
    <t>Corte de estrada no terço médio de uma elevação com 8% de declividade</t>
  </si>
  <si>
    <t xml:space="preserve">1280 m </t>
  </si>
  <si>
    <t>Ondulado com declives curtos</t>
  </si>
  <si>
    <t>Campo natural de gramíneas, infestado de capim caninha; pequena incidência de pinheiro brasileiro, imbuia, guaraperê</t>
  </si>
  <si>
    <t>Exploração da pecuária de corte.</t>
  </si>
  <si>
    <t>20-28</t>
  </si>
  <si>
    <t>28-35/40cm</t>
  </si>
  <si>
    <t>33/40cm+</t>
  </si>
  <si>
    <t>basalto pouco intemperizado</t>
  </si>
  <si>
    <t xml:space="preserve">argiloso siltoso </t>
  </si>
  <si>
    <t>maciça que se quebra em moderada pequena e média blocos subangulares</t>
  </si>
  <si>
    <t>bruno acinzentado muito escuro (10YR 3/2, úmido); mosqueado médio abundante difuso cinzento muito escuro (10YR 3/1, úmido)</t>
  </si>
  <si>
    <t>maciça que se quebra em moderada média e grande blocos angulares e subangulares</t>
  </si>
  <si>
    <t>firme; ligeiramente plástico e pegajoso</t>
  </si>
  <si>
    <t xml:space="preserve">Abundantes no A1; muitas no B1; raras no B2. </t>
  </si>
  <si>
    <t xml:space="preserve">Presença de pedras e matacões no horizonte B. </t>
  </si>
  <si>
    <t>28-35/40</t>
  </si>
  <si>
    <t>SC/SD/001</t>
  </si>
  <si>
    <t>Série SILVEIRAS</t>
  </si>
  <si>
    <t>rodovia BR 116, trecho Santa Cecília-Areião, entrando à esquerda em direção à torre da Embratel, percorrendo 10 km.</t>
  </si>
  <si>
    <t>Corte de estrada no terço médio de uma elevação com 8% de declividade.</t>
  </si>
  <si>
    <t>1280 m</t>
  </si>
  <si>
    <t>Ondulado com declives curtos.</t>
  </si>
  <si>
    <t>Campo natural de gramíneas, infestado de capim caninha; pequena ocorrência de pinheiro brasileiro, imbuia e guareperê</t>
  </si>
  <si>
    <t>0-20/25cm</t>
  </si>
  <si>
    <t>20/25cm+</t>
  </si>
  <si>
    <t xml:space="preserve">preto (10 YR 2.5/1, úmido); </t>
  </si>
  <si>
    <t>Abundantes</t>
  </si>
  <si>
    <t>Série TIMBÓZINHO</t>
  </si>
  <si>
    <t>E. 554586,76 m; N. 7044274,69 m</t>
  </si>
  <si>
    <t>Corte de estrada no terço inferior de uma elevação com 18% de declividade</t>
  </si>
  <si>
    <t>1085m</t>
  </si>
  <si>
    <t>Mistura de basalto e arenito</t>
  </si>
  <si>
    <t>Mata subtropical alta mista com araucária, predominando imbuia, canelas, bracatinga, acácia negra, guaraperê e, em menor proporção, o pinheiro brasileiro</t>
  </si>
  <si>
    <t>Extrativismo vegetal; pecuária de corte</t>
  </si>
  <si>
    <t>30-60</t>
  </si>
  <si>
    <t>60-79</t>
  </si>
  <si>
    <t>79-130</t>
  </si>
  <si>
    <t>bruno avermelhado escuro (5YR 2.5/2, seco); bruno avermelhado escuro (5YR 2.5/3, úmido)</t>
  </si>
  <si>
    <t>krotovinas</t>
  </si>
  <si>
    <t>bruno avermelhado escuro (5YR 3/2, úmido)</t>
  </si>
  <si>
    <t>fraca media blocos subangulares</t>
  </si>
  <si>
    <t>ligeiramente duro, friável a firme, ligeiramente plástico e pegajoso</t>
  </si>
  <si>
    <t>muito duro, firme plástico e pegajoso</t>
  </si>
  <si>
    <t xml:space="preserve">"coatings" na massa do solo </t>
  </si>
  <si>
    <t>“coatings” nos canais das raízes</t>
  </si>
  <si>
    <t>muito duro, firme, ligeiramente plástico e pegajoso</t>
  </si>
  <si>
    <t>130-200</t>
  </si>
  <si>
    <t>200-226cm+</t>
  </si>
  <si>
    <t>bruno oliváceo (2.5Y 4/4, úmido); mosqueado grande abundante proeminente bruno forte (7.5YR 5/6, úmido)</t>
  </si>
  <si>
    <t>muito duro, firme, ligeiramente plástico e ligeiramente pegajoso</t>
  </si>
  <si>
    <t>fraca; pequena e média blocos subangulares</t>
  </si>
  <si>
    <t xml:space="preserve">Abundantes no A1; muitas no A3; comuns no B1; raras no B21. </t>
  </si>
  <si>
    <t xml:space="preserve">Abundancia de grão de quartzo e de areia lavada ao longo do perfil </t>
  </si>
  <si>
    <t xml:space="preserve">30 - 60 </t>
  </si>
  <si>
    <t>60 - 79</t>
  </si>
  <si>
    <t>79 - 130</t>
  </si>
  <si>
    <t>130 - 200</t>
  </si>
  <si>
    <r>
      <t>200 - 226</t>
    </r>
    <r>
      <rPr>
        <sz val="11"/>
        <color rgb="FF000000"/>
        <rFont val="Times New Roman"/>
        <family val="1"/>
      </rPr>
      <t>⁺</t>
    </r>
  </si>
  <si>
    <t>E. 541278,85 m; N. 7052188,17 m</t>
  </si>
  <si>
    <t>Corte de estrada no terço inferior de uma elevação com 8% de declividade</t>
  </si>
  <si>
    <t>1030m</t>
  </si>
  <si>
    <t>Mistura de basalto com arenito</t>
  </si>
  <si>
    <t>Mata subtropical alta mista com araucária com predominância de campos de altitude</t>
  </si>
  <si>
    <t>Extrativismo vegetal e reflorestamento com pinus e pecuária de corte</t>
  </si>
  <si>
    <t>30-56</t>
  </si>
  <si>
    <t>56-77</t>
  </si>
  <si>
    <t>77-95</t>
  </si>
  <si>
    <t>bruno acinzentado escuro (10YR 4/2, seco); bruno muito escuro (10YR 3/1, úmido)</t>
  </si>
  <si>
    <t>fraca muito pequena granular e fraca pequena blocos subangulares</t>
  </si>
  <si>
    <t>solto, muito friável, ligeiramente plástico e ligeiramente pegajoso</t>
  </si>
  <si>
    <t>bruno acinzentado muito escuro (10YR 3/2, úmido)</t>
  </si>
  <si>
    <t>macio, muito friável, ligeiramente plástico e pegajoso</t>
  </si>
  <si>
    <t>“coatings” a massa do solo</t>
  </si>
  <si>
    <t>95-128</t>
  </si>
  <si>
    <t>128-168cm+</t>
  </si>
  <si>
    <t>bruno amarelado escuro (10YR 4/4, úmido</t>
  </si>
  <si>
    <t xml:space="preserve">bruno oliváceo (2.5Y 4/4, úmido); </t>
  </si>
  <si>
    <t xml:space="preserve">Abundantes no A1 e A3; muitas no B1; raras no B21 </t>
  </si>
  <si>
    <t xml:space="preserve">Abundancia de grãos de quartzo ao longo do perfil, principalmente no A1, A3 e B1. </t>
  </si>
  <si>
    <t xml:space="preserve">Material lixiviado no A3 e B1. </t>
  </si>
  <si>
    <t xml:space="preserve">30 - 56 </t>
  </si>
  <si>
    <t>56 - 77</t>
  </si>
  <si>
    <t>77 - 95</t>
  </si>
  <si>
    <t>95 - 128</t>
  </si>
  <si>
    <r>
      <t>128 - 168</t>
    </r>
    <r>
      <rPr>
        <sz val="11"/>
        <color rgb="FF000000"/>
        <rFont val="Times New Roman"/>
        <family val="1"/>
      </rPr>
      <t>⁺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</si>
</sst>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_-* #,##0_-;\-* #,##0_-;_-* &quot;-&quot;??_-;_-@_-"/>
  </numFmts>
  <fonts count="12" x14ac:knownFonts="1">
    <font>
      <sz val="11"/>
      <color theme="1"/>
      <name val="Calibri"/>
      <family val="2"/>
      <scheme val="minor"/>
    </font>
    <font>
      <sz val="12"/>
      <color theme="1"/>
      <name val="Bodoni MT"/>
      <family val="1"/>
    </font>
    <font>
      <sz val="12"/>
      <color rgb="FF000000"/>
      <name val="Bodoni MT"/>
      <family val="1"/>
    </font>
    <font>
      <vertAlign val="subscript"/>
      <sz val="12"/>
      <color theme="1"/>
      <name val="Bodoni MT"/>
      <family val="1"/>
    </font>
    <font>
      <b/>
      <sz val="12"/>
      <color theme="1"/>
      <name val="Bodoni MT"/>
      <family val="1"/>
    </font>
    <font>
      <sz val="13"/>
      <color theme="1"/>
      <name val="Bodoni MT"/>
      <family val="1"/>
    </font>
    <font>
      <sz val="11"/>
      <color rgb="FF000000"/>
      <name val="Bodoni MT"/>
      <family val="1"/>
    </font>
    <font>
      <sz val="11"/>
      <color rgb="FF000000"/>
      <name val="Times New Roman"/>
      <family val="1"/>
    </font>
    <font>
      <sz val="11"/>
      <color theme="1"/>
      <name val="Calibri"/>
      <family val="2"/>
      <scheme val="minor"/>
    </font>
    <font>
      <sz val="13"/>
      <color rgb="FF000000"/>
      <name val="Bodoni MT"/>
      <family val="1"/>
    </font>
    <font>
      <sz val="10"/>
      <color theme="1"/>
      <name val="Calibri"/>
      <family val="2"/>
      <scheme val="minor"/>
    </font>
    <font>
      <vertAlign val="subscript"/>
      <sz val="11"/>
      <color rgb="FF000000"/>
      <name val="Bodoni MT"/>
      <family val="1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</borders>
  <cellStyleXfs count="2">
    <xf numFmtId="0" fontId="0" fillId="0" borderId="0"/>
    <xf numFmtId="43" fontId="8" fillId="0" borderId="0" applyFont="0" applyFill="0" applyBorder="0" applyAlignment="0" applyProtection="0"/>
  </cellStyleXfs>
  <cellXfs count="59">
    <xf numFmtId="0" fontId="0" fillId="0" borderId="0" xfId="0"/>
    <xf numFmtId="0" fontId="1" fillId="0" borderId="0" xfId="0" applyFont="1"/>
    <xf numFmtId="0" fontId="2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1" fillId="0" borderId="0" xfId="0" applyFont="1" applyAlignment="1">
      <alignment horizontal="justify" vertical="center"/>
    </xf>
    <xf numFmtId="0" fontId="2" fillId="0" borderId="0" xfId="0" applyFont="1" applyBorder="1" applyAlignment="1">
      <alignment horizontal="center" vertical="center" wrapText="1"/>
    </xf>
    <xf numFmtId="14" fontId="1" fillId="0" borderId="0" xfId="0" applyNumberFormat="1" applyFont="1"/>
    <xf numFmtId="0" fontId="4" fillId="0" borderId="14" xfId="0" applyFont="1" applyBorder="1" applyAlignment="1">
      <alignment horizontal="center"/>
    </xf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Border="1" applyAlignment="1">
      <alignment vertical="center" wrapText="1"/>
    </xf>
    <xf numFmtId="0" fontId="1" fillId="0" borderId="0" xfId="0" applyFont="1" applyAlignment="1">
      <alignment horizontal="left"/>
    </xf>
    <xf numFmtId="0" fontId="1" fillId="0" borderId="0" xfId="0" applyFont="1" applyFill="1"/>
    <xf numFmtId="0" fontId="1" fillId="0" borderId="12" xfId="0" applyFont="1" applyBorder="1"/>
    <xf numFmtId="0" fontId="1" fillId="0" borderId="0" xfId="0" applyFont="1" applyFill="1" applyBorder="1"/>
    <xf numFmtId="0" fontId="2" fillId="0" borderId="16" xfId="0" applyFont="1" applyBorder="1" applyAlignment="1">
      <alignment vertical="center" wrapText="1"/>
    </xf>
    <xf numFmtId="0" fontId="5" fillId="0" borderId="0" xfId="0" applyFont="1"/>
    <xf numFmtId="0" fontId="5" fillId="0" borderId="0" xfId="0" applyFont="1" applyAlignment="1">
      <alignment horizontal="justify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14" fontId="1" fillId="0" borderId="0" xfId="0" applyNumberFormat="1" applyFont="1" applyAlignment="1">
      <alignment horizontal="left"/>
    </xf>
    <xf numFmtId="0" fontId="6" fillId="0" borderId="0" xfId="0" applyFont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9" fillId="0" borderId="0" xfId="0" applyFont="1"/>
    <xf numFmtId="0" fontId="6" fillId="0" borderId="1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10" fillId="0" borderId="0" xfId="0" applyFont="1" applyAlignment="1">
      <alignment vertical="center" wrapText="1"/>
    </xf>
    <xf numFmtId="0" fontId="6" fillId="0" borderId="1" xfId="0" applyFont="1" applyBorder="1" applyAlignment="1">
      <alignment vertical="center"/>
    </xf>
    <xf numFmtId="0" fontId="6" fillId="0" borderId="18" xfId="0" applyFont="1" applyBorder="1" applyAlignment="1">
      <alignment vertical="center"/>
    </xf>
    <xf numFmtId="164" fontId="6" fillId="0" borderId="18" xfId="1" applyNumberFormat="1" applyFont="1" applyBorder="1" applyAlignment="1">
      <alignment vertical="center"/>
    </xf>
    <xf numFmtId="0" fontId="5" fillId="0" borderId="0" xfId="0" applyFont="1" applyAlignment="1">
      <alignment horizontal="left" vertical="center"/>
    </xf>
    <xf numFmtId="0" fontId="2" fillId="0" borderId="9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left"/>
    </xf>
    <xf numFmtId="0" fontId="9" fillId="0" borderId="0" xfId="0" applyFont="1" applyAlignment="1">
      <alignment horizontal="center"/>
    </xf>
    <xf numFmtId="0" fontId="9" fillId="0" borderId="0" xfId="0" applyFont="1" applyAlignment="1">
      <alignment vertical="center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76"/>
  <sheetViews>
    <sheetView topLeftCell="H13" workbookViewId="0">
      <selection activeCell="S35" sqref="S35:T40"/>
    </sheetView>
  </sheetViews>
  <sheetFormatPr defaultRowHeight="15.75" x14ac:dyDescent="0.25"/>
  <cols>
    <col min="1" max="1" width="32.7109375" style="1" bestFit="1" customWidth="1"/>
    <col min="2" max="2" width="12.7109375" style="1" bestFit="1" customWidth="1"/>
    <col min="3" max="3" width="16" style="1" customWidth="1"/>
    <col min="4" max="4" width="15.85546875" style="1" bestFit="1" customWidth="1"/>
    <col min="5" max="5" width="24" style="1" customWidth="1"/>
    <col min="6" max="6" width="14.5703125" style="1" bestFit="1" customWidth="1"/>
    <col min="7" max="7" width="73.140625" style="1" bestFit="1" customWidth="1"/>
    <col min="8" max="8" width="20.28515625" style="1" bestFit="1" customWidth="1"/>
    <col min="9" max="9" width="13.42578125" style="1" bestFit="1" customWidth="1"/>
    <col min="10" max="10" width="8.28515625" style="1" bestFit="1" customWidth="1"/>
    <col min="11" max="20" width="9.140625" style="1"/>
    <col min="21" max="21" width="5.85546875" style="1" bestFit="1" customWidth="1"/>
    <col min="22" max="22" width="7.28515625" style="1" bestFit="1" customWidth="1"/>
    <col min="23" max="23" width="16.5703125" style="1" customWidth="1"/>
    <col min="24" max="16384" width="9.140625" style="1"/>
  </cols>
  <sheetData>
    <row r="1" spans="1:8" x14ac:dyDescent="0.25">
      <c r="A1" s="1" t="s">
        <v>0</v>
      </c>
    </row>
    <row r="2" spans="1:8" x14ac:dyDescent="0.25">
      <c r="A2" s="1" t="s">
        <v>1</v>
      </c>
      <c r="B2" s="1">
        <v>21</v>
      </c>
    </row>
    <row r="3" spans="1:8" x14ac:dyDescent="0.25">
      <c r="A3" s="1" t="s">
        <v>2</v>
      </c>
      <c r="B3" s="9">
        <v>27373</v>
      </c>
    </row>
    <row r="4" spans="1:8" x14ac:dyDescent="0.25">
      <c r="A4" s="1" t="s">
        <v>3</v>
      </c>
      <c r="B4" s="1" t="s">
        <v>77</v>
      </c>
    </row>
    <row r="5" spans="1:8" x14ac:dyDescent="0.25">
      <c r="A5" s="1" t="s">
        <v>4</v>
      </c>
      <c r="B5" s="1" t="s">
        <v>78</v>
      </c>
    </row>
    <row r="6" spans="1:8" ht="17.25" x14ac:dyDescent="0.3">
      <c r="A6" s="1" t="s">
        <v>5</v>
      </c>
      <c r="B6" s="20" t="s">
        <v>128</v>
      </c>
    </row>
    <row r="7" spans="1:8" x14ac:dyDescent="0.25">
      <c r="A7" s="1" t="s">
        <v>6</v>
      </c>
      <c r="B7" s="1" t="s">
        <v>129</v>
      </c>
    </row>
    <row r="8" spans="1:8" x14ac:dyDescent="0.25">
      <c r="A8" s="1" t="s">
        <v>7</v>
      </c>
      <c r="B8" s="1" t="s">
        <v>130</v>
      </c>
    </row>
    <row r="9" spans="1:8" x14ac:dyDescent="0.25">
      <c r="A9" s="1" t="s">
        <v>8</v>
      </c>
      <c r="B9" s="1" t="s">
        <v>131</v>
      </c>
    </row>
    <row r="10" spans="1:8" x14ac:dyDescent="0.25">
      <c r="A10" s="1" t="s">
        <v>9</v>
      </c>
      <c r="B10" s="1" t="s">
        <v>132</v>
      </c>
    </row>
    <row r="11" spans="1:8" x14ac:dyDescent="0.25">
      <c r="A11" s="1" t="s">
        <v>10</v>
      </c>
      <c r="B11" s="1" t="s">
        <v>84</v>
      </c>
    </row>
    <row r="12" spans="1:8" x14ac:dyDescent="0.25">
      <c r="A12" s="1" t="s">
        <v>11</v>
      </c>
      <c r="B12" s="1" t="s">
        <v>133</v>
      </c>
    </row>
    <row r="13" spans="1:8" x14ac:dyDescent="0.25">
      <c r="A13" s="1" t="s">
        <v>12</v>
      </c>
      <c r="B13" s="1" t="s">
        <v>134</v>
      </c>
    </row>
    <row r="16" spans="1:8" ht="16.5" x14ac:dyDescent="0.3">
      <c r="A16" s="10" t="s">
        <v>13</v>
      </c>
      <c r="B16" s="10" t="s">
        <v>14</v>
      </c>
      <c r="C16" s="10" t="s">
        <v>15</v>
      </c>
      <c r="D16" s="10" t="s">
        <v>16</v>
      </c>
      <c r="E16" s="10" t="s">
        <v>17</v>
      </c>
      <c r="F16" s="10" t="s">
        <v>18</v>
      </c>
      <c r="G16" s="10" t="s">
        <v>19</v>
      </c>
      <c r="H16" s="10" t="s">
        <v>20</v>
      </c>
    </row>
    <row r="17" spans="1:28" ht="17.25" x14ac:dyDescent="0.3">
      <c r="A17" s="1" t="s">
        <v>76</v>
      </c>
      <c r="B17" s="1" t="s">
        <v>90</v>
      </c>
      <c r="C17" s="1" t="s">
        <v>139</v>
      </c>
      <c r="D17" s="1" t="s">
        <v>99</v>
      </c>
      <c r="E17" s="1" t="s">
        <v>140</v>
      </c>
      <c r="G17" s="20" t="s">
        <v>141</v>
      </c>
      <c r="H17" s="1" t="s">
        <v>21</v>
      </c>
      <c r="I17" s="1" t="s">
        <v>102</v>
      </c>
    </row>
    <row r="18" spans="1:28" ht="17.25" x14ac:dyDescent="0.3">
      <c r="A18" s="1" t="s">
        <v>135</v>
      </c>
      <c r="B18" s="1" t="s">
        <v>136</v>
      </c>
      <c r="C18" s="20" t="s">
        <v>98</v>
      </c>
      <c r="D18" s="1" t="s">
        <v>99</v>
      </c>
      <c r="E18" s="20" t="s">
        <v>142</v>
      </c>
      <c r="G18" s="1" t="s">
        <v>143</v>
      </c>
      <c r="H18" s="1" t="s">
        <v>21</v>
      </c>
    </row>
    <row r="19" spans="1:28" x14ac:dyDescent="0.25">
      <c r="A19" s="1" t="s">
        <v>87</v>
      </c>
      <c r="B19" s="1" t="s">
        <v>137</v>
      </c>
      <c r="C19" s="1" t="s">
        <v>144</v>
      </c>
    </row>
    <row r="20" spans="1:28" ht="17.25" x14ac:dyDescent="0.3">
      <c r="A20" s="1" t="s">
        <v>88</v>
      </c>
      <c r="B20" s="1" t="s">
        <v>138</v>
      </c>
      <c r="C20" s="20" t="s">
        <v>145</v>
      </c>
      <c r="D20" s="1" t="s">
        <v>105</v>
      </c>
      <c r="E20" s="20" t="s">
        <v>146</v>
      </c>
      <c r="G20" s="20" t="s">
        <v>147</v>
      </c>
      <c r="H20" s="1" t="s">
        <v>21</v>
      </c>
      <c r="I20" s="1" t="s">
        <v>102</v>
      </c>
    </row>
    <row r="21" spans="1:28" ht="17.25" x14ac:dyDescent="0.3">
      <c r="A21" s="1" t="s">
        <v>89</v>
      </c>
      <c r="B21" s="1" t="s">
        <v>149</v>
      </c>
      <c r="C21" s="20" t="s">
        <v>151</v>
      </c>
      <c r="D21" s="1" t="s">
        <v>99</v>
      </c>
      <c r="E21" s="20" t="s">
        <v>114</v>
      </c>
      <c r="G21" s="20" t="s">
        <v>152</v>
      </c>
      <c r="H21" s="1" t="s">
        <v>21</v>
      </c>
      <c r="I21" s="1" t="s">
        <v>102</v>
      </c>
    </row>
    <row r="22" spans="1:28" ht="17.25" x14ac:dyDescent="0.3">
      <c r="A22" s="1" t="s">
        <v>148</v>
      </c>
      <c r="B22" s="1" t="s">
        <v>150</v>
      </c>
      <c r="C22" s="20" t="s">
        <v>153</v>
      </c>
      <c r="D22" s="1" t="s">
        <v>99</v>
      </c>
      <c r="E22" s="20" t="s">
        <v>154</v>
      </c>
      <c r="F22" s="20" t="s">
        <v>155</v>
      </c>
      <c r="G22" s="21" t="s">
        <v>156</v>
      </c>
      <c r="I22" s="1" t="s">
        <v>102</v>
      </c>
    </row>
    <row r="24" spans="1:28" x14ac:dyDescent="0.25">
      <c r="A24" s="1" t="s">
        <v>24</v>
      </c>
      <c r="B24" s="1" t="s">
        <v>157</v>
      </c>
    </row>
    <row r="25" spans="1:28" x14ac:dyDescent="0.25">
      <c r="A25" s="1" t="s">
        <v>25</v>
      </c>
      <c r="B25" s="1" t="s">
        <v>158</v>
      </c>
    </row>
    <row r="29" spans="1:28" ht="30" customHeight="1" x14ac:dyDescent="0.25"/>
    <row r="30" spans="1:28" s="16" customFormat="1" x14ac:dyDescent="0.25">
      <c r="A30" s="16" t="s">
        <v>49</v>
      </c>
    </row>
    <row r="31" spans="1:28" s="16" customFormat="1" x14ac:dyDescent="0.25"/>
    <row r="32" spans="1:28" s="16" customFormat="1" ht="16.5" thickBot="1" x14ac:dyDescent="0.3">
      <c r="Y32" s="18"/>
      <c r="Z32" s="18"/>
      <c r="AA32" s="18"/>
      <c r="AB32" s="18"/>
    </row>
    <row r="33" spans="1:28" ht="17.25" customHeight="1" thickBot="1" x14ac:dyDescent="0.3">
      <c r="A33" s="39" t="s">
        <v>50</v>
      </c>
      <c r="B33" s="40"/>
      <c r="C33" s="41" t="s">
        <v>51</v>
      </c>
      <c r="D33" s="42"/>
      <c r="E33" s="42"/>
      <c r="F33" s="43"/>
      <c r="G33" s="44" t="s">
        <v>52</v>
      </c>
      <c r="H33" s="39" t="s">
        <v>53</v>
      </c>
      <c r="I33" s="40"/>
      <c r="K33" s="46" t="s">
        <v>54</v>
      </c>
      <c r="L33" s="42"/>
      <c r="M33" s="42"/>
      <c r="N33" s="42"/>
      <c r="O33" s="42"/>
      <c r="P33" s="47"/>
      <c r="Q33" s="49" t="s">
        <v>55</v>
      </c>
      <c r="S33" s="51" t="s">
        <v>57</v>
      </c>
      <c r="T33" s="49" t="s">
        <v>58</v>
      </c>
      <c r="U33" s="46" t="s">
        <v>59</v>
      </c>
      <c r="V33" s="42"/>
      <c r="W33" s="48"/>
      <c r="X33" s="19"/>
      <c r="Y33" s="14"/>
      <c r="Z33" s="14"/>
      <c r="AA33" s="11"/>
      <c r="AB33" s="11"/>
    </row>
    <row r="34" spans="1:28" ht="48" thickBot="1" x14ac:dyDescent="0.3">
      <c r="A34" s="2" t="s">
        <v>60</v>
      </c>
      <c r="B34" s="3" t="s">
        <v>61</v>
      </c>
      <c r="C34" s="3" t="s">
        <v>62</v>
      </c>
      <c r="D34" s="3" t="s">
        <v>63</v>
      </c>
      <c r="E34" s="3" t="s">
        <v>64</v>
      </c>
      <c r="F34" s="3" t="s">
        <v>65</v>
      </c>
      <c r="G34" s="45"/>
      <c r="H34" s="2" t="s">
        <v>66</v>
      </c>
      <c r="I34" s="3" t="s">
        <v>67</v>
      </c>
      <c r="K34" s="6" t="s">
        <v>68</v>
      </c>
      <c r="L34" s="6" t="s">
        <v>69</v>
      </c>
      <c r="M34" s="6" t="s">
        <v>56</v>
      </c>
      <c r="N34" s="6" t="s">
        <v>70</v>
      </c>
      <c r="O34" s="6" t="s">
        <v>71</v>
      </c>
      <c r="P34" s="6" t="s">
        <v>72</v>
      </c>
      <c r="Q34" s="50"/>
      <c r="S34" s="52"/>
      <c r="T34" s="50"/>
      <c r="U34" s="6" t="s">
        <v>73</v>
      </c>
      <c r="V34" s="6" t="s">
        <v>74</v>
      </c>
      <c r="W34" s="6" t="s">
        <v>75</v>
      </c>
      <c r="X34" s="17"/>
      <c r="Y34" s="11"/>
      <c r="Z34" s="11"/>
      <c r="AA34" s="11"/>
      <c r="AB34" s="11"/>
    </row>
    <row r="35" spans="1:28" x14ac:dyDescent="0.25">
      <c r="A35" s="22" t="s">
        <v>118</v>
      </c>
      <c r="B35" s="22" t="s">
        <v>123</v>
      </c>
      <c r="C35" s="22">
        <v>1</v>
      </c>
      <c r="D35" s="22">
        <v>1</v>
      </c>
      <c r="E35" s="22">
        <v>28</v>
      </c>
      <c r="F35" s="24">
        <v>70</v>
      </c>
      <c r="G35" s="26">
        <v>4</v>
      </c>
      <c r="H35" s="4"/>
      <c r="I35" s="4"/>
      <c r="K35" s="22">
        <v>0.3</v>
      </c>
      <c r="L35" s="22">
        <v>0.5</v>
      </c>
      <c r="M35" s="22">
        <v>0.12</v>
      </c>
      <c r="N35" s="22">
        <v>0.04</v>
      </c>
      <c r="O35" s="22">
        <v>4</v>
      </c>
      <c r="P35" s="2">
        <f>11.8-O35</f>
        <v>7.8000000000000007</v>
      </c>
      <c r="Q35" s="22">
        <v>5</v>
      </c>
      <c r="R35" s="13"/>
      <c r="S35" s="22">
        <v>2.52</v>
      </c>
      <c r="T35" s="26">
        <v>4.33</v>
      </c>
      <c r="U35" s="2"/>
      <c r="V35" s="2"/>
      <c r="W35" s="2"/>
    </row>
    <row r="36" spans="1:28" x14ac:dyDescent="0.25">
      <c r="A36" s="22" t="s">
        <v>159</v>
      </c>
      <c r="B36" s="22" t="s">
        <v>161</v>
      </c>
      <c r="C36" s="22">
        <v>1</v>
      </c>
      <c r="D36" s="22">
        <v>1</v>
      </c>
      <c r="E36" s="22">
        <v>26</v>
      </c>
      <c r="F36" s="24">
        <v>72</v>
      </c>
      <c r="G36" s="26">
        <v>2</v>
      </c>
      <c r="H36" s="2"/>
      <c r="I36" s="2"/>
      <c r="J36" s="13"/>
      <c r="K36" s="22">
        <v>0.05</v>
      </c>
      <c r="L36" s="22">
        <v>0.1</v>
      </c>
      <c r="M36" s="22">
        <v>0.04</v>
      </c>
      <c r="N36" s="22">
        <v>0.02</v>
      </c>
      <c r="O36" s="22">
        <v>3.2</v>
      </c>
      <c r="P36" s="2">
        <f>8.9-O36</f>
        <v>5.7</v>
      </c>
      <c r="Q36" s="22">
        <v>1</v>
      </c>
      <c r="R36" s="13"/>
      <c r="S36" s="22">
        <v>1.44</v>
      </c>
      <c r="T36" s="26">
        <v>2.4700000000000002</v>
      </c>
      <c r="U36" s="2"/>
      <c r="V36" s="2"/>
      <c r="W36" s="2"/>
    </row>
    <row r="37" spans="1:28" x14ac:dyDescent="0.25">
      <c r="A37" s="22" t="s">
        <v>160</v>
      </c>
      <c r="B37" s="22" t="s">
        <v>162</v>
      </c>
      <c r="C37" s="22">
        <v>2</v>
      </c>
      <c r="D37" s="22">
        <v>1</v>
      </c>
      <c r="E37" s="22">
        <v>22</v>
      </c>
      <c r="F37" s="24">
        <v>75</v>
      </c>
      <c r="G37" s="26">
        <v>6</v>
      </c>
      <c r="H37" s="2"/>
      <c r="I37" s="2"/>
      <c r="J37" s="13"/>
      <c r="K37" s="22">
        <v>0.05</v>
      </c>
      <c r="L37" s="22">
        <v>0.1</v>
      </c>
      <c r="M37" s="22">
        <v>0.03</v>
      </c>
      <c r="N37" s="22">
        <v>0.02</v>
      </c>
      <c r="O37" s="22">
        <v>2.8</v>
      </c>
      <c r="P37" s="2">
        <f>7.9-O37</f>
        <v>5.1000000000000005</v>
      </c>
      <c r="Q37" s="22">
        <v>1</v>
      </c>
      <c r="R37" s="13"/>
      <c r="S37" s="22">
        <v>1.05</v>
      </c>
      <c r="T37" s="26">
        <v>1.8</v>
      </c>
      <c r="U37" s="2"/>
      <c r="V37" s="2"/>
      <c r="W37" s="2"/>
    </row>
    <row r="38" spans="1:28" x14ac:dyDescent="0.25">
      <c r="A38" s="22" t="s">
        <v>120</v>
      </c>
      <c r="B38" s="22" t="s">
        <v>163</v>
      </c>
      <c r="C38" s="22">
        <v>1</v>
      </c>
      <c r="D38" s="22">
        <v>1</v>
      </c>
      <c r="E38" s="22">
        <v>22</v>
      </c>
      <c r="F38" s="24">
        <v>76</v>
      </c>
      <c r="G38" s="26">
        <v>1</v>
      </c>
      <c r="H38" s="2"/>
      <c r="I38" s="2"/>
      <c r="J38" s="13"/>
      <c r="K38" s="22">
        <v>0.05</v>
      </c>
      <c r="L38" s="22">
        <v>0.1</v>
      </c>
      <c r="M38" s="22">
        <v>0.02</v>
      </c>
      <c r="N38" s="22">
        <v>0.01</v>
      </c>
      <c r="O38" s="22">
        <v>2.1</v>
      </c>
      <c r="P38" s="5">
        <f>6-O38</f>
        <v>3.9</v>
      </c>
      <c r="Q38" s="22">
        <v>2</v>
      </c>
      <c r="R38" s="13"/>
      <c r="S38" s="22">
        <v>0.75</v>
      </c>
      <c r="T38" s="26">
        <v>1.29</v>
      </c>
      <c r="U38" s="2"/>
      <c r="V38" s="5"/>
      <c r="W38" s="2"/>
    </row>
    <row r="39" spans="1:28" x14ac:dyDescent="0.25">
      <c r="A39" s="22" t="s">
        <v>121</v>
      </c>
      <c r="B39" s="22" t="s">
        <v>164</v>
      </c>
      <c r="C39" s="22">
        <v>1</v>
      </c>
      <c r="D39" s="22">
        <v>2</v>
      </c>
      <c r="E39" s="22">
        <v>33</v>
      </c>
      <c r="F39" s="24">
        <v>64</v>
      </c>
      <c r="G39" s="26">
        <v>0.5</v>
      </c>
      <c r="H39" s="13"/>
      <c r="I39" s="12"/>
      <c r="J39" s="13"/>
      <c r="K39" s="26">
        <v>0.05</v>
      </c>
      <c r="L39" s="26">
        <v>0.1</v>
      </c>
      <c r="M39" s="26">
        <v>0.01</v>
      </c>
      <c r="N39" s="26">
        <v>0.01</v>
      </c>
      <c r="O39" s="26">
        <v>1.8</v>
      </c>
      <c r="P39" s="13">
        <f>5.4-O39</f>
        <v>3.6000000000000005</v>
      </c>
      <c r="Q39" s="26">
        <v>2</v>
      </c>
      <c r="R39" s="13"/>
      <c r="S39" s="26">
        <v>0.15</v>
      </c>
      <c r="T39" s="26">
        <v>0.25</v>
      </c>
      <c r="U39" s="13"/>
      <c r="V39" s="13"/>
      <c r="W39" s="13"/>
    </row>
    <row r="40" spans="1:28" ht="16.5" thickBot="1" x14ac:dyDescent="0.3">
      <c r="A40" s="13"/>
      <c r="B40" s="23" t="s">
        <v>165</v>
      </c>
      <c r="C40" s="23">
        <v>1</v>
      </c>
      <c r="D40" s="23">
        <v>1</v>
      </c>
      <c r="E40" s="23">
        <v>23</v>
      </c>
      <c r="F40" s="25">
        <v>75</v>
      </c>
      <c r="G40" s="27">
        <v>0.1</v>
      </c>
      <c r="H40" s="13"/>
      <c r="I40" s="13"/>
      <c r="J40" s="13"/>
      <c r="K40" s="27">
        <v>0.1</v>
      </c>
      <c r="L40" s="27">
        <v>0.3</v>
      </c>
      <c r="M40" s="27">
        <v>0.01</v>
      </c>
      <c r="N40" s="27">
        <v>0.01</v>
      </c>
      <c r="O40" s="27">
        <v>1.4</v>
      </c>
      <c r="P40" s="13">
        <f>5.2-O40</f>
        <v>3.8000000000000003</v>
      </c>
      <c r="Q40" s="27">
        <v>5</v>
      </c>
      <c r="R40" s="12"/>
      <c r="S40" s="27">
        <v>0.06</v>
      </c>
      <c r="T40" s="27">
        <v>0.1</v>
      </c>
      <c r="U40" s="13"/>
      <c r="V40" s="13"/>
      <c r="W40" s="13"/>
    </row>
    <row r="41" spans="1:28" x14ac:dyDescent="0.25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4"/>
      <c r="S41" s="8"/>
      <c r="T41" s="8"/>
      <c r="U41" s="13"/>
      <c r="V41" s="13"/>
      <c r="W41" s="13"/>
    </row>
    <row r="42" spans="1:28" x14ac:dyDescent="0.25">
      <c r="K42" s="13"/>
      <c r="L42" s="13"/>
      <c r="M42" s="13"/>
      <c r="N42" s="13"/>
      <c r="O42" s="13"/>
      <c r="P42" s="13"/>
      <c r="Q42" s="13"/>
      <c r="R42" s="14"/>
      <c r="S42" s="8"/>
      <c r="T42" s="8"/>
      <c r="U42" s="13"/>
      <c r="V42" s="13"/>
      <c r="W42" s="13"/>
    </row>
    <row r="57" spans="1:8" x14ac:dyDescent="0.25">
      <c r="A57" s="7" t="s">
        <v>26</v>
      </c>
      <c r="H57" s="7" t="s">
        <v>27</v>
      </c>
    </row>
    <row r="58" spans="1:8" x14ac:dyDescent="0.25">
      <c r="A58" s="7" t="s">
        <v>28</v>
      </c>
    </row>
    <row r="59" spans="1:8" ht="157.5" x14ac:dyDescent="0.25">
      <c r="A59" s="7" t="s">
        <v>29</v>
      </c>
    </row>
    <row r="60" spans="1:8" ht="47.25" x14ac:dyDescent="0.25">
      <c r="A60" s="7" t="s">
        <v>30</v>
      </c>
    </row>
    <row r="61" spans="1:8" x14ac:dyDescent="0.25">
      <c r="A61" s="7" t="s">
        <v>31</v>
      </c>
    </row>
    <row r="62" spans="1:8" x14ac:dyDescent="0.25">
      <c r="A62" s="7" t="s">
        <v>32</v>
      </c>
    </row>
    <row r="63" spans="1:8" x14ac:dyDescent="0.25">
      <c r="A63" s="7" t="s">
        <v>33</v>
      </c>
    </row>
    <row r="64" spans="1:8" x14ac:dyDescent="0.25">
      <c r="A64" s="7" t="s">
        <v>34</v>
      </c>
    </row>
    <row r="65" spans="1:2" ht="63" x14ac:dyDescent="0.25">
      <c r="A65" s="7" t="s">
        <v>35</v>
      </c>
    </row>
    <row r="66" spans="1:2" ht="47.25" x14ac:dyDescent="0.25">
      <c r="A66" s="7" t="s">
        <v>36</v>
      </c>
    </row>
    <row r="67" spans="1:2" x14ac:dyDescent="0.25">
      <c r="A67" s="7"/>
    </row>
    <row r="68" spans="1:2" ht="409.5" x14ac:dyDescent="0.25">
      <c r="A68" s="7" t="s">
        <v>37</v>
      </c>
      <c r="B68" s="7" t="s">
        <v>38</v>
      </c>
    </row>
    <row r="69" spans="1:2" ht="252" x14ac:dyDescent="0.25">
      <c r="A69" s="7" t="s">
        <v>39</v>
      </c>
      <c r="B69" s="7" t="s">
        <v>40</v>
      </c>
    </row>
    <row r="70" spans="1:2" ht="252" x14ac:dyDescent="0.25">
      <c r="A70" s="7" t="s">
        <v>41</v>
      </c>
      <c r="B70" s="7" t="s">
        <v>42</v>
      </c>
    </row>
    <row r="71" spans="1:2" ht="252" x14ac:dyDescent="0.25">
      <c r="A71" s="7" t="s">
        <v>43</v>
      </c>
      <c r="B71" s="7" t="s">
        <v>44</v>
      </c>
    </row>
    <row r="72" spans="1:2" x14ac:dyDescent="0.25">
      <c r="A72" s="7"/>
    </row>
    <row r="73" spans="1:2" ht="40.5" x14ac:dyDescent="0.25">
      <c r="A73" s="7" t="s">
        <v>45</v>
      </c>
    </row>
    <row r="74" spans="1:2" ht="51.75" x14ac:dyDescent="0.25">
      <c r="A74" s="7" t="s">
        <v>46</v>
      </c>
    </row>
    <row r="75" spans="1:2" ht="31.5" x14ac:dyDescent="0.25">
      <c r="A75" s="7" t="s">
        <v>47</v>
      </c>
    </row>
    <row r="76" spans="1:2" x14ac:dyDescent="0.25">
      <c r="A76" s="7" t="s">
        <v>48</v>
      </c>
    </row>
  </sheetData>
  <mergeCells count="9">
    <mergeCell ref="S33:S34"/>
    <mergeCell ref="T33:T34"/>
    <mergeCell ref="U33:W33"/>
    <mergeCell ref="A33:B33"/>
    <mergeCell ref="C33:F33"/>
    <mergeCell ref="G33:G34"/>
    <mergeCell ref="H33:I33"/>
    <mergeCell ref="K33:P33"/>
    <mergeCell ref="Q33:Q34"/>
  </mergeCells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71"/>
  <sheetViews>
    <sheetView topLeftCell="J10" workbookViewId="0">
      <selection activeCell="W39" sqref="W39"/>
    </sheetView>
  </sheetViews>
  <sheetFormatPr defaultRowHeight="15.75" x14ac:dyDescent="0.25"/>
  <cols>
    <col min="1" max="1" width="32.7109375" style="1" bestFit="1" customWidth="1"/>
    <col min="2" max="2" width="12.7109375" style="1" bestFit="1" customWidth="1"/>
    <col min="3" max="3" width="16" style="1" customWidth="1"/>
    <col min="4" max="4" width="15.85546875" style="1" bestFit="1" customWidth="1"/>
    <col min="5" max="5" width="24" style="1" customWidth="1"/>
    <col min="6" max="6" width="14.5703125" style="1" bestFit="1" customWidth="1"/>
    <col min="7" max="7" width="12.5703125" style="1" customWidth="1"/>
    <col min="8" max="8" width="20.28515625" style="1" bestFit="1" customWidth="1"/>
    <col min="9" max="9" width="13.42578125" style="1" bestFit="1" customWidth="1"/>
    <col min="10" max="10" width="8.28515625" style="1" bestFit="1" customWidth="1"/>
    <col min="11" max="20" width="9.140625" style="1"/>
    <col min="21" max="21" width="5.85546875" style="1" bestFit="1" customWidth="1"/>
    <col min="22" max="22" width="7.28515625" style="1" bestFit="1" customWidth="1"/>
    <col min="23" max="23" width="16.5703125" style="1" customWidth="1"/>
    <col min="24" max="16384" width="9.140625" style="1"/>
  </cols>
  <sheetData>
    <row r="1" spans="1:9" x14ac:dyDescent="0.25">
      <c r="A1" s="1" t="s">
        <v>0</v>
      </c>
    </row>
    <row r="2" spans="1:9" x14ac:dyDescent="0.25">
      <c r="A2" s="1" t="s">
        <v>1</v>
      </c>
      <c r="B2" s="1">
        <v>44</v>
      </c>
    </row>
    <row r="3" spans="1:9" x14ac:dyDescent="0.25">
      <c r="A3" s="1" t="s">
        <v>2</v>
      </c>
      <c r="B3" s="9">
        <v>27550</v>
      </c>
    </row>
    <row r="4" spans="1:9" x14ac:dyDescent="0.25">
      <c r="A4" s="1" t="s">
        <v>3</v>
      </c>
      <c r="B4" s="1" t="s">
        <v>362</v>
      </c>
    </row>
    <row r="5" spans="1:9" x14ac:dyDescent="0.25">
      <c r="A5" s="1" t="s">
        <v>4</v>
      </c>
      <c r="B5" s="1" t="s">
        <v>363</v>
      </c>
    </row>
    <row r="6" spans="1:9" ht="17.25" x14ac:dyDescent="0.3">
      <c r="A6" s="1" t="s">
        <v>5</v>
      </c>
      <c r="B6" s="20" t="s">
        <v>364</v>
      </c>
    </row>
    <row r="7" spans="1:9" ht="17.25" x14ac:dyDescent="0.3">
      <c r="A7" s="1" t="s">
        <v>6</v>
      </c>
      <c r="B7" s="20" t="s">
        <v>365</v>
      </c>
    </row>
    <row r="8" spans="1:9" x14ac:dyDescent="0.25">
      <c r="A8" s="1" t="s">
        <v>7</v>
      </c>
      <c r="B8" s="1">
        <v>880</v>
      </c>
    </row>
    <row r="9" spans="1:9" ht="17.25" x14ac:dyDescent="0.3">
      <c r="A9" s="1" t="s">
        <v>8</v>
      </c>
      <c r="B9" s="20" t="s">
        <v>366</v>
      </c>
    </row>
    <row r="10" spans="1:9" x14ac:dyDescent="0.25">
      <c r="A10" s="1" t="s">
        <v>9</v>
      </c>
      <c r="B10" s="1" t="s">
        <v>367</v>
      </c>
    </row>
    <row r="11" spans="1:9" x14ac:dyDescent="0.25">
      <c r="A11" s="1" t="s">
        <v>10</v>
      </c>
      <c r="B11" s="1" t="s">
        <v>368</v>
      </c>
    </row>
    <row r="12" spans="1:9" ht="17.25" x14ac:dyDescent="0.3">
      <c r="A12" s="1" t="s">
        <v>11</v>
      </c>
      <c r="B12" s="20" t="s">
        <v>370</v>
      </c>
    </row>
    <row r="13" spans="1:9" x14ac:dyDescent="0.25">
      <c r="A13" s="1" t="s">
        <v>12</v>
      </c>
      <c r="B13" s="1" t="s">
        <v>369</v>
      </c>
    </row>
    <row r="16" spans="1:9" ht="16.5" x14ac:dyDescent="0.3">
      <c r="A16" s="10" t="s">
        <v>13</v>
      </c>
      <c r="B16" s="10" t="s">
        <v>14</v>
      </c>
      <c r="C16" s="10" t="s">
        <v>15</v>
      </c>
      <c r="D16" s="10" t="s">
        <v>16</v>
      </c>
      <c r="E16" s="10" t="s">
        <v>17</v>
      </c>
      <c r="F16" s="10" t="s">
        <v>340</v>
      </c>
      <c r="G16" s="10" t="s">
        <v>18</v>
      </c>
      <c r="H16" s="10" t="s">
        <v>19</v>
      </c>
      <c r="I16" s="10" t="s">
        <v>20</v>
      </c>
    </row>
    <row r="17" spans="1:28" ht="17.25" x14ac:dyDescent="0.3">
      <c r="A17" s="1" t="s">
        <v>76</v>
      </c>
      <c r="B17" s="1" t="s">
        <v>90</v>
      </c>
      <c r="C17" s="20" t="s">
        <v>373</v>
      </c>
      <c r="D17" s="20" t="s">
        <v>375</v>
      </c>
      <c r="E17" s="20" t="s">
        <v>106</v>
      </c>
      <c r="F17" s="1" t="s">
        <v>102</v>
      </c>
      <c r="G17" s="1" t="s">
        <v>207</v>
      </c>
      <c r="H17" s="20" t="s">
        <v>378</v>
      </c>
      <c r="I17" s="1" t="s">
        <v>21</v>
      </c>
    </row>
    <row r="18" spans="1:28" ht="17.25" x14ac:dyDescent="0.3">
      <c r="A18" s="1" t="s">
        <v>135</v>
      </c>
      <c r="B18" s="1" t="s">
        <v>136</v>
      </c>
      <c r="C18" s="20" t="s">
        <v>374</v>
      </c>
      <c r="D18" s="20" t="s">
        <v>376</v>
      </c>
      <c r="E18" s="20" t="s">
        <v>106</v>
      </c>
      <c r="F18" s="1" t="s">
        <v>102</v>
      </c>
      <c r="G18" s="1" t="s">
        <v>207</v>
      </c>
      <c r="H18" s="20" t="s">
        <v>378</v>
      </c>
      <c r="I18" s="1" t="s">
        <v>21</v>
      </c>
    </row>
    <row r="19" spans="1:28" ht="17.25" x14ac:dyDescent="0.3">
      <c r="A19" s="1" t="s">
        <v>371</v>
      </c>
      <c r="B19" s="1" t="s">
        <v>372</v>
      </c>
      <c r="C19" s="20" t="s">
        <v>377</v>
      </c>
      <c r="D19" s="1" t="s">
        <v>99</v>
      </c>
      <c r="E19" s="1" t="s">
        <v>207</v>
      </c>
      <c r="F19" s="1" t="s">
        <v>207</v>
      </c>
      <c r="G19" s="1" t="s">
        <v>207</v>
      </c>
      <c r="H19" s="1" t="s">
        <v>379</v>
      </c>
    </row>
    <row r="21" spans="1:28" x14ac:dyDescent="0.25">
      <c r="A21" s="1" t="s">
        <v>24</v>
      </c>
      <c r="B21" s="1" t="s">
        <v>380</v>
      </c>
    </row>
    <row r="22" spans="1:28" x14ac:dyDescent="0.25">
      <c r="A22" s="1" t="s">
        <v>25</v>
      </c>
      <c r="B22" s="1" t="s">
        <v>381</v>
      </c>
    </row>
    <row r="26" spans="1:28" ht="30" customHeight="1" x14ac:dyDescent="0.25"/>
    <row r="27" spans="1:28" s="16" customFormat="1" x14ac:dyDescent="0.25">
      <c r="A27" s="16" t="s">
        <v>49</v>
      </c>
    </row>
    <row r="28" spans="1:28" s="16" customFormat="1" x14ac:dyDescent="0.25"/>
    <row r="29" spans="1:28" s="16" customFormat="1" ht="16.5" thickBot="1" x14ac:dyDescent="0.3">
      <c r="Y29" s="18"/>
      <c r="Z29" s="18"/>
      <c r="AA29" s="18"/>
      <c r="AB29" s="18"/>
    </row>
    <row r="30" spans="1:28" ht="17.25" customHeight="1" thickBot="1" x14ac:dyDescent="0.3">
      <c r="A30" s="39" t="s">
        <v>50</v>
      </c>
      <c r="B30" s="40"/>
      <c r="C30" s="41" t="s">
        <v>51</v>
      </c>
      <c r="D30" s="42"/>
      <c r="E30" s="42"/>
      <c r="F30" s="43"/>
      <c r="G30" s="44" t="s">
        <v>52</v>
      </c>
      <c r="H30" s="39" t="s">
        <v>53</v>
      </c>
      <c r="I30" s="40"/>
      <c r="K30" s="46" t="s">
        <v>54</v>
      </c>
      <c r="L30" s="42"/>
      <c r="M30" s="42"/>
      <c r="N30" s="42"/>
      <c r="O30" s="42"/>
      <c r="P30" s="47"/>
      <c r="Q30" s="49" t="s">
        <v>55</v>
      </c>
      <c r="S30" s="51" t="s">
        <v>57</v>
      </c>
      <c r="T30" s="49" t="s">
        <v>58</v>
      </c>
      <c r="U30" s="46" t="s">
        <v>59</v>
      </c>
      <c r="V30" s="42"/>
      <c r="W30" s="48"/>
      <c r="X30" s="19"/>
      <c r="Y30" s="14"/>
      <c r="Z30" s="14"/>
      <c r="AA30" s="11"/>
      <c r="AB30" s="11"/>
    </row>
    <row r="31" spans="1:28" ht="48" thickBot="1" x14ac:dyDescent="0.3">
      <c r="A31" s="2" t="s">
        <v>60</v>
      </c>
      <c r="B31" s="3" t="s">
        <v>61</v>
      </c>
      <c r="C31" s="3" t="s">
        <v>62</v>
      </c>
      <c r="D31" s="3" t="s">
        <v>63</v>
      </c>
      <c r="E31" s="3" t="s">
        <v>64</v>
      </c>
      <c r="F31" s="3" t="s">
        <v>65</v>
      </c>
      <c r="G31" s="45"/>
      <c r="H31" s="2" t="s">
        <v>66</v>
      </c>
      <c r="I31" s="3" t="s">
        <v>67</v>
      </c>
      <c r="K31" s="6" t="s">
        <v>68</v>
      </c>
      <c r="L31" s="6" t="s">
        <v>69</v>
      </c>
      <c r="M31" s="6" t="s">
        <v>56</v>
      </c>
      <c r="N31" s="6" t="s">
        <v>70</v>
      </c>
      <c r="O31" s="6" t="s">
        <v>71</v>
      </c>
      <c r="P31" s="6" t="s">
        <v>72</v>
      </c>
      <c r="Q31" s="50"/>
      <c r="S31" s="52"/>
      <c r="T31" s="50"/>
      <c r="U31" s="6" t="s">
        <v>73</v>
      </c>
      <c r="V31" s="6" t="s">
        <v>74</v>
      </c>
      <c r="W31" s="6" t="s">
        <v>75</v>
      </c>
      <c r="X31" s="17"/>
      <c r="Y31" s="11"/>
      <c r="Z31" s="11"/>
      <c r="AA31" s="11"/>
      <c r="AB31" s="11"/>
    </row>
    <row r="32" spans="1:28" ht="16.5" thickBot="1" x14ac:dyDescent="0.3">
      <c r="A32" s="35" t="s">
        <v>76</v>
      </c>
      <c r="B32" s="35" t="s">
        <v>382</v>
      </c>
      <c r="C32" s="35">
        <v>0</v>
      </c>
      <c r="D32" s="35">
        <v>4</v>
      </c>
      <c r="E32" s="35">
        <v>63</v>
      </c>
      <c r="F32" s="35">
        <v>33</v>
      </c>
      <c r="G32" s="35">
        <v>1.1000000000000001</v>
      </c>
      <c r="H32" s="34"/>
      <c r="I32" s="4"/>
      <c r="K32" s="32">
        <v>4.25</v>
      </c>
      <c r="L32" s="33">
        <v>6.8</v>
      </c>
      <c r="M32" s="33">
        <v>0.06</v>
      </c>
      <c r="N32" s="33">
        <v>0.08</v>
      </c>
      <c r="O32" s="32">
        <v>2.8</v>
      </c>
      <c r="P32" s="2">
        <f>27.4-O32</f>
        <v>24.599999999999998</v>
      </c>
      <c r="Q32" s="2">
        <v>20</v>
      </c>
      <c r="R32" s="13"/>
      <c r="S32" s="32">
        <v>12.6</v>
      </c>
      <c r="T32" s="32">
        <v>21.67</v>
      </c>
      <c r="U32" s="2"/>
      <c r="V32" s="2"/>
      <c r="W32" s="2"/>
    </row>
    <row r="33" spans="1:23" ht="16.5" thickBot="1" x14ac:dyDescent="0.3">
      <c r="A33" s="36" t="s">
        <v>383</v>
      </c>
      <c r="B33" s="36" t="s">
        <v>384</v>
      </c>
      <c r="C33" s="36">
        <v>0</v>
      </c>
      <c r="D33" s="36">
        <v>5</v>
      </c>
      <c r="E33" s="37">
        <v>48</v>
      </c>
      <c r="F33" s="36">
        <v>47</v>
      </c>
      <c r="G33" s="36">
        <v>2.2999999999999998</v>
      </c>
      <c r="H33" s="34"/>
      <c r="I33" s="2"/>
      <c r="J33" s="13"/>
      <c r="K33" s="24">
        <v>5.15</v>
      </c>
      <c r="L33" s="26">
        <v>8.1999999999999993</v>
      </c>
      <c r="M33" s="26">
        <v>0.06</v>
      </c>
      <c r="N33" s="26">
        <v>0.06</v>
      </c>
      <c r="O33" s="24">
        <v>3</v>
      </c>
      <c r="P33" s="2">
        <f>20.5-O33</f>
        <v>17.5</v>
      </c>
      <c r="Q33" s="2">
        <v>28</v>
      </c>
      <c r="R33" s="13"/>
      <c r="S33" s="24">
        <v>6.6</v>
      </c>
      <c r="T33" s="24">
        <v>11.35</v>
      </c>
      <c r="U33" s="2"/>
      <c r="V33" s="2"/>
      <c r="W33" s="2"/>
    </row>
    <row r="34" spans="1:23" ht="16.5" thickBot="1" x14ac:dyDescent="0.3">
      <c r="A34" s="36" t="s">
        <v>385</v>
      </c>
      <c r="B34" s="36" t="s">
        <v>386</v>
      </c>
      <c r="C34" s="36">
        <v>3</v>
      </c>
      <c r="D34" s="36">
        <v>13</v>
      </c>
      <c r="E34" s="36">
        <v>47</v>
      </c>
      <c r="F34" s="36">
        <v>37</v>
      </c>
      <c r="G34" s="36">
        <v>13.1</v>
      </c>
      <c r="H34" s="34"/>
      <c r="I34" s="2"/>
      <c r="J34" s="13"/>
      <c r="K34" s="25">
        <v>3.2</v>
      </c>
      <c r="L34" s="27">
        <v>4.4000000000000004</v>
      </c>
      <c r="M34" s="27">
        <v>0.05</v>
      </c>
      <c r="N34" s="27">
        <v>0.05</v>
      </c>
      <c r="O34" s="25">
        <v>1.4</v>
      </c>
      <c r="P34" s="2">
        <f>15.3-O34</f>
        <v>13.9</v>
      </c>
      <c r="Q34" s="2">
        <v>22</v>
      </c>
      <c r="R34" s="13"/>
      <c r="S34" s="25">
        <v>0.3</v>
      </c>
      <c r="T34" s="25">
        <v>0.51</v>
      </c>
      <c r="U34" s="2"/>
      <c r="V34" s="2"/>
      <c r="W34" s="2"/>
    </row>
    <row r="35" spans="1:23" x14ac:dyDescent="0.25">
      <c r="A35" s="2"/>
      <c r="B35" s="13"/>
      <c r="C35" s="2"/>
      <c r="D35" s="2"/>
      <c r="E35" s="5"/>
      <c r="F35" s="2"/>
      <c r="G35" s="5"/>
      <c r="H35" s="5"/>
      <c r="I35" s="2"/>
      <c r="J35" s="13"/>
      <c r="K35" s="5"/>
      <c r="L35" s="2"/>
      <c r="M35" s="2"/>
      <c r="N35" s="5"/>
      <c r="O35" s="2"/>
    </row>
    <row r="36" spans="1:23" x14ac:dyDescent="0.25">
      <c r="A36" s="13"/>
      <c r="B36" s="13"/>
      <c r="C36" s="13"/>
      <c r="D36" s="13"/>
      <c r="E36" s="13"/>
      <c r="F36" s="13"/>
      <c r="G36" s="13"/>
      <c r="H36" s="34"/>
      <c r="I36" s="12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</row>
    <row r="37" spans="1:23" x14ac:dyDescent="0.25">
      <c r="H37" s="34"/>
      <c r="I37" s="13"/>
      <c r="J37" s="13"/>
      <c r="K37" s="13"/>
      <c r="L37" s="13"/>
      <c r="M37" s="13"/>
      <c r="N37" s="13"/>
      <c r="O37" s="13"/>
      <c r="P37" s="13"/>
      <c r="Q37" s="13"/>
      <c r="R37" s="12"/>
      <c r="S37" s="12"/>
      <c r="T37" s="12"/>
      <c r="U37" s="13"/>
      <c r="V37" s="13"/>
      <c r="W37" s="13"/>
    </row>
    <row r="38" spans="1:23" x14ac:dyDescent="0.25"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4"/>
      <c r="S38" s="8"/>
      <c r="T38" s="8"/>
      <c r="U38" s="13"/>
      <c r="V38" s="13"/>
      <c r="W38" s="13"/>
    </row>
    <row r="39" spans="1:23" x14ac:dyDescent="0.25">
      <c r="K39" s="13"/>
      <c r="L39" s="13"/>
      <c r="M39" s="13"/>
      <c r="N39" s="13"/>
      <c r="O39" s="13"/>
      <c r="P39" s="13"/>
      <c r="Q39" s="13"/>
      <c r="R39" s="14"/>
      <c r="S39" s="8"/>
      <c r="T39" s="8"/>
      <c r="U39" s="13"/>
      <c r="V39" s="13"/>
      <c r="W39" s="13"/>
    </row>
    <row r="52" spans="1:8" x14ac:dyDescent="0.25">
      <c r="A52" s="7"/>
    </row>
    <row r="53" spans="1:8" x14ac:dyDescent="0.25">
      <c r="A53" s="7"/>
    </row>
    <row r="54" spans="1:8" x14ac:dyDescent="0.25">
      <c r="A54" s="7"/>
      <c r="H54" s="7"/>
    </row>
    <row r="55" spans="1:8" x14ac:dyDescent="0.25">
      <c r="A55" s="7"/>
    </row>
    <row r="56" spans="1:8" x14ac:dyDescent="0.25">
      <c r="A56" s="7"/>
    </row>
    <row r="57" spans="1:8" x14ac:dyDescent="0.25">
      <c r="A57" s="7"/>
    </row>
    <row r="58" spans="1:8" x14ac:dyDescent="0.25">
      <c r="A58" s="7"/>
    </row>
    <row r="59" spans="1:8" x14ac:dyDescent="0.25">
      <c r="A59" s="7"/>
    </row>
    <row r="60" spans="1:8" x14ac:dyDescent="0.25">
      <c r="A60" s="7"/>
    </row>
    <row r="61" spans="1:8" x14ac:dyDescent="0.25">
      <c r="A61" s="7"/>
    </row>
    <row r="62" spans="1:8" x14ac:dyDescent="0.25">
      <c r="A62" s="7"/>
    </row>
    <row r="63" spans="1:8" x14ac:dyDescent="0.25">
      <c r="A63" s="7"/>
      <c r="B63" s="7"/>
    </row>
    <row r="64" spans="1:8" x14ac:dyDescent="0.25">
      <c r="A64" s="7"/>
      <c r="B64" s="7"/>
    </row>
    <row r="65" spans="1:2" x14ac:dyDescent="0.25">
      <c r="A65" s="7"/>
      <c r="B65" s="7"/>
    </row>
    <row r="66" spans="1:2" x14ac:dyDescent="0.25">
      <c r="A66" s="7"/>
      <c r="B66" s="7"/>
    </row>
    <row r="67" spans="1:2" x14ac:dyDescent="0.25">
      <c r="A67" s="7"/>
    </row>
    <row r="68" spans="1:2" x14ac:dyDescent="0.25">
      <c r="A68" s="7"/>
    </row>
    <row r="69" spans="1:2" x14ac:dyDescent="0.25">
      <c r="A69" s="7"/>
    </row>
    <row r="70" spans="1:2" x14ac:dyDescent="0.25">
      <c r="A70" s="7"/>
    </row>
    <row r="71" spans="1:2" x14ac:dyDescent="0.25">
      <c r="A71" s="7"/>
    </row>
  </sheetData>
  <mergeCells count="9">
    <mergeCell ref="S30:S31"/>
    <mergeCell ref="T30:T31"/>
    <mergeCell ref="U30:W30"/>
    <mergeCell ref="A30:B30"/>
    <mergeCell ref="C30:F30"/>
    <mergeCell ref="G30:G31"/>
    <mergeCell ref="H30:I30"/>
    <mergeCell ref="K30:P30"/>
    <mergeCell ref="Q30:Q31"/>
  </mergeCells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75"/>
  <sheetViews>
    <sheetView topLeftCell="K13" workbookViewId="0">
      <selection activeCell="S34" sqref="S34:T38"/>
    </sheetView>
  </sheetViews>
  <sheetFormatPr defaultRowHeight="15.75" x14ac:dyDescent="0.25"/>
  <cols>
    <col min="1" max="1" width="32.7109375" style="1" bestFit="1" customWidth="1"/>
    <col min="2" max="2" width="12.7109375" style="1" bestFit="1" customWidth="1"/>
    <col min="3" max="3" width="16" style="1" customWidth="1"/>
    <col min="4" max="4" width="15.85546875" style="1" bestFit="1" customWidth="1"/>
    <col min="5" max="5" width="24" style="1" customWidth="1"/>
    <col min="6" max="6" width="14.5703125" style="1" bestFit="1" customWidth="1"/>
    <col min="7" max="7" width="12.5703125" style="1" customWidth="1"/>
    <col min="8" max="8" width="20.28515625" style="1" bestFit="1" customWidth="1"/>
    <col min="9" max="9" width="13.42578125" style="1" bestFit="1" customWidth="1"/>
    <col min="10" max="10" width="8.28515625" style="1" bestFit="1" customWidth="1"/>
    <col min="11" max="20" width="9.140625" style="1"/>
    <col min="21" max="21" width="5.85546875" style="1" bestFit="1" customWidth="1"/>
    <col min="22" max="22" width="7.28515625" style="1" bestFit="1" customWidth="1"/>
    <col min="23" max="23" width="16.5703125" style="1" customWidth="1"/>
    <col min="24" max="16384" width="9.140625" style="1"/>
  </cols>
  <sheetData>
    <row r="1" spans="1:9" x14ac:dyDescent="0.25">
      <c r="A1" s="1" t="s">
        <v>0</v>
      </c>
    </row>
    <row r="2" spans="1:9" x14ac:dyDescent="0.25">
      <c r="A2" s="1" t="s">
        <v>1</v>
      </c>
      <c r="B2" s="1">
        <v>52</v>
      </c>
    </row>
    <row r="3" spans="1:9" x14ac:dyDescent="0.25">
      <c r="A3" s="1" t="s">
        <v>2</v>
      </c>
      <c r="B3" s="9">
        <v>27555</v>
      </c>
    </row>
    <row r="4" spans="1:9" x14ac:dyDescent="0.25">
      <c r="A4" s="1" t="s">
        <v>3</v>
      </c>
      <c r="B4" s="1" t="s">
        <v>387</v>
      </c>
    </row>
    <row r="5" spans="1:9" x14ac:dyDescent="0.25">
      <c r="A5" s="1" t="s">
        <v>4</v>
      </c>
      <c r="B5" s="1" t="s">
        <v>198</v>
      </c>
    </row>
    <row r="6" spans="1:9" ht="17.25" x14ac:dyDescent="0.3">
      <c r="A6" s="1" t="s">
        <v>5</v>
      </c>
      <c r="B6" s="20" t="s">
        <v>388</v>
      </c>
    </row>
    <row r="7" spans="1:9" ht="17.25" x14ac:dyDescent="0.3">
      <c r="A7" s="1" t="s">
        <v>6</v>
      </c>
      <c r="B7" s="20" t="s">
        <v>389</v>
      </c>
    </row>
    <row r="8" spans="1:9" x14ac:dyDescent="0.25">
      <c r="A8" s="1" t="s">
        <v>7</v>
      </c>
      <c r="B8" s="1" t="s">
        <v>390</v>
      </c>
    </row>
    <row r="9" spans="1:9" ht="17.25" x14ac:dyDescent="0.3">
      <c r="A9" s="1" t="s">
        <v>8</v>
      </c>
      <c r="B9" s="20" t="s">
        <v>82</v>
      </c>
    </row>
    <row r="10" spans="1:9" ht="17.25" x14ac:dyDescent="0.3">
      <c r="A10" s="1" t="s">
        <v>9</v>
      </c>
      <c r="B10" s="20" t="s">
        <v>391</v>
      </c>
    </row>
    <row r="11" spans="1:9" ht="17.25" x14ac:dyDescent="0.3">
      <c r="A11" s="1" t="s">
        <v>10</v>
      </c>
      <c r="B11" s="20" t="s">
        <v>392</v>
      </c>
    </row>
    <row r="12" spans="1:9" ht="17.25" x14ac:dyDescent="0.3">
      <c r="A12" s="1" t="s">
        <v>11</v>
      </c>
      <c r="B12" s="20" t="s">
        <v>393</v>
      </c>
    </row>
    <row r="13" spans="1:9" x14ac:dyDescent="0.25">
      <c r="A13" s="1" t="s">
        <v>12</v>
      </c>
      <c r="B13" s="1" t="s">
        <v>394</v>
      </c>
    </row>
    <row r="16" spans="1:9" ht="16.5" x14ac:dyDescent="0.3">
      <c r="A16" s="10" t="s">
        <v>13</v>
      </c>
      <c r="B16" s="10" t="s">
        <v>14</v>
      </c>
      <c r="C16" s="10" t="s">
        <v>15</v>
      </c>
      <c r="D16" s="10" t="s">
        <v>16</v>
      </c>
      <c r="E16" s="10" t="s">
        <v>17</v>
      </c>
      <c r="F16" s="10" t="s">
        <v>340</v>
      </c>
      <c r="G16" s="10" t="s">
        <v>18</v>
      </c>
      <c r="H16" s="10" t="s">
        <v>19</v>
      </c>
      <c r="I16" s="10" t="s">
        <v>20</v>
      </c>
    </row>
    <row r="17" spans="1:28" ht="17.25" x14ac:dyDescent="0.3">
      <c r="A17" s="1" t="s">
        <v>76</v>
      </c>
      <c r="B17" s="1" t="s">
        <v>395</v>
      </c>
      <c r="C17" s="20" t="s">
        <v>400</v>
      </c>
      <c r="D17" s="1" t="s">
        <v>99</v>
      </c>
      <c r="E17" s="20" t="s">
        <v>103</v>
      </c>
      <c r="F17" s="1" t="s">
        <v>102</v>
      </c>
      <c r="H17" s="20" t="s">
        <v>405</v>
      </c>
      <c r="I17" s="1" t="s">
        <v>21</v>
      </c>
    </row>
    <row r="18" spans="1:28" ht="17.25" x14ac:dyDescent="0.3">
      <c r="A18" s="1" t="s">
        <v>87</v>
      </c>
      <c r="B18" s="1" t="s">
        <v>396</v>
      </c>
      <c r="C18" s="20" t="s">
        <v>401</v>
      </c>
      <c r="D18" s="1" t="s">
        <v>105</v>
      </c>
      <c r="E18" s="20" t="s">
        <v>404</v>
      </c>
      <c r="F18" s="1" t="s">
        <v>102</v>
      </c>
      <c r="H18" s="20" t="s">
        <v>406</v>
      </c>
      <c r="I18" s="1" t="s">
        <v>21</v>
      </c>
    </row>
    <row r="19" spans="1:28" ht="17.25" x14ac:dyDescent="0.3">
      <c r="A19" s="1" t="s">
        <v>88</v>
      </c>
      <c r="B19" s="1" t="s">
        <v>397</v>
      </c>
      <c r="C19" s="20" t="s">
        <v>402</v>
      </c>
      <c r="D19" s="1" t="s">
        <v>105</v>
      </c>
      <c r="E19" s="20" t="s">
        <v>404</v>
      </c>
      <c r="F19" s="1" t="s">
        <v>102</v>
      </c>
      <c r="H19" s="20" t="s">
        <v>111</v>
      </c>
      <c r="I19" s="1" t="s">
        <v>116</v>
      </c>
    </row>
    <row r="20" spans="1:28" ht="17.25" x14ac:dyDescent="0.3">
      <c r="A20" s="1" t="s">
        <v>89</v>
      </c>
      <c r="B20" s="1" t="s">
        <v>398</v>
      </c>
      <c r="C20" s="20" t="s">
        <v>403</v>
      </c>
      <c r="D20" s="1" t="s">
        <v>105</v>
      </c>
      <c r="E20" s="20" t="s">
        <v>154</v>
      </c>
      <c r="F20" s="1" t="s">
        <v>102</v>
      </c>
      <c r="G20" s="1" t="s">
        <v>206</v>
      </c>
      <c r="H20" s="20" t="s">
        <v>152</v>
      </c>
      <c r="I20" s="1" t="s">
        <v>21</v>
      </c>
    </row>
    <row r="21" spans="1:28" ht="17.25" x14ac:dyDescent="0.3">
      <c r="A21" s="1" t="s">
        <v>148</v>
      </c>
      <c r="B21" s="1" t="s">
        <v>399</v>
      </c>
      <c r="C21" s="20" t="s">
        <v>266</v>
      </c>
      <c r="D21" s="1" t="s">
        <v>105</v>
      </c>
      <c r="E21" s="20" t="s">
        <v>154</v>
      </c>
      <c r="F21" s="1" t="s">
        <v>207</v>
      </c>
      <c r="G21" s="1" t="s">
        <v>206</v>
      </c>
      <c r="H21" s="20" t="s">
        <v>152</v>
      </c>
      <c r="I21" s="1" t="s">
        <v>207</v>
      </c>
    </row>
    <row r="23" spans="1:28" x14ac:dyDescent="0.25">
      <c r="A23" s="1" t="s">
        <v>24</v>
      </c>
      <c r="B23" s="1" t="s">
        <v>407</v>
      </c>
    </row>
    <row r="24" spans="1:28" x14ac:dyDescent="0.25">
      <c r="A24" s="1" t="s">
        <v>25</v>
      </c>
      <c r="B24" s="1" t="s">
        <v>408</v>
      </c>
    </row>
    <row r="28" spans="1:28" ht="30" customHeight="1" x14ac:dyDescent="0.25"/>
    <row r="29" spans="1:28" s="16" customFormat="1" x14ac:dyDescent="0.25">
      <c r="A29" s="16" t="s">
        <v>49</v>
      </c>
    </row>
    <row r="30" spans="1:28" s="16" customFormat="1" x14ac:dyDescent="0.25"/>
    <row r="31" spans="1:28" s="16" customFormat="1" ht="16.5" thickBot="1" x14ac:dyDescent="0.3">
      <c r="Y31" s="18"/>
      <c r="Z31" s="18"/>
      <c r="AA31" s="18"/>
      <c r="AB31" s="18"/>
    </row>
    <row r="32" spans="1:28" ht="17.25" customHeight="1" thickBot="1" x14ac:dyDescent="0.3">
      <c r="A32" s="39" t="s">
        <v>50</v>
      </c>
      <c r="B32" s="40"/>
      <c r="C32" s="41" t="s">
        <v>51</v>
      </c>
      <c r="D32" s="42"/>
      <c r="E32" s="42"/>
      <c r="F32" s="43"/>
      <c r="G32" s="44" t="s">
        <v>52</v>
      </c>
      <c r="H32" s="39" t="s">
        <v>53</v>
      </c>
      <c r="I32" s="40"/>
      <c r="K32" s="46" t="s">
        <v>54</v>
      </c>
      <c r="L32" s="42"/>
      <c r="M32" s="42"/>
      <c r="N32" s="42"/>
      <c r="O32" s="42"/>
      <c r="P32" s="47"/>
      <c r="Q32" s="49" t="s">
        <v>55</v>
      </c>
      <c r="S32" s="51" t="s">
        <v>57</v>
      </c>
      <c r="T32" s="49" t="s">
        <v>58</v>
      </c>
      <c r="U32" s="46" t="s">
        <v>59</v>
      </c>
      <c r="V32" s="42"/>
      <c r="W32" s="48"/>
      <c r="X32" s="19"/>
      <c r="Y32" s="14"/>
      <c r="Z32" s="14"/>
      <c r="AA32" s="11"/>
      <c r="AB32" s="11"/>
    </row>
    <row r="33" spans="1:28" ht="48" thickBot="1" x14ac:dyDescent="0.3">
      <c r="A33" s="2" t="s">
        <v>60</v>
      </c>
      <c r="B33" s="3" t="s">
        <v>61</v>
      </c>
      <c r="C33" s="3" t="s">
        <v>62</v>
      </c>
      <c r="D33" s="3" t="s">
        <v>63</v>
      </c>
      <c r="E33" s="3" t="s">
        <v>64</v>
      </c>
      <c r="F33" s="3" t="s">
        <v>65</v>
      </c>
      <c r="G33" s="45"/>
      <c r="H33" s="2" t="s">
        <v>66</v>
      </c>
      <c r="I33" s="3" t="s">
        <v>67</v>
      </c>
      <c r="K33" s="6" t="s">
        <v>68</v>
      </c>
      <c r="L33" s="6" t="s">
        <v>69</v>
      </c>
      <c r="M33" s="6" t="s">
        <v>56</v>
      </c>
      <c r="N33" s="6" t="s">
        <v>70</v>
      </c>
      <c r="O33" s="6" t="s">
        <v>71</v>
      </c>
      <c r="P33" s="6" t="s">
        <v>72</v>
      </c>
      <c r="Q33" s="50"/>
      <c r="S33" s="52"/>
      <c r="T33" s="50"/>
      <c r="U33" s="6" t="s">
        <v>73</v>
      </c>
      <c r="V33" s="6" t="s">
        <v>74</v>
      </c>
      <c r="W33" s="6" t="s">
        <v>75</v>
      </c>
      <c r="X33" s="17"/>
      <c r="Y33" s="11"/>
      <c r="Z33" s="11"/>
      <c r="AA33" s="11"/>
      <c r="AB33" s="11"/>
    </row>
    <row r="34" spans="1:28" ht="19.5" x14ac:dyDescent="0.25">
      <c r="A34" s="32" t="s">
        <v>409</v>
      </c>
      <c r="B34" s="33" t="s">
        <v>410</v>
      </c>
      <c r="C34" s="33">
        <v>3</v>
      </c>
      <c r="D34" s="33">
        <v>3</v>
      </c>
      <c r="E34" s="33">
        <v>26</v>
      </c>
      <c r="F34" s="33">
        <v>68</v>
      </c>
      <c r="G34" s="33">
        <v>14</v>
      </c>
      <c r="H34" s="4"/>
      <c r="I34" s="4"/>
      <c r="K34" s="32">
        <v>0.4</v>
      </c>
      <c r="L34" s="33">
        <v>0.3</v>
      </c>
      <c r="M34" s="33">
        <v>0.08</v>
      </c>
      <c r="N34" s="33">
        <v>0.02</v>
      </c>
      <c r="O34" s="32">
        <v>4.7</v>
      </c>
      <c r="P34" s="2">
        <f>13.7-O34</f>
        <v>9</v>
      </c>
      <c r="Q34" s="2">
        <v>5</v>
      </c>
      <c r="R34" s="13"/>
      <c r="S34" s="5">
        <v>2.04</v>
      </c>
      <c r="T34" s="2">
        <v>3.5</v>
      </c>
      <c r="U34" s="2"/>
      <c r="V34" s="2"/>
      <c r="W34" s="2"/>
    </row>
    <row r="35" spans="1:28" ht="19.5" x14ac:dyDescent="0.25">
      <c r="A35" s="24" t="s">
        <v>411</v>
      </c>
      <c r="B35" s="26" t="s">
        <v>396</v>
      </c>
      <c r="C35" s="26">
        <v>3</v>
      </c>
      <c r="D35" s="26">
        <v>3</v>
      </c>
      <c r="E35" s="26">
        <v>25</v>
      </c>
      <c r="F35" s="26">
        <v>69</v>
      </c>
      <c r="G35" s="26">
        <v>10</v>
      </c>
      <c r="H35" s="2"/>
      <c r="I35" s="2"/>
      <c r="J35" s="13"/>
      <c r="K35" s="24">
        <v>0.3</v>
      </c>
      <c r="L35" s="26">
        <v>0.3</v>
      </c>
      <c r="M35" s="26">
        <v>0.03</v>
      </c>
      <c r="N35" s="26">
        <v>0.01</v>
      </c>
      <c r="O35" s="24">
        <v>4.0999999999999996</v>
      </c>
      <c r="P35" s="2">
        <f>10.1-O35</f>
        <v>6</v>
      </c>
      <c r="Q35" s="2">
        <v>6</v>
      </c>
      <c r="R35" s="13"/>
      <c r="S35" s="5">
        <v>1.32</v>
      </c>
      <c r="T35" s="2">
        <v>2.27</v>
      </c>
      <c r="U35" s="2"/>
      <c r="V35" s="2"/>
      <c r="W35" s="2"/>
    </row>
    <row r="36" spans="1:28" ht="19.5" x14ac:dyDescent="0.25">
      <c r="A36" s="24" t="s">
        <v>412</v>
      </c>
      <c r="B36" s="26" t="s">
        <v>397</v>
      </c>
      <c r="C36" s="26">
        <v>2</v>
      </c>
      <c r="D36" s="26">
        <v>3</v>
      </c>
      <c r="E36" s="26">
        <v>24</v>
      </c>
      <c r="F36" s="26">
        <v>71</v>
      </c>
      <c r="G36" s="26">
        <v>10</v>
      </c>
      <c r="H36" s="2"/>
      <c r="I36" s="2"/>
      <c r="J36" s="13"/>
      <c r="K36" s="24">
        <v>0.2</v>
      </c>
      <c r="L36" s="26">
        <v>0.2</v>
      </c>
      <c r="M36" s="26">
        <v>0.03</v>
      </c>
      <c r="N36" s="26">
        <v>0.01</v>
      </c>
      <c r="O36" s="24">
        <v>3.9</v>
      </c>
      <c r="P36" s="2">
        <f>8.4-O36</f>
        <v>4.5</v>
      </c>
      <c r="Q36" s="2">
        <v>5</v>
      </c>
      <c r="R36" s="13"/>
      <c r="S36" s="5">
        <v>0.87</v>
      </c>
      <c r="T36" s="2">
        <v>1.49</v>
      </c>
      <c r="U36" s="2"/>
      <c r="V36" s="2"/>
      <c r="W36" s="2"/>
    </row>
    <row r="37" spans="1:28" ht="19.5" x14ac:dyDescent="0.25">
      <c r="A37" s="24" t="s">
        <v>413</v>
      </c>
      <c r="B37" s="26" t="s">
        <v>398</v>
      </c>
      <c r="C37" s="26">
        <v>2</v>
      </c>
      <c r="D37" s="26">
        <v>3</v>
      </c>
      <c r="E37" s="26">
        <v>23</v>
      </c>
      <c r="F37" s="26">
        <v>72</v>
      </c>
      <c r="G37" s="26">
        <v>0</v>
      </c>
      <c r="H37" s="2"/>
      <c r="I37" s="2"/>
      <c r="J37" s="13"/>
      <c r="K37" s="24">
        <v>0.2</v>
      </c>
      <c r="L37" s="26">
        <v>0.2</v>
      </c>
      <c r="M37" s="26">
        <v>0.03</v>
      </c>
      <c r="N37" s="26">
        <v>0.01</v>
      </c>
      <c r="O37" s="24">
        <v>3.3</v>
      </c>
      <c r="P37" s="5">
        <f>6-O37</f>
        <v>2.7</v>
      </c>
      <c r="Q37" s="2">
        <v>7</v>
      </c>
      <c r="R37" s="13"/>
      <c r="S37" s="5">
        <v>0.42</v>
      </c>
      <c r="T37" s="2">
        <v>0.72</v>
      </c>
      <c r="U37" s="2"/>
      <c r="V37" s="5"/>
      <c r="W37" s="2"/>
    </row>
    <row r="38" spans="1:28" ht="20.25" thickBot="1" x14ac:dyDescent="0.3">
      <c r="A38" s="25" t="s">
        <v>414</v>
      </c>
      <c r="B38" s="27" t="s">
        <v>415</v>
      </c>
      <c r="C38" s="27">
        <v>2</v>
      </c>
      <c r="D38" s="27">
        <v>3</v>
      </c>
      <c r="E38" s="27">
        <v>23</v>
      </c>
      <c r="F38" s="27">
        <v>72</v>
      </c>
      <c r="G38" s="27">
        <v>0</v>
      </c>
      <c r="H38" s="13"/>
      <c r="I38" s="12"/>
      <c r="J38" s="13"/>
      <c r="K38" s="25">
        <v>0.3</v>
      </c>
      <c r="L38" s="27">
        <v>0.3</v>
      </c>
      <c r="M38" s="27">
        <v>0.03</v>
      </c>
      <c r="N38" s="27">
        <v>0.01</v>
      </c>
      <c r="O38" s="25">
        <v>2.1</v>
      </c>
      <c r="P38" s="13">
        <f>4.5-O38</f>
        <v>2.4</v>
      </c>
      <c r="Q38" s="13">
        <v>12</v>
      </c>
      <c r="R38" s="13"/>
      <c r="S38" s="13">
        <v>0.27</v>
      </c>
      <c r="T38" s="13">
        <v>0.46</v>
      </c>
      <c r="U38" s="13"/>
      <c r="V38" s="13"/>
      <c r="W38" s="13"/>
    </row>
    <row r="39" spans="1:28" x14ac:dyDescent="0.25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2"/>
      <c r="S39" s="12"/>
      <c r="T39" s="12"/>
      <c r="U39" s="13"/>
      <c r="V39" s="13"/>
      <c r="W39" s="13"/>
    </row>
    <row r="40" spans="1:28" x14ac:dyDescent="0.25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4"/>
      <c r="S40" s="8"/>
      <c r="T40" s="8"/>
      <c r="U40" s="13"/>
      <c r="V40" s="13"/>
      <c r="W40" s="13"/>
    </row>
    <row r="41" spans="1:28" x14ac:dyDescent="0.25">
      <c r="K41" s="13"/>
      <c r="L41" s="13"/>
      <c r="M41" s="13"/>
      <c r="N41" s="13"/>
      <c r="O41" s="13"/>
      <c r="P41" s="13"/>
      <c r="Q41" s="13"/>
      <c r="R41" s="14"/>
      <c r="S41" s="8"/>
      <c r="T41" s="8"/>
      <c r="U41" s="13"/>
      <c r="V41" s="13"/>
      <c r="W41" s="13"/>
    </row>
    <row r="56" spans="1:8" x14ac:dyDescent="0.25">
      <c r="A56" s="7"/>
      <c r="H56" s="7"/>
    </row>
    <row r="57" spans="1:8" x14ac:dyDescent="0.25">
      <c r="A57" s="7"/>
    </row>
    <row r="58" spans="1:8" x14ac:dyDescent="0.25">
      <c r="A58" s="7"/>
    </row>
    <row r="59" spans="1:8" x14ac:dyDescent="0.25">
      <c r="A59" s="7"/>
    </row>
    <row r="60" spans="1:8" x14ac:dyDescent="0.25">
      <c r="A60" s="7"/>
    </row>
    <row r="61" spans="1:8" x14ac:dyDescent="0.25">
      <c r="A61" s="7"/>
    </row>
    <row r="62" spans="1:8" x14ac:dyDescent="0.25">
      <c r="A62" s="7"/>
    </row>
    <row r="63" spans="1:8" x14ac:dyDescent="0.25">
      <c r="A63" s="7"/>
    </row>
    <row r="64" spans="1:8" x14ac:dyDescent="0.25">
      <c r="A64" s="7"/>
    </row>
    <row r="65" spans="1:2" x14ac:dyDescent="0.25">
      <c r="A65" s="7"/>
    </row>
    <row r="66" spans="1:2" x14ac:dyDescent="0.25">
      <c r="A66" s="7"/>
    </row>
    <row r="67" spans="1:2" x14ac:dyDescent="0.25">
      <c r="A67" s="7"/>
      <c r="B67" s="7"/>
    </row>
    <row r="68" spans="1:2" x14ac:dyDescent="0.25">
      <c r="A68" s="7"/>
      <c r="B68" s="7"/>
    </row>
    <row r="69" spans="1:2" x14ac:dyDescent="0.25">
      <c r="A69" s="7"/>
      <c r="B69" s="7"/>
    </row>
    <row r="70" spans="1:2" x14ac:dyDescent="0.25">
      <c r="A70" s="7"/>
      <c r="B70" s="7"/>
    </row>
    <row r="71" spans="1:2" x14ac:dyDescent="0.25">
      <c r="A71" s="7"/>
    </row>
    <row r="72" spans="1:2" x14ac:dyDescent="0.25">
      <c r="A72" s="7"/>
    </row>
    <row r="73" spans="1:2" x14ac:dyDescent="0.25">
      <c r="A73" s="7"/>
    </row>
    <row r="74" spans="1:2" x14ac:dyDescent="0.25">
      <c r="A74" s="7"/>
    </row>
    <row r="75" spans="1:2" x14ac:dyDescent="0.25">
      <c r="A75" s="7"/>
    </row>
  </sheetData>
  <mergeCells count="9">
    <mergeCell ref="S32:S33"/>
    <mergeCell ref="T32:T33"/>
    <mergeCell ref="U32:W32"/>
    <mergeCell ref="A32:B32"/>
    <mergeCell ref="C32:F32"/>
    <mergeCell ref="G32:G33"/>
    <mergeCell ref="H32:I32"/>
    <mergeCell ref="K32:P32"/>
    <mergeCell ref="Q32:Q33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76"/>
  <sheetViews>
    <sheetView workbookViewId="0">
      <selection activeCell="E35" sqref="E35"/>
    </sheetView>
  </sheetViews>
  <sheetFormatPr defaultRowHeight="15.75" x14ac:dyDescent="0.25"/>
  <cols>
    <col min="1" max="1" width="32.7109375" style="1" bestFit="1" customWidth="1"/>
    <col min="2" max="2" width="18.42578125" style="1" customWidth="1"/>
    <col min="3" max="3" width="16" style="1" customWidth="1"/>
    <col min="4" max="4" width="15.85546875" style="1" bestFit="1" customWidth="1"/>
    <col min="5" max="5" width="24" style="1" customWidth="1"/>
    <col min="6" max="6" width="14.5703125" style="1" bestFit="1" customWidth="1"/>
    <col min="7" max="7" width="12.5703125" style="1" customWidth="1"/>
    <col min="8" max="8" width="20.28515625" style="1" bestFit="1" customWidth="1"/>
    <col min="9" max="9" width="13.42578125" style="1" bestFit="1" customWidth="1"/>
    <col min="10" max="10" width="8.28515625" style="1" bestFit="1" customWidth="1"/>
    <col min="11" max="20" width="9.140625" style="1"/>
    <col min="21" max="21" width="5.85546875" style="1" bestFit="1" customWidth="1"/>
    <col min="22" max="22" width="7.28515625" style="1" bestFit="1" customWidth="1"/>
    <col min="23" max="23" width="16.5703125" style="1" customWidth="1"/>
    <col min="24" max="16384" width="9.140625" style="1"/>
  </cols>
  <sheetData>
    <row r="1" spans="1:9" x14ac:dyDescent="0.25">
      <c r="A1" s="1" t="s">
        <v>0</v>
      </c>
    </row>
    <row r="2" spans="1:9" x14ac:dyDescent="0.25">
      <c r="A2" s="1" t="s">
        <v>1</v>
      </c>
      <c r="B2" s="1">
        <v>25</v>
      </c>
    </row>
    <row r="3" spans="1:9" x14ac:dyDescent="0.25">
      <c r="A3" s="1" t="s">
        <v>2</v>
      </c>
      <c r="B3" s="9">
        <v>27521</v>
      </c>
    </row>
    <row r="4" spans="1:9" x14ac:dyDescent="0.25">
      <c r="A4" s="1" t="s">
        <v>3</v>
      </c>
      <c r="B4" s="1" t="s">
        <v>416</v>
      </c>
    </row>
    <row r="5" spans="1:9" x14ac:dyDescent="0.25">
      <c r="A5" s="1" t="s">
        <v>4</v>
      </c>
      <c r="B5" s="1" t="s">
        <v>417</v>
      </c>
    </row>
    <row r="6" spans="1:9" ht="17.25" x14ac:dyDescent="0.3">
      <c r="A6" s="1" t="s">
        <v>5</v>
      </c>
      <c r="B6" s="20" t="s">
        <v>418</v>
      </c>
    </row>
    <row r="7" spans="1:9" ht="17.25" x14ac:dyDescent="0.3">
      <c r="A7" s="1" t="s">
        <v>6</v>
      </c>
      <c r="B7" s="20" t="s">
        <v>419</v>
      </c>
    </row>
    <row r="8" spans="1:9" x14ac:dyDescent="0.25">
      <c r="A8" s="1" t="s">
        <v>7</v>
      </c>
      <c r="B8" s="1" t="s">
        <v>420</v>
      </c>
    </row>
    <row r="9" spans="1:9" x14ac:dyDescent="0.25">
      <c r="A9" s="1" t="s">
        <v>8</v>
      </c>
      <c r="B9" s="1" t="s">
        <v>131</v>
      </c>
    </row>
    <row r="10" spans="1:9" x14ac:dyDescent="0.25">
      <c r="A10" s="1" t="s">
        <v>9</v>
      </c>
      <c r="B10" s="1" t="s">
        <v>421</v>
      </c>
    </row>
    <row r="11" spans="1:9" x14ac:dyDescent="0.25">
      <c r="A11" s="1" t="s">
        <v>10</v>
      </c>
      <c r="B11" s="1" t="s">
        <v>84</v>
      </c>
    </row>
    <row r="12" spans="1:9" ht="17.25" x14ac:dyDescent="0.3">
      <c r="A12" s="1" t="s">
        <v>11</v>
      </c>
      <c r="B12" s="20" t="s">
        <v>422</v>
      </c>
    </row>
    <row r="13" spans="1:9" x14ac:dyDescent="0.25">
      <c r="A13" s="1" t="s">
        <v>12</v>
      </c>
      <c r="B13" s="1" t="s">
        <v>423</v>
      </c>
    </row>
    <row r="16" spans="1:9" ht="16.5" x14ac:dyDescent="0.3">
      <c r="A16" s="10" t="s">
        <v>13</v>
      </c>
      <c r="B16" s="10" t="s">
        <v>14</v>
      </c>
      <c r="C16" s="10" t="s">
        <v>15</v>
      </c>
      <c r="D16" s="10" t="s">
        <v>16</v>
      </c>
      <c r="E16" s="10" t="s">
        <v>17</v>
      </c>
      <c r="F16" s="10" t="s">
        <v>340</v>
      </c>
      <c r="G16" s="10" t="s">
        <v>18</v>
      </c>
      <c r="H16" s="10" t="s">
        <v>19</v>
      </c>
      <c r="I16" s="10" t="s">
        <v>20</v>
      </c>
    </row>
    <row r="17" spans="1:28" ht="17.25" x14ac:dyDescent="0.3">
      <c r="A17" s="1" t="s">
        <v>76</v>
      </c>
      <c r="B17" s="1" t="s">
        <v>426</v>
      </c>
      <c r="C17" s="1" t="s">
        <v>432</v>
      </c>
      <c r="D17" s="1" t="s">
        <v>376</v>
      </c>
      <c r="E17" s="20" t="s">
        <v>179</v>
      </c>
      <c r="F17" s="1" t="s">
        <v>102</v>
      </c>
      <c r="G17" s="1" t="s">
        <v>207</v>
      </c>
      <c r="H17" s="1" t="s">
        <v>270</v>
      </c>
      <c r="I17" s="1" t="s">
        <v>21</v>
      </c>
    </row>
    <row r="18" spans="1:28" ht="17.25" x14ac:dyDescent="0.3">
      <c r="A18" s="1" t="s">
        <v>135</v>
      </c>
      <c r="B18" s="1" t="s">
        <v>427</v>
      </c>
      <c r="C18" s="20" t="s">
        <v>433</v>
      </c>
      <c r="D18" s="1" t="s">
        <v>99</v>
      </c>
      <c r="E18" s="20" t="s">
        <v>106</v>
      </c>
      <c r="F18" s="1" t="s">
        <v>102</v>
      </c>
      <c r="G18" s="1" t="s">
        <v>207</v>
      </c>
      <c r="H18" s="1" t="s">
        <v>270</v>
      </c>
      <c r="I18" s="1" t="s">
        <v>21</v>
      </c>
    </row>
    <row r="19" spans="1:28" ht="17.25" x14ac:dyDescent="0.3">
      <c r="A19" s="1" t="s">
        <v>87</v>
      </c>
      <c r="B19" s="1" t="s">
        <v>428</v>
      </c>
      <c r="C19" s="20" t="s">
        <v>401</v>
      </c>
      <c r="D19" s="1" t="s">
        <v>434</v>
      </c>
      <c r="E19" s="1" t="s">
        <v>268</v>
      </c>
      <c r="F19" s="1" t="s">
        <v>102</v>
      </c>
      <c r="G19" s="1" t="s">
        <v>207</v>
      </c>
      <c r="H19" s="1" t="s">
        <v>435</v>
      </c>
      <c r="I19" s="1" t="s">
        <v>21</v>
      </c>
    </row>
    <row r="20" spans="1:28" x14ac:dyDescent="0.25">
      <c r="A20" s="1" t="s">
        <v>251</v>
      </c>
      <c r="B20" s="1" t="s">
        <v>429</v>
      </c>
      <c r="C20" s="1" t="s">
        <v>436</v>
      </c>
      <c r="D20" s="1" t="s">
        <v>434</v>
      </c>
      <c r="E20" s="1" t="s">
        <v>268</v>
      </c>
      <c r="F20" s="1" t="s">
        <v>102</v>
      </c>
      <c r="G20" s="1" t="s">
        <v>207</v>
      </c>
      <c r="H20" s="1" t="s">
        <v>435</v>
      </c>
      <c r="I20" s="1" t="s">
        <v>22</v>
      </c>
    </row>
    <row r="21" spans="1:28" ht="17.25" x14ac:dyDescent="0.3">
      <c r="A21" s="1" t="s">
        <v>148</v>
      </c>
      <c r="B21" s="1" t="s">
        <v>430</v>
      </c>
      <c r="C21" s="20" t="s">
        <v>437</v>
      </c>
      <c r="D21" s="1" t="s">
        <v>434</v>
      </c>
      <c r="E21" s="1" t="s">
        <v>106</v>
      </c>
      <c r="F21" s="1" t="s">
        <v>102</v>
      </c>
      <c r="G21" s="1" t="s">
        <v>207</v>
      </c>
      <c r="H21" s="1" t="s">
        <v>111</v>
      </c>
      <c r="I21" s="1" t="s">
        <v>438</v>
      </c>
    </row>
    <row r="22" spans="1:28" x14ac:dyDescent="0.25">
      <c r="A22" s="1" t="s">
        <v>424</v>
      </c>
      <c r="B22" s="1" t="s">
        <v>431</v>
      </c>
      <c r="C22" s="1" t="s">
        <v>439</v>
      </c>
    </row>
    <row r="24" spans="1:28" x14ac:dyDescent="0.25">
      <c r="A24" s="1" t="s">
        <v>24</v>
      </c>
      <c r="B24" s="1" t="s">
        <v>440</v>
      </c>
    </row>
    <row r="25" spans="1:28" x14ac:dyDescent="0.25">
      <c r="A25" s="1" t="s">
        <v>25</v>
      </c>
      <c r="B25" s="1" t="s">
        <v>441</v>
      </c>
    </row>
    <row r="26" spans="1:28" x14ac:dyDescent="0.25">
      <c r="B26" s="1" t="s">
        <v>442</v>
      </c>
    </row>
    <row r="27" spans="1:28" x14ac:dyDescent="0.25">
      <c r="B27" s="1" t="s">
        <v>443</v>
      </c>
    </row>
    <row r="29" spans="1:28" ht="30" customHeight="1" x14ac:dyDescent="0.25"/>
    <row r="30" spans="1:28" s="16" customFormat="1" x14ac:dyDescent="0.25">
      <c r="A30" s="16" t="s">
        <v>49</v>
      </c>
    </row>
    <row r="31" spans="1:28" s="16" customFormat="1" x14ac:dyDescent="0.25"/>
    <row r="32" spans="1:28" s="16" customFormat="1" ht="16.5" thickBot="1" x14ac:dyDescent="0.3">
      <c r="Y32" s="18"/>
      <c r="Z32" s="18"/>
      <c r="AA32" s="18"/>
      <c r="AB32" s="18"/>
    </row>
    <row r="33" spans="1:28" ht="17.25" customHeight="1" thickBot="1" x14ac:dyDescent="0.3">
      <c r="A33" s="39" t="s">
        <v>50</v>
      </c>
      <c r="B33" s="40"/>
      <c r="C33" s="41" t="s">
        <v>51</v>
      </c>
      <c r="D33" s="42"/>
      <c r="E33" s="42"/>
      <c r="F33" s="43"/>
      <c r="G33" s="44" t="s">
        <v>52</v>
      </c>
      <c r="H33" s="39" t="s">
        <v>53</v>
      </c>
      <c r="I33" s="40"/>
      <c r="K33" s="46" t="s">
        <v>54</v>
      </c>
      <c r="L33" s="42"/>
      <c r="M33" s="42"/>
      <c r="N33" s="42"/>
      <c r="O33" s="42"/>
      <c r="P33" s="47"/>
      <c r="Q33" s="49" t="s">
        <v>55</v>
      </c>
      <c r="S33" s="51" t="s">
        <v>57</v>
      </c>
      <c r="T33" s="49" t="s">
        <v>58</v>
      </c>
      <c r="U33" s="46" t="s">
        <v>59</v>
      </c>
      <c r="V33" s="42"/>
      <c r="W33" s="48"/>
      <c r="X33" s="19"/>
      <c r="Y33" s="14"/>
      <c r="Z33" s="14"/>
      <c r="AA33" s="11"/>
      <c r="AB33" s="11"/>
    </row>
    <row r="34" spans="1:28" ht="48" thickBot="1" x14ac:dyDescent="0.3">
      <c r="A34" s="2" t="s">
        <v>60</v>
      </c>
      <c r="B34" s="3" t="s">
        <v>61</v>
      </c>
      <c r="C34" s="3" t="s">
        <v>62</v>
      </c>
      <c r="D34" s="3" t="s">
        <v>63</v>
      </c>
      <c r="E34" s="3" t="s">
        <v>64</v>
      </c>
      <c r="F34" s="3" t="s">
        <v>65</v>
      </c>
      <c r="G34" s="45"/>
      <c r="H34" s="2" t="s">
        <v>66</v>
      </c>
      <c r="I34" s="3" t="s">
        <v>67</v>
      </c>
      <c r="K34" s="6" t="s">
        <v>68</v>
      </c>
      <c r="L34" s="6" t="s">
        <v>69</v>
      </c>
      <c r="M34" s="6" t="s">
        <v>56</v>
      </c>
      <c r="N34" s="6" t="s">
        <v>70</v>
      </c>
      <c r="O34" s="6" t="s">
        <v>71</v>
      </c>
      <c r="P34" s="6" t="s">
        <v>72</v>
      </c>
      <c r="Q34" s="50"/>
      <c r="S34" s="52"/>
      <c r="T34" s="50"/>
      <c r="U34" s="6" t="s">
        <v>73</v>
      </c>
      <c r="V34" s="6" t="s">
        <v>74</v>
      </c>
      <c r="W34" s="6" t="s">
        <v>75</v>
      </c>
      <c r="X34" s="17"/>
      <c r="Y34" s="11"/>
      <c r="Z34" s="11"/>
      <c r="AA34" s="11"/>
      <c r="AB34" s="11"/>
    </row>
    <row r="35" spans="1:28" x14ac:dyDescent="0.25">
      <c r="A35" s="4" t="s">
        <v>76</v>
      </c>
      <c r="B35" s="4" t="s">
        <v>425</v>
      </c>
      <c r="C35" s="4">
        <v>6</v>
      </c>
      <c r="D35" s="4">
        <v>14</v>
      </c>
      <c r="E35" s="33">
        <v>24</v>
      </c>
      <c r="F35" s="33">
        <v>56</v>
      </c>
      <c r="G35" s="33">
        <v>3</v>
      </c>
      <c r="H35" s="4"/>
      <c r="I35" s="4"/>
      <c r="K35" s="26">
        <v>0.4</v>
      </c>
      <c r="L35" s="26">
        <v>0.3</v>
      </c>
      <c r="M35" s="26">
        <v>0.12</v>
      </c>
      <c r="N35" s="26">
        <v>0.04</v>
      </c>
      <c r="O35" s="26">
        <v>5.7</v>
      </c>
      <c r="P35" s="2">
        <f>14-O35</f>
        <v>8.3000000000000007</v>
      </c>
      <c r="Q35" s="2">
        <v>6</v>
      </c>
      <c r="R35" s="13"/>
      <c r="S35" s="26">
        <v>2.91</v>
      </c>
      <c r="T35" s="26">
        <v>5</v>
      </c>
      <c r="U35" s="2"/>
      <c r="V35" s="2"/>
      <c r="W35" s="2"/>
    </row>
    <row r="36" spans="1:28" x14ac:dyDescent="0.25">
      <c r="A36" s="2" t="s">
        <v>135</v>
      </c>
      <c r="B36" s="2" t="s">
        <v>427</v>
      </c>
      <c r="C36" s="2">
        <v>6</v>
      </c>
      <c r="D36" s="2">
        <v>14</v>
      </c>
      <c r="E36" s="26">
        <v>23</v>
      </c>
      <c r="F36" s="26">
        <v>57</v>
      </c>
      <c r="G36" s="26">
        <v>5</v>
      </c>
      <c r="H36" s="2"/>
      <c r="I36" s="2"/>
      <c r="J36" s="13"/>
      <c r="K36" s="26">
        <v>0.2</v>
      </c>
      <c r="L36" s="26">
        <v>0.2</v>
      </c>
      <c r="M36" s="26">
        <v>0.08</v>
      </c>
      <c r="N36" s="26">
        <v>0.04</v>
      </c>
      <c r="O36" s="26">
        <v>4.7</v>
      </c>
      <c r="P36" s="2">
        <f>13-O36</f>
        <v>8.3000000000000007</v>
      </c>
      <c r="Q36" s="2">
        <v>4</v>
      </c>
      <c r="R36" s="13"/>
      <c r="S36" s="26">
        <v>1.98</v>
      </c>
      <c r="T36" s="26">
        <v>3.4</v>
      </c>
      <c r="U36" s="2"/>
      <c r="V36" s="2"/>
      <c r="W36" s="2"/>
    </row>
    <row r="37" spans="1:28" x14ac:dyDescent="0.25">
      <c r="A37" s="2" t="s">
        <v>87</v>
      </c>
      <c r="B37" s="2" t="s">
        <v>428</v>
      </c>
      <c r="C37" s="2">
        <v>5</v>
      </c>
      <c r="D37" s="2">
        <v>13</v>
      </c>
      <c r="E37" s="26">
        <v>18</v>
      </c>
      <c r="F37" s="26">
        <v>64</v>
      </c>
      <c r="G37" s="26">
        <v>7</v>
      </c>
      <c r="H37" s="2"/>
      <c r="I37" s="2"/>
      <c r="J37" s="13"/>
      <c r="K37" s="26">
        <v>0.2</v>
      </c>
      <c r="L37" s="26">
        <v>0.1</v>
      </c>
      <c r="M37" s="26">
        <v>0.04</v>
      </c>
      <c r="N37" s="26">
        <v>0.02</v>
      </c>
      <c r="O37" s="26">
        <v>7.6</v>
      </c>
      <c r="P37" s="2">
        <f>11-O37</f>
        <v>3.4000000000000004</v>
      </c>
      <c r="Q37" s="2">
        <v>3</v>
      </c>
      <c r="R37" s="13"/>
      <c r="S37" s="26">
        <v>1.32</v>
      </c>
      <c r="T37" s="26">
        <v>2.27</v>
      </c>
      <c r="U37" s="2"/>
      <c r="V37" s="2"/>
      <c r="W37" s="2"/>
    </row>
    <row r="38" spans="1:28" x14ac:dyDescent="0.25">
      <c r="A38" s="2" t="s">
        <v>251</v>
      </c>
      <c r="B38" s="5" t="s">
        <v>429</v>
      </c>
      <c r="C38" s="2">
        <v>5</v>
      </c>
      <c r="D38" s="2">
        <v>11</v>
      </c>
      <c r="E38" s="26">
        <v>21</v>
      </c>
      <c r="F38" s="26">
        <v>63</v>
      </c>
      <c r="G38" s="26">
        <v>1</v>
      </c>
      <c r="H38" s="2"/>
      <c r="I38" s="2"/>
      <c r="J38" s="13"/>
      <c r="K38" s="26">
        <v>0.2</v>
      </c>
      <c r="L38" s="26">
        <v>0.1</v>
      </c>
      <c r="M38" s="26">
        <v>0.04</v>
      </c>
      <c r="N38" s="26">
        <v>0.02</v>
      </c>
      <c r="O38" s="26">
        <v>4.3</v>
      </c>
      <c r="P38" s="5">
        <f>10-O38</f>
        <v>5.7</v>
      </c>
      <c r="Q38" s="2">
        <v>3</v>
      </c>
      <c r="R38" s="13"/>
      <c r="S38" s="26">
        <v>0.87</v>
      </c>
      <c r="T38" s="26">
        <v>1.49</v>
      </c>
      <c r="U38" s="2"/>
      <c r="V38" s="5"/>
      <c r="W38" s="2"/>
    </row>
    <row r="39" spans="1:28" x14ac:dyDescent="0.25">
      <c r="A39" s="12" t="s">
        <v>148</v>
      </c>
      <c r="B39" s="13" t="s">
        <v>430</v>
      </c>
      <c r="C39" s="13">
        <v>6</v>
      </c>
      <c r="D39" s="12">
        <v>7</v>
      </c>
      <c r="E39" s="26">
        <v>30</v>
      </c>
      <c r="F39" s="26">
        <v>57</v>
      </c>
      <c r="G39" s="26">
        <v>1</v>
      </c>
      <c r="H39" s="13"/>
      <c r="I39" s="12"/>
      <c r="J39" s="13"/>
      <c r="K39" s="26">
        <v>0.1</v>
      </c>
      <c r="L39" s="26">
        <v>0.1</v>
      </c>
      <c r="M39" s="26">
        <v>0.04</v>
      </c>
      <c r="N39" s="26">
        <v>0.01</v>
      </c>
      <c r="O39" s="26">
        <v>2.8</v>
      </c>
      <c r="P39" s="13">
        <f>10-O39</f>
        <v>7.2</v>
      </c>
      <c r="Q39" s="13">
        <v>2</v>
      </c>
      <c r="R39" s="13"/>
      <c r="S39" s="26">
        <v>0.54</v>
      </c>
      <c r="T39" s="26">
        <v>0.92</v>
      </c>
      <c r="U39" s="13"/>
      <c r="V39" s="13"/>
      <c r="W39" s="13"/>
    </row>
    <row r="40" spans="1:28" ht="16.5" thickBot="1" x14ac:dyDescent="0.3">
      <c r="A40" s="13" t="s">
        <v>424</v>
      </c>
      <c r="B40" s="13" t="s">
        <v>444</v>
      </c>
      <c r="C40" s="13">
        <v>7</v>
      </c>
      <c r="D40" s="13">
        <v>6</v>
      </c>
      <c r="E40" s="27">
        <v>51</v>
      </c>
      <c r="F40" s="27">
        <v>36</v>
      </c>
      <c r="G40" s="27">
        <v>0</v>
      </c>
      <c r="H40" s="13"/>
      <c r="I40" s="13"/>
      <c r="J40" s="13"/>
      <c r="K40" s="27">
        <v>0.1</v>
      </c>
      <c r="L40" s="27">
        <v>0.1</v>
      </c>
      <c r="M40" s="27">
        <v>0.04</v>
      </c>
      <c r="N40" s="27">
        <v>0.01</v>
      </c>
      <c r="O40" s="27">
        <v>2.6</v>
      </c>
      <c r="P40" s="13">
        <f>10-O40</f>
        <v>7.4</v>
      </c>
      <c r="Q40" s="13">
        <v>2</v>
      </c>
      <c r="R40" s="12"/>
      <c r="S40" s="27">
        <v>0.42</v>
      </c>
      <c r="T40" s="27">
        <v>0.72</v>
      </c>
      <c r="U40" s="13"/>
      <c r="V40" s="13"/>
      <c r="W40" s="13"/>
    </row>
    <row r="41" spans="1:28" x14ac:dyDescent="0.25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4"/>
      <c r="S41" s="8"/>
      <c r="T41" s="8"/>
      <c r="U41" s="13"/>
      <c r="V41" s="13"/>
      <c r="W41" s="13"/>
    </row>
    <row r="42" spans="1:28" x14ac:dyDescent="0.25">
      <c r="K42" s="13"/>
      <c r="L42" s="13"/>
      <c r="M42" s="13"/>
      <c r="N42" s="13"/>
      <c r="O42" s="13"/>
      <c r="P42" s="13"/>
      <c r="Q42" s="13"/>
      <c r="R42" s="14"/>
      <c r="S42" s="8"/>
      <c r="T42" s="8"/>
      <c r="U42" s="13"/>
      <c r="V42" s="13"/>
      <c r="W42" s="13"/>
    </row>
    <row r="57" spans="1:8" x14ac:dyDescent="0.25">
      <c r="A57" s="7"/>
      <c r="H57" s="7"/>
    </row>
    <row r="58" spans="1:8" x14ac:dyDescent="0.25">
      <c r="A58" s="7"/>
    </row>
    <row r="59" spans="1:8" x14ac:dyDescent="0.25">
      <c r="A59" s="7"/>
    </row>
    <row r="60" spans="1:8" x14ac:dyDescent="0.25">
      <c r="A60" s="7"/>
    </row>
    <row r="61" spans="1:8" x14ac:dyDescent="0.25">
      <c r="A61" s="7"/>
    </row>
    <row r="62" spans="1:8" x14ac:dyDescent="0.25">
      <c r="A62" s="7"/>
    </row>
    <row r="63" spans="1:8" x14ac:dyDescent="0.25">
      <c r="A63" s="7"/>
    </row>
    <row r="64" spans="1:8" x14ac:dyDescent="0.25">
      <c r="A64" s="7"/>
    </row>
    <row r="65" spans="1:2" x14ac:dyDescent="0.25">
      <c r="A65" s="7"/>
    </row>
    <row r="66" spans="1:2" x14ac:dyDescent="0.25">
      <c r="A66" s="7"/>
    </row>
    <row r="67" spans="1:2" x14ac:dyDescent="0.25">
      <c r="A67" s="7"/>
    </row>
    <row r="68" spans="1:2" x14ac:dyDescent="0.25">
      <c r="A68" s="7"/>
      <c r="B68" s="7"/>
    </row>
    <row r="69" spans="1:2" x14ac:dyDescent="0.25">
      <c r="A69" s="7"/>
      <c r="B69" s="7"/>
    </row>
    <row r="70" spans="1:2" x14ac:dyDescent="0.25">
      <c r="A70" s="7"/>
      <c r="B70" s="7"/>
    </row>
    <row r="71" spans="1:2" x14ac:dyDescent="0.25">
      <c r="A71" s="7"/>
      <c r="B71" s="7"/>
    </row>
    <row r="72" spans="1:2" x14ac:dyDescent="0.25">
      <c r="A72" s="7"/>
    </row>
    <row r="73" spans="1:2" x14ac:dyDescent="0.25">
      <c r="A73" s="7"/>
    </row>
    <row r="74" spans="1:2" x14ac:dyDescent="0.25">
      <c r="A74" s="7"/>
    </row>
    <row r="75" spans="1:2" x14ac:dyDescent="0.25">
      <c r="A75" s="7"/>
    </row>
    <row r="76" spans="1:2" x14ac:dyDescent="0.25">
      <c r="A76" s="7"/>
    </row>
  </sheetData>
  <mergeCells count="9">
    <mergeCell ref="S33:S34"/>
    <mergeCell ref="T33:T34"/>
    <mergeCell ref="U33:W33"/>
    <mergeCell ref="A33:B33"/>
    <mergeCell ref="C33:F33"/>
    <mergeCell ref="G33:G34"/>
    <mergeCell ref="H33:I33"/>
    <mergeCell ref="K33:P33"/>
    <mergeCell ref="Q33:Q34"/>
  </mergeCells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77"/>
  <sheetViews>
    <sheetView workbookViewId="0">
      <selection activeCell="B28" sqref="B28"/>
    </sheetView>
  </sheetViews>
  <sheetFormatPr defaultRowHeight="15.75" x14ac:dyDescent="0.25"/>
  <cols>
    <col min="1" max="1" width="32.7109375" style="1" bestFit="1" customWidth="1"/>
    <col min="2" max="2" width="12.7109375" style="1" bestFit="1" customWidth="1"/>
    <col min="3" max="3" width="16" style="1" customWidth="1"/>
    <col min="4" max="4" width="15.85546875" style="1" bestFit="1" customWidth="1"/>
    <col min="5" max="5" width="24" style="1" customWidth="1"/>
    <col min="6" max="6" width="14.5703125" style="1" bestFit="1" customWidth="1"/>
    <col min="7" max="7" width="12.5703125" style="1" customWidth="1"/>
    <col min="8" max="8" width="20.28515625" style="1" bestFit="1" customWidth="1"/>
    <col min="9" max="9" width="13.42578125" style="1" bestFit="1" customWidth="1"/>
    <col min="10" max="10" width="8.28515625" style="1" bestFit="1" customWidth="1"/>
    <col min="11" max="19" width="9.140625" style="1"/>
    <col min="20" max="20" width="13.140625" style="1" bestFit="1" customWidth="1"/>
    <col min="21" max="21" width="5.85546875" style="1" bestFit="1" customWidth="1"/>
    <col min="22" max="22" width="7.28515625" style="1" bestFit="1" customWidth="1"/>
    <col min="23" max="23" width="16.5703125" style="1" customWidth="1"/>
    <col min="24" max="16384" width="9.140625" style="1"/>
  </cols>
  <sheetData>
    <row r="1" spans="1:10" x14ac:dyDescent="0.25">
      <c r="A1" s="1" t="s">
        <v>0</v>
      </c>
    </row>
    <row r="2" spans="1:10" x14ac:dyDescent="0.25">
      <c r="A2" s="1" t="s">
        <v>1</v>
      </c>
      <c r="B2" s="1">
        <v>48</v>
      </c>
    </row>
    <row r="3" spans="1:10" x14ac:dyDescent="0.25">
      <c r="A3" s="1" t="s">
        <v>2</v>
      </c>
      <c r="B3" s="9">
        <v>27555</v>
      </c>
    </row>
    <row r="4" spans="1:10" x14ac:dyDescent="0.25">
      <c r="A4" s="1" t="s">
        <v>3</v>
      </c>
      <c r="B4" s="1" t="s">
        <v>445</v>
      </c>
    </row>
    <row r="5" spans="1:10" x14ac:dyDescent="0.25">
      <c r="A5" s="1" t="s">
        <v>4</v>
      </c>
      <c r="B5" s="1" t="s">
        <v>198</v>
      </c>
    </row>
    <row r="6" spans="1:10" ht="17.25" x14ac:dyDescent="0.3">
      <c r="A6" s="1" t="s">
        <v>5</v>
      </c>
      <c r="B6" s="20" t="s">
        <v>446</v>
      </c>
    </row>
    <row r="7" spans="1:10" ht="17.25" x14ac:dyDescent="0.3">
      <c r="A7" s="1" t="s">
        <v>6</v>
      </c>
      <c r="B7" s="20" t="s">
        <v>447</v>
      </c>
    </row>
    <row r="8" spans="1:10" x14ac:dyDescent="0.25">
      <c r="A8" s="1" t="s">
        <v>7</v>
      </c>
      <c r="B8" s="1" t="s">
        <v>448</v>
      </c>
    </row>
    <row r="9" spans="1:10" ht="17.25" x14ac:dyDescent="0.3">
      <c r="A9" s="1" t="s">
        <v>8</v>
      </c>
      <c r="B9" s="20" t="s">
        <v>449</v>
      </c>
    </row>
    <row r="10" spans="1:10" x14ac:dyDescent="0.25">
      <c r="A10" s="1" t="s">
        <v>9</v>
      </c>
      <c r="B10" s="1" t="s">
        <v>200</v>
      </c>
    </row>
    <row r="11" spans="1:10" x14ac:dyDescent="0.25">
      <c r="A11" s="1" t="s">
        <v>10</v>
      </c>
      <c r="B11" s="1" t="s">
        <v>84</v>
      </c>
    </row>
    <row r="12" spans="1:10" ht="17.25" x14ac:dyDescent="0.3">
      <c r="A12" s="1" t="s">
        <v>11</v>
      </c>
      <c r="B12" s="20" t="s">
        <v>450</v>
      </c>
    </row>
    <row r="13" spans="1:10" ht="17.25" x14ac:dyDescent="0.3">
      <c r="A13" s="1" t="s">
        <v>12</v>
      </c>
      <c r="B13" s="20" t="s">
        <v>451</v>
      </c>
    </row>
    <row r="16" spans="1:10" ht="16.5" x14ac:dyDescent="0.3">
      <c r="A16" s="10" t="s">
        <v>13</v>
      </c>
      <c r="B16" s="10" t="s">
        <v>14</v>
      </c>
      <c r="C16" s="10" t="s">
        <v>15</v>
      </c>
      <c r="D16" s="10" t="s">
        <v>16</v>
      </c>
      <c r="E16" s="10" t="s">
        <v>17</v>
      </c>
      <c r="F16" s="10" t="s">
        <v>340</v>
      </c>
      <c r="G16" s="10" t="s">
        <v>18</v>
      </c>
      <c r="H16" s="10" t="s">
        <v>19</v>
      </c>
      <c r="I16" s="10" t="s">
        <v>20</v>
      </c>
      <c r="J16" s="10" t="s">
        <v>459</v>
      </c>
    </row>
    <row r="17" spans="1:10" ht="17.25" x14ac:dyDescent="0.3">
      <c r="A17" s="1" t="s">
        <v>76</v>
      </c>
      <c r="B17" s="1" t="s">
        <v>452</v>
      </c>
      <c r="C17" s="20" t="s">
        <v>456</v>
      </c>
      <c r="D17" s="20" t="s">
        <v>462</v>
      </c>
      <c r="E17" s="20" t="s">
        <v>179</v>
      </c>
      <c r="F17" s="1" t="s">
        <v>457</v>
      </c>
      <c r="G17" s="1" t="s">
        <v>207</v>
      </c>
      <c r="H17" s="20" t="s">
        <v>460</v>
      </c>
      <c r="I17" s="1" t="s">
        <v>112</v>
      </c>
      <c r="J17" s="1" t="s">
        <v>458</v>
      </c>
    </row>
    <row r="18" spans="1:10" ht="17.25" x14ac:dyDescent="0.3">
      <c r="A18" s="1" t="s">
        <v>135</v>
      </c>
      <c r="B18" s="1" t="s">
        <v>453</v>
      </c>
      <c r="C18" s="20" t="s">
        <v>461</v>
      </c>
      <c r="D18" s="20" t="s">
        <v>462</v>
      </c>
      <c r="E18" s="20" t="s">
        <v>179</v>
      </c>
      <c r="F18" s="1" t="s">
        <v>457</v>
      </c>
      <c r="G18" s="1" t="s">
        <v>207</v>
      </c>
      <c r="H18" s="20" t="s">
        <v>464</v>
      </c>
      <c r="I18" s="1" t="s">
        <v>21</v>
      </c>
      <c r="J18" s="1" t="s">
        <v>463</v>
      </c>
    </row>
    <row r="19" spans="1:10" ht="17.25" x14ac:dyDescent="0.3">
      <c r="A19" s="1" t="s">
        <v>87</v>
      </c>
      <c r="B19" s="1" t="s">
        <v>454</v>
      </c>
      <c r="C19" s="1" t="s">
        <v>266</v>
      </c>
      <c r="D19" s="1" t="s">
        <v>376</v>
      </c>
      <c r="E19" s="20" t="s">
        <v>203</v>
      </c>
      <c r="F19" s="1" t="s">
        <v>457</v>
      </c>
      <c r="G19" s="1" t="s">
        <v>207</v>
      </c>
      <c r="H19" s="20" t="s">
        <v>464</v>
      </c>
      <c r="I19" s="1" t="s">
        <v>112</v>
      </c>
    </row>
    <row r="20" spans="1:10" ht="17.25" x14ac:dyDescent="0.3">
      <c r="A20" s="1" t="s">
        <v>88</v>
      </c>
      <c r="B20" s="1" t="s">
        <v>455</v>
      </c>
      <c r="C20" s="20" t="s">
        <v>465</v>
      </c>
      <c r="D20" s="1" t="s">
        <v>99</v>
      </c>
      <c r="E20" s="20" t="s">
        <v>106</v>
      </c>
      <c r="F20" s="1" t="s">
        <v>102</v>
      </c>
      <c r="G20" s="1" t="s">
        <v>207</v>
      </c>
      <c r="H20" s="20" t="s">
        <v>466</v>
      </c>
      <c r="I20" s="1" t="s">
        <v>112</v>
      </c>
    </row>
    <row r="21" spans="1:10" ht="17.25" x14ac:dyDescent="0.3">
      <c r="A21" s="1" t="s">
        <v>89</v>
      </c>
      <c r="B21" s="1" t="s">
        <v>467</v>
      </c>
      <c r="C21" s="20" t="s">
        <v>228</v>
      </c>
      <c r="D21" s="1" t="s">
        <v>99</v>
      </c>
      <c r="E21" s="20" t="s">
        <v>268</v>
      </c>
      <c r="F21" s="1" t="s">
        <v>102</v>
      </c>
      <c r="G21" s="1" t="s">
        <v>207</v>
      </c>
      <c r="H21" s="20" t="s">
        <v>354</v>
      </c>
      <c r="I21" s="1" t="s">
        <v>112</v>
      </c>
    </row>
    <row r="22" spans="1:10" ht="17.25" x14ac:dyDescent="0.3">
      <c r="A22" s="1" t="s">
        <v>148</v>
      </c>
      <c r="B22" s="1" t="s">
        <v>468</v>
      </c>
      <c r="C22" s="20" t="s">
        <v>313</v>
      </c>
      <c r="D22" s="1" t="s">
        <v>99</v>
      </c>
      <c r="E22" s="20" t="s">
        <v>114</v>
      </c>
      <c r="F22" s="1" t="s">
        <v>102</v>
      </c>
      <c r="G22" s="1" t="s">
        <v>207</v>
      </c>
      <c r="H22" s="20" t="s">
        <v>271</v>
      </c>
    </row>
    <row r="25" spans="1:10" x14ac:dyDescent="0.25">
      <c r="A25" s="1" t="s">
        <v>24</v>
      </c>
      <c r="B25" s="1" t="s">
        <v>469</v>
      </c>
    </row>
    <row r="26" spans="1:10" x14ac:dyDescent="0.25">
      <c r="A26" s="1" t="s">
        <v>25</v>
      </c>
      <c r="B26" s="1" t="s">
        <v>470</v>
      </c>
    </row>
    <row r="27" spans="1:10" x14ac:dyDescent="0.25">
      <c r="B27" s="1" t="s">
        <v>471</v>
      </c>
    </row>
    <row r="28" spans="1:10" x14ac:dyDescent="0.25">
      <c r="B28" s="1" t="s">
        <v>472</v>
      </c>
    </row>
    <row r="30" spans="1:10" ht="30" customHeight="1" x14ac:dyDescent="0.25"/>
    <row r="31" spans="1:10" s="16" customFormat="1" x14ac:dyDescent="0.25">
      <c r="A31" s="16" t="s">
        <v>49</v>
      </c>
    </row>
    <row r="32" spans="1:10" s="16" customFormat="1" x14ac:dyDescent="0.25"/>
    <row r="33" spans="1:28" s="16" customFormat="1" ht="16.5" thickBot="1" x14ac:dyDescent="0.3">
      <c r="Y33" s="18"/>
      <c r="Z33" s="18"/>
      <c r="AA33" s="18"/>
      <c r="AB33" s="18"/>
    </row>
    <row r="34" spans="1:28" ht="17.25" customHeight="1" thickBot="1" x14ac:dyDescent="0.3">
      <c r="A34" s="39" t="s">
        <v>50</v>
      </c>
      <c r="B34" s="40"/>
      <c r="C34" s="41" t="s">
        <v>51</v>
      </c>
      <c r="D34" s="42"/>
      <c r="E34" s="42"/>
      <c r="F34" s="43"/>
      <c r="G34" s="44" t="s">
        <v>52</v>
      </c>
      <c r="H34" s="39" t="s">
        <v>53</v>
      </c>
      <c r="I34" s="40"/>
      <c r="K34" s="46" t="s">
        <v>54</v>
      </c>
      <c r="L34" s="42"/>
      <c r="M34" s="42"/>
      <c r="N34" s="42"/>
      <c r="O34" s="42"/>
      <c r="P34" s="47"/>
      <c r="Q34" s="49" t="s">
        <v>55</v>
      </c>
      <c r="S34" s="51" t="s">
        <v>57</v>
      </c>
      <c r="T34" s="49" t="s">
        <v>58</v>
      </c>
      <c r="U34" s="46" t="s">
        <v>59</v>
      </c>
      <c r="V34" s="42"/>
      <c r="W34" s="48"/>
      <c r="X34" s="19"/>
      <c r="Y34" s="14"/>
      <c r="Z34" s="14"/>
      <c r="AA34" s="11"/>
      <c r="AB34" s="11"/>
    </row>
    <row r="35" spans="1:28" ht="48" thickBot="1" x14ac:dyDescent="0.3">
      <c r="A35" s="2" t="s">
        <v>60</v>
      </c>
      <c r="B35" s="3" t="s">
        <v>61</v>
      </c>
      <c r="C35" s="3" t="s">
        <v>62</v>
      </c>
      <c r="D35" s="3" t="s">
        <v>63</v>
      </c>
      <c r="E35" s="3" t="s">
        <v>64</v>
      </c>
      <c r="F35" s="3" t="s">
        <v>65</v>
      </c>
      <c r="G35" s="45"/>
      <c r="H35" s="2" t="s">
        <v>66</v>
      </c>
      <c r="I35" s="3" t="s">
        <v>67</v>
      </c>
      <c r="K35" s="6" t="s">
        <v>68</v>
      </c>
      <c r="L35" s="6" t="s">
        <v>69</v>
      </c>
      <c r="M35" s="6" t="s">
        <v>56</v>
      </c>
      <c r="N35" s="6" t="s">
        <v>70</v>
      </c>
      <c r="O35" s="6" t="s">
        <v>71</v>
      </c>
      <c r="P35" s="6" t="s">
        <v>72</v>
      </c>
      <c r="Q35" s="50"/>
      <c r="S35" s="52"/>
      <c r="T35" s="50"/>
      <c r="U35" s="6" t="s">
        <v>73</v>
      </c>
      <c r="V35" s="6" t="s">
        <v>74</v>
      </c>
      <c r="W35" s="6" t="s">
        <v>75</v>
      </c>
      <c r="X35" s="17"/>
      <c r="Y35" s="11"/>
      <c r="Z35" s="11"/>
      <c r="AA35" s="11"/>
      <c r="AB35" s="11"/>
    </row>
    <row r="36" spans="1:28" x14ac:dyDescent="0.25">
      <c r="A36" s="32" t="s">
        <v>118</v>
      </c>
      <c r="B36" s="33" t="s">
        <v>473</v>
      </c>
      <c r="C36" s="33">
        <v>10</v>
      </c>
      <c r="D36" s="33">
        <v>43</v>
      </c>
      <c r="E36" s="33">
        <v>15</v>
      </c>
      <c r="F36" s="33">
        <v>32</v>
      </c>
      <c r="G36" s="33">
        <v>5</v>
      </c>
      <c r="H36" s="4"/>
      <c r="I36" s="4"/>
      <c r="K36" s="22">
        <v>0.1</v>
      </c>
      <c r="L36" s="22">
        <v>0.1</v>
      </c>
      <c r="M36" s="22">
        <v>0.04</v>
      </c>
      <c r="N36" s="22">
        <v>0.02</v>
      </c>
      <c r="O36" s="22">
        <v>3.2</v>
      </c>
      <c r="P36" s="2">
        <f>9.6-O36</f>
        <v>6.3999999999999995</v>
      </c>
      <c r="Q36" s="2">
        <v>3</v>
      </c>
      <c r="R36" s="13"/>
      <c r="S36" s="22">
        <v>1.56</v>
      </c>
      <c r="T36" s="24">
        <v>2.68</v>
      </c>
      <c r="U36" s="2"/>
      <c r="V36" s="2"/>
      <c r="W36" s="2"/>
    </row>
    <row r="37" spans="1:28" x14ac:dyDescent="0.25">
      <c r="A37" s="24" t="s">
        <v>159</v>
      </c>
      <c r="B37" s="26" t="s">
        <v>474</v>
      </c>
      <c r="C37" s="26">
        <v>11</v>
      </c>
      <c r="D37" s="26">
        <v>42</v>
      </c>
      <c r="E37" s="26">
        <v>11</v>
      </c>
      <c r="F37" s="26">
        <v>36</v>
      </c>
      <c r="G37" s="26">
        <v>5</v>
      </c>
      <c r="H37" s="2"/>
      <c r="I37" s="2"/>
      <c r="J37" s="13"/>
      <c r="K37" s="22">
        <v>0</v>
      </c>
      <c r="L37" s="22">
        <v>0.2</v>
      </c>
      <c r="M37" s="22">
        <v>0.01</v>
      </c>
      <c r="N37" s="22">
        <v>0.01</v>
      </c>
      <c r="O37" s="22">
        <v>2.9</v>
      </c>
      <c r="P37" s="2">
        <f>7.9-O377</f>
        <v>7.9</v>
      </c>
      <c r="Q37" s="2">
        <v>3</v>
      </c>
      <c r="R37" s="13"/>
      <c r="S37" s="22">
        <v>1.1100000000000001</v>
      </c>
      <c r="T37" s="24">
        <v>1.9</v>
      </c>
      <c r="U37" s="2"/>
      <c r="V37" s="2"/>
      <c r="W37" s="2"/>
    </row>
    <row r="38" spans="1:28" x14ac:dyDescent="0.25">
      <c r="A38" s="24" t="s">
        <v>160</v>
      </c>
      <c r="B38" s="26" t="s">
        <v>475</v>
      </c>
      <c r="C38" s="26">
        <v>10</v>
      </c>
      <c r="D38" s="26">
        <v>42</v>
      </c>
      <c r="E38" s="26">
        <v>11</v>
      </c>
      <c r="F38" s="26">
        <v>37</v>
      </c>
      <c r="G38" s="26">
        <v>6</v>
      </c>
      <c r="H38" s="2"/>
      <c r="I38" s="2"/>
      <c r="J38" s="13"/>
      <c r="K38" s="22">
        <v>0</v>
      </c>
      <c r="L38" s="22">
        <v>0.2</v>
      </c>
      <c r="M38" s="22">
        <v>0.01</v>
      </c>
      <c r="N38" s="22">
        <v>0</v>
      </c>
      <c r="O38" s="22">
        <v>2.7</v>
      </c>
      <c r="P38" s="2">
        <f>6.8-O38</f>
        <v>4.0999999999999996</v>
      </c>
      <c r="Q38" s="2">
        <v>3</v>
      </c>
      <c r="R38" s="13"/>
      <c r="S38" s="22">
        <v>0.87</v>
      </c>
      <c r="T38" s="24">
        <v>1.49</v>
      </c>
      <c r="U38" s="2"/>
      <c r="V38" s="2"/>
      <c r="W38" s="2"/>
    </row>
    <row r="39" spans="1:28" x14ac:dyDescent="0.25">
      <c r="A39" s="24" t="s">
        <v>120</v>
      </c>
      <c r="B39" s="26" t="s">
        <v>164</v>
      </c>
      <c r="C39" s="26">
        <v>9</v>
      </c>
      <c r="D39" s="26">
        <v>38</v>
      </c>
      <c r="E39" s="26">
        <v>13</v>
      </c>
      <c r="F39" s="26">
        <v>40</v>
      </c>
      <c r="G39" s="26">
        <v>11</v>
      </c>
      <c r="H39" s="2"/>
      <c r="I39" s="2"/>
      <c r="J39" s="13"/>
      <c r="K39" s="22">
        <v>0</v>
      </c>
      <c r="L39" s="22">
        <v>0.1</v>
      </c>
      <c r="M39" s="22">
        <v>0.01</v>
      </c>
      <c r="N39" s="22">
        <v>0</v>
      </c>
      <c r="O39" s="22">
        <v>2.7</v>
      </c>
      <c r="P39" s="5">
        <f>6-O39</f>
        <v>3.3</v>
      </c>
      <c r="Q39" s="2">
        <v>2</v>
      </c>
      <c r="R39" s="13"/>
      <c r="S39" s="22">
        <v>0.66</v>
      </c>
      <c r="T39" s="24">
        <v>1.1299999999999999</v>
      </c>
      <c r="U39" s="2"/>
      <c r="V39" s="5"/>
      <c r="W39" s="2"/>
    </row>
    <row r="40" spans="1:28" x14ac:dyDescent="0.25">
      <c r="A40" s="24" t="s">
        <v>121</v>
      </c>
      <c r="B40" s="26" t="s">
        <v>476</v>
      </c>
      <c r="C40" s="26">
        <v>8</v>
      </c>
      <c r="D40" s="26">
        <v>36</v>
      </c>
      <c r="E40" s="26">
        <v>13</v>
      </c>
      <c r="F40" s="26">
        <v>43</v>
      </c>
      <c r="G40" s="26">
        <v>10</v>
      </c>
      <c r="H40" s="13"/>
      <c r="I40" s="12"/>
      <c r="J40" s="13"/>
      <c r="K40" s="29">
        <v>0</v>
      </c>
      <c r="L40" s="22">
        <v>0.1</v>
      </c>
      <c r="M40" s="22">
        <v>0</v>
      </c>
      <c r="N40" s="22">
        <v>0</v>
      </c>
      <c r="O40" s="22">
        <v>2.5</v>
      </c>
      <c r="P40" s="13">
        <f>5.1-O40</f>
        <v>2.5999999999999996</v>
      </c>
      <c r="Q40" s="13">
        <v>2</v>
      </c>
      <c r="R40" s="13"/>
      <c r="S40" s="22">
        <v>0.45</v>
      </c>
      <c r="T40" s="24">
        <v>0.77</v>
      </c>
      <c r="U40" s="13"/>
      <c r="V40" s="13"/>
      <c r="W40" s="13"/>
    </row>
    <row r="41" spans="1:28" ht="16.5" thickBot="1" x14ac:dyDescent="0.3">
      <c r="A41" s="25" t="s">
        <v>240</v>
      </c>
      <c r="B41" s="27" t="s">
        <v>477</v>
      </c>
      <c r="C41" s="27">
        <v>9</v>
      </c>
      <c r="D41" s="27">
        <v>40</v>
      </c>
      <c r="E41" s="27">
        <v>12</v>
      </c>
      <c r="F41" s="27">
        <v>39</v>
      </c>
      <c r="G41" s="27">
        <v>8</v>
      </c>
      <c r="H41" s="13"/>
      <c r="I41" s="13"/>
      <c r="J41" s="13"/>
      <c r="K41" s="30">
        <v>0</v>
      </c>
      <c r="L41" s="23">
        <v>0.1</v>
      </c>
      <c r="M41" s="23">
        <v>0</v>
      </c>
      <c r="N41" s="23">
        <v>0</v>
      </c>
      <c r="O41" s="23">
        <v>1.9</v>
      </c>
      <c r="P41" s="13">
        <f>3.9-O41</f>
        <v>2</v>
      </c>
      <c r="Q41" s="13">
        <v>2</v>
      </c>
      <c r="R41" s="12"/>
      <c r="S41" s="23">
        <v>0.33</v>
      </c>
      <c r="T41" s="25">
        <v>0.56000000000000005</v>
      </c>
      <c r="U41" s="13"/>
      <c r="V41" s="13"/>
      <c r="W41" s="13"/>
    </row>
    <row r="42" spans="1:28" x14ac:dyDescent="0.25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4"/>
      <c r="S42" s="8"/>
      <c r="T42" s="8"/>
      <c r="U42" s="13"/>
      <c r="V42" s="13"/>
      <c r="W42" s="13"/>
    </row>
    <row r="43" spans="1:28" x14ac:dyDescent="0.25">
      <c r="K43" s="13"/>
      <c r="L43" s="13"/>
      <c r="M43" s="13"/>
      <c r="N43" s="13"/>
      <c r="O43" s="13"/>
      <c r="P43" s="13"/>
      <c r="Q43" s="13"/>
      <c r="R43" s="14"/>
      <c r="S43" s="8"/>
      <c r="T43" s="8"/>
      <c r="U43" s="13"/>
      <c r="V43" s="13"/>
      <c r="W43" s="13"/>
    </row>
    <row r="44" spans="1:28" x14ac:dyDescent="0.25">
      <c r="T44" s="8"/>
    </row>
    <row r="45" spans="1:28" x14ac:dyDescent="0.25">
      <c r="T45" s="8"/>
    </row>
    <row r="46" spans="1:28" x14ac:dyDescent="0.25">
      <c r="T46" s="8"/>
    </row>
    <row r="58" spans="1:8" x14ac:dyDescent="0.25">
      <c r="A58" s="7"/>
      <c r="H58" s="7"/>
    </row>
    <row r="59" spans="1:8" x14ac:dyDescent="0.25">
      <c r="A59" s="7"/>
    </row>
    <row r="60" spans="1:8" x14ac:dyDescent="0.25">
      <c r="A60" s="7"/>
    </row>
    <row r="61" spans="1:8" x14ac:dyDescent="0.25">
      <c r="A61" s="7"/>
    </row>
    <row r="62" spans="1:8" x14ac:dyDescent="0.25">
      <c r="A62" s="7"/>
    </row>
    <row r="63" spans="1:8" x14ac:dyDescent="0.25">
      <c r="A63" s="7"/>
    </row>
    <row r="64" spans="1:8" x14ac:dyDescent="0.25">
      <c r="A64" s="7"/>
    </row>
    <row r="65" spans="1:2" x14ac:dyDescent="0.25">
      <c r="A65" s="7"/>
    </row>
    <row r="66" spans="1:2" x14ac:dyDescent="0.25">
      <c r="A66" s="7"/>
    </row>
    <row r="67" spans="1:2" x14ac:dyDescent="0.25">
      <c r="A67" s="7"/>
    </row>
    <row r="68" spans="1:2" x14ac:dyDescent="0.25">
      <c r="A68" s="7"/>
    </row>
    <row r="69" spans="1:2" x14ac:dyDescent="0.25">
      <c r="A69" s="7"/>
      <c r="B69" s="7"/>
    </row>
    <row r="70" spans="1:2" x14ac:dyDescent="0.25">
      <c r="A70" s="7"/>
      <c r="B70" s="7"/>
    </row>
    <row r="71" spans="1:2" x14ac:dyDescent="0.25">
      <c r="A71" s="7"/>
      <c r="B71" s="7"/>
    </row>
    <row r="72" spans="1:2" x14ac:dyDescent="0.25">
      <c r="A72" s="7"/>
      <c r="B72" s="7"/>
    </row>
    <row r="73" spans="1:2" x14ac:dyDescent="0.25">
      <c r="A73" s="7"/>
    </row>
    <row r="74" spans="1:2" x14ac:dyDescent="0.25">
      <c r="A74" s="7"/>
    </row>
    <row r="75" spans="1:2" x14ac:dyDescent="0.25">
      <c r="A75" s="7"/>
    </row>
    <row r="76" spans="1:2" x14ac:dyDescent="0.25">
      <c r="A76" s="7"/>
    </row>
    <row r="77" spans="1:2" x14ac:dyDescent="0.25">
      <c r="A77" s="7"/>
    </row>
  </sheetData>
  <mergeCells count="9">
    <mergeCell ref="S34:S35"/>
    <mergeCell ref="T34:T35"/>
    <mergeCell ref="U34:W34"/>
    <mergeCell ref="A34:B34"/>
    <mergeCell ref="C34:F34"/>
    <mergeCell ref="G34:G35"/>
    <mergeCell ref="H34:I34"/>
    <mergeCell ref="K34:P34"/>
    <mergeCell ref="Q34:Q35"/>
  </mergeCells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75"/>
  <sheetViews>
    <sheetView tabSelected="1" topLeftCell="A19" workbookViewId="0">
      <selection activeCell="S34" sqref="S34:T39"/>
    </sheetView>
  </sheetViews>
  <sheetFormatPr defaultRowHeight="15.75" x14ac:dyDescent="0.25"/>
  <cols>
    <col min="1" max="1" width="32.7109375" style="1" bestFit="1" customWidth="1"/>
    <col min="2" max="2" width="12.7109375" style="1" bestFit="1" customWidth="1"/>
    <col min="3" max="3" width="16" style="1" customWidth="1"/>
    <col min="4" max="4" width="15.85546875" style="1" bestFit="1" customWidth="1"/>
    <col min="5" max="5" width="24" style="1" customWidth="1"/>
    <col min="6" max="6" width="14.5703125" style="1" bestFit="1" customWidth="1"/>
    <col min="7" max="7" width="12.5703125" style="1" customWidth="1"/>
    <col min="8" max="8" width="20.28515625" style="1" bestFit="1" customWidth="1"/>
    <col min="9" max="9" width="13.42578125" style="1" bestFit="1" customWidth="1"/>
    <col min="10" max="10" width="8.28515625" style="1" bestFit="1" customWidth="1"/>
    <col min="11" max="20" width="9.140625" style="1"/>
    <col min="21" max="21" width="5.85546875" style="1" bestFit="1" customWidth="1"/>
    <col min="22" max="22" width="7.28515625" style="1" bestFit="1" customWidth="1"/>
    <col min="23" max="23" width="16.5703125" style="1" customWidth="1"/>
    <col min="24" max="16384" width="9.140625" style="1"/>
  </cols>
  <sheetData>
    <row r="1" spans="1:9" x14ac:dyDescent="0.25">
      <c r="A1" s="1" t="s">
        <v>0</v>
      </c>
    </row>
    <row r="2" spans="1:9" x14ac:dyDescent="0.25">
      <c r="A2" s="1" t="s">
        <v>1</v>
      </c>
      <c r="B2" s="1">
        <v>50</v>
      </c>
    </row>
    <row r="3" spans="1:9" x14ac:dyDescent="0.25">
      <c r="A3" s="1" t="s">
        <v>2</v>
      </c>
      <c r="B3" s="9">
        <v>27555</v>
      </c>
    </row>
    <row r="4" spans="1:9" x14ac:dyDescent="0.25">
      <c r="A4" s="1" t="s">
        <v>3</v>
      </c>
      <c r="B4" s="1" t="s">
        <v>478</v>
      </c>
    </row>
    <row r="5" spans="1:9" x14ac:dyDescent="0.25">
      <c r="A5" s="1" t="s">
        <v>4</v>
      </c>
      <c r="B5" s="1" t="s">
        <v>198</v>
      </c>
    </row>
    <row r="6" spans="1:9" ht="17.25" x14ac:dyDescent="0.3">
      <c r="A6" s="1" t="s">
        <v>5</v>
      </c>
      <c r="B6" s="20" t="s">
        <v>479</v>
      </c>
    </row>
    <row r="7" spans="1:9" ht="17.25" x14ac:dyDescent="0.3">
      <c r="A7" s="1" t="s">
        <v>6</v>
      </c>
      <c r="B7" s="20" t="s">
        <v>480</v>
      </c>
    </row>
    <row r="8" spans="1:9" x14ac:dyDescent="0.25">
      <c r="A8" s="1" t="s">
        <v>7</v>
      </c>
      <c r="B8" s="1" t="s">
        <v>481</v>
      </c>
    </row>
    <row r="9" spans="1:9" x14ac:dyDescent="0.25">
      <c r="A9" s="1" t="s">
        <v>8</v>
      </c>
      <c r="B9" s="1" t="s">
        <v>482</v>
      </c>
    </row>
    <row r="10" spans="1:9" x14ac:dyDescent="0.25">
      <c r="A10" s="1" t="s">
        <v>9</v>
      </c>
      <c r="B10" s="1" t="s">
        <v>132</v>
      </c>
    </row>
    <row r="11" spans="1:9" x14ac:dyDescent="0.25">
      <c r="A11" s="1" t="s">
        <v>10</v>
      </c>
      <c r="B11" s="1" t="s">
        <v>483</v>
      </c>
    </row>
    <row r="12" spans="1:9" ht="17.25" x14ac:dyDescent="0.3">
      <c r="A12" s="1" t="s">
        <v>11</v>
      </c>
      <c r="B12" s="20" t="s">
        <v>484</v>
      </c>
    </row>
    <row r="13" spans="1:9" ht="17.25" x14ac:dyDescent="0.3">
      <c r="A13" s="1" t="s">
        <v>12</v>
      </c>
      <c r="B13" s="20" t="s">
        <v>485</v>
      </c>
    </row>
    <row r="16" spans="1:9" ht="16.5" x14ac:dyDescent="0.3">
      <c r="A16" s="10" t="s">
        <v>13</v>
      </c>
      <c r="B16" s="10" t="s">
        <v>14</v>
      </c>
      <c r="C16" s="10" t="s">
        <v>15</v>
      </c>
      <c r="D16" s="10" t="s">
        <v>16</v>
      </c>
      <c r="E16" s="10" t="s">
        <v>17</v>
      </c>
      <c r="F16" s="10" t="s">
        <v>340</v>
      </c>
      <c r="G16" s="10" t="s">
        <v>18</v>
      </c>
      <c r="H16" s="10" t="s">
        <v>19</v>
      </c>
      <c r="I16" s="10" t="s">
        <v>20</v>
      </c>
    </row>
    <row r="17" spans="1:28" ht="17.25" x14ac:dyDescent="0.3">
      <c r="A17" s="1" t="s">
        <v>76</v>
      </c>
      <c r="B17" s="1" t="s">
        <v>486</v>
      </c>
      <c r="C17" s="20" t="s">
        <v>490</v>
      </c>
      <c r="D17" s="1" t="s">
        <v>491</v>
      </c>
      <c r="E17" s="20" t="s">
        <v>106</v>
      </c>
      <c r="F17" s="1" t="s">
        <v>102</v>
      </c>
      <c r="G17" s="1" t="s">
        <v>207</v>
      </c>
      <c r="H17" s="20" t="s">
        <v>336</v>
      </c>
      <c r="I17" s="1" t="s">
        <v>492</v>
      </c>
    </row>
    <row r="18" spans="1:28" ht="17.25" x14ac:dyDescent="0.3">
      <c r="A18" s="1" t="s">
        <v>135</v>
      </c>
      <c r="B18" s="1" t="s">
        <v>487</v>
      </c>
      <c r="C18" s="20" t="s">
        <v>493</v>
      </c>
      <c r="D18" s="1" t="s">
        <v>494</v>
      </c>
      <c r="E18" s="20" t="s">
        <v>106</v>
      </c>
      <c r="F18" s="1" t="s">
        <v>102</v>
      </c>
      <c r="G18" s="1" t="s">
        <v>207</v>
      </c>
      <c r="H18" s="1" t="s">
        <v>143</v>
      </c>
      <c r="I18" s="1" t="s">
        <v>21</v>
      </c>
    </row>
    <row r="19" spans="1:28" ht="17.25" x14ac:dyDescent="0.3">
      <c r="A19" s="1" t="s">
        <v>87</v>
      </c>
      <c r="B19" s="1" t="s">
        <v>488</v>
      </c>
      <c r="C19" s="20" t="s">
        <v>495</v>
      </c>
      <c r="D19" s="1" t="s">
        <v>376</v>
      </c>
      <c r="E19" s="20" t="s">
        <v>186</v>
      </c>
      <c r="F19" s="1" t="s">
        <v>102</v>
      </c>
      <c r="G19" s="1" t="s">
        <v>207</v>
      </c>
      <c r="H19" s="20" t="s">
        <v>496</v>
      </c>
      <c r="I19" s="1" t="s">
        <v>497</v>
      </c>
    </row>
    <row r="20" spans="1:28" ht="17.25" x14ac:dyDescent="0.3">
      <c r="A20" s="1" t="s">
        <v>251</v>
      </c>
      <c r="B20" s="1" t="s">
        <v>489</v>
      </c>
      <c r="C20" s="1" t="s">
        <v>498</v>
      </c>
      <c r="D20" s="1" t="s">
        <v>462</v>
      </c>
      <c r="E20" s="1" t="s">
        <v>289</v>
      </c>
      <c r="F20" s="1" t="s">
        <v>102</v>
      </c>
      <c r="G20" s="1" t="s">
        <v>207</v>
      </c>
      <c r="H20" s="20" t="s">
        <v>496</v>
      </c>
      <c r="I20" s="1" t="s">
        <v>497</v>
      </c>
    </row>
    <row r="21" spans="1:28" ht="17.25" x14ac:dyDescent="0.3">
      <c r="A21" s="1" t="s">
        <v>148</v>
      </c>
      <c r="B21" s="1" t="s">
        <v>499</v>
      </c>
      <c r="C21" s="1" t="s">
        <v>500</v>
      </c>
      <c r="D21" s="1" t="s">
        <v>491</v>
      </c>
      <c r="E21" s="20" t="s">
        <v>501</v>
      </c>
      <c r="F21" s="1" t="s">
        <v>102</v>
      </c>
      <c r="G21" s="1" t="s">
        <v>207</v>
      </c>
      <c r="H21" s="20" t="s">
        <v>378</v>
      </c>
    </row>
    <row r="23" spans="1:28" x14ac:dyDescent="0.25">
      <c r="A23" s="1" t="s">
        <v>24</v>
      </c>
      <c r="B23" s="1" t="s">
        <v>337</v>
      </c>
    </row>
    <row r="24" spans="1:28" x14ac:dyDescent="0.25">
      <c r="A24" s="1" t="s">
        <v>25</v>
      </c>
      <c r="B24" s="1" t="s">
        <v>502</v>
      </c>
    </row>
    <row r="25" spans="1:28" x14ac:dyDescent="0.25">
      <c r="B25" s="1" t="s">
        <v>503</v>
      </c>
    </row>
    <row r="28" spans="1:28" ht="30" customHeight="1" x14ac:dyDescent="0.25"/>
    <row r="29" spans="1:28" s="16" customFormat="1" x14ac:dyDescent="0.25">
      <c r="A29" s="16" t="s">
        <v>49</v>
      </c>
    </row>
    <row r="30" spans="1:28" s="16" customFormat="1" x14ac:dyDescent="0.25"/>
    <row r="31" spans="1:28" s="16" customFormat="1" ht="16.5" thickBot="1" x14ac:dyDescent="0.3">
      <c r="Y31" s="18"/>
      <c r="Z31" s="18"/>
      <c r="AA31" s="18"/>
      <c r="AB31" s="18"/>
    </row>
    <row r="32" spans="1:28" ht="17.25" customHeight="1" thickBot="1" x14ac:dyDescent="0.3">
      <c r="A32" s="39" t="s">
        <v>50</v>
      </c>
      <c r="B32" s="40"/>
      <c r="C32" s="41" t="s">
        <v>51</v>
      </c>
      <c r="D32" s="42"/>
      <c r="E32" s="42"/>
      <c r="F32" s="43"/>
      <c r="G32" s="44" t="s">
        <v>52</v>
      </c>
      <c r="H32" s="39" t="s">
        <v>53</v>
      </c>
      <c r="I32" s="40"/>
      <c r="K32" s="46" t="s">
        <v>54</v>
      </c>
      <c r="L32" s="42"/>
      <c r="M32" s="42"/>
      <c r="N32" s="42"/>
      <c r="O32" s="42"/>
      <c r="P32" s="47"/>
      <c r="Q32" s="49" t="s">
        <v>55</v>
      </c>
      <c r="S32" s="51" t="s">
        <v>57</v>
      </c>
      <c r="T32" s="49" t="s">
        <v>58</v>
      </c>
      <c r="U32" s="46" t="s">
        <v>59</v>
      </c>
      <c r="V32" s="42"/>
      <c r="W32" s="48"/>
      <c r="X32" s="19"/>
      <c r="Y32" s="14"/>
      <c r="Z32" s="14"/>
      <c r="AA32" s="11"/>
      <c r="AB32" s="11"/>
    </row>
    <row r="33" spans="1:28" ht="48" thickBot="1" x14ac:dyDescent="0.3">
      <c r="A33" s="2" t="s">
        <v>60</v>
      </c>
      <c r="B33" s="3" t="s">
        <v>61</v>
      </c>
      <c r="C33" s="3" t="s">
        <v>62</v>
      </c>
      <c r="D33" s="3" t="s">
        <v>63</v>
      </c>
      <c r="E33" s="3" t="s">
        <v>64</v>
      </c>
      <c r="F33" s="3" t="s">
        <v>65</v>
      </c>
      <c r="G33" s="45"/>
      <c r="H33" s="2" t="s">
        <v>66</v>
      </c>
      <c r="I33" s="3" t="s">
        <v>67</v>
      </c>
      <c r="K33" s="6" t="s">
        <v>68</v>
      </c>
      <c r="L33" s="6" t="s">
        <v>69</v>
      </c>
      <c r="M33" s="6" t="s">
        <v>56</v>
      </c>
      <c r="N33" s="6" t="s">
        <v>70</v>
      </c>
      <c r="O33" s="6" t="s">
        <v>71</v>
      </c>
      <c r="P33" s="6" t="s">
        <v>72</v>
      </c>
      <c r="Q33" s="50"/>
      <c r="S33" s="52"/>
      <c r="T33" s="50"/>
      <c r="U33" s="6" t="s">
        <v>73</v>
      </c>
      <c r="V33" s="6" t="s">
        <v>74</v>
      </c>
      <c r="W33" s="6" t="s">
        <v>75</v>
      </c>
      <c r="X33" s="17"/>
      <c r="Y33" s="11"/>
      <c r="Z33" s="11"/>
      <c r="AA33" s="11"/>
      <c r="AB33" s="11"/>
    </row>
    <row r="34" spans="1:28" x14ac:dyDescent="0.25">
      <c r="A34" s="32" t="s">
        <v>118</v>
      </c>
      <c r="B34" s="33" t="s">
        <v>473</v>
      </c>
      <c r="C34" s="33">
        <v>20</v>
      </c>
      <c r="D34" s="33">
        <v>43</v>
      </c>
      <c r="E34" s="33">
        <v>15</v>
      </c>
      <c r="F34" s="33">
        <v>22</v>
      </c>
      <c r="G34" s="33">
        <v>4</v>
      </c>
      <c r="H34" s="4"/>
      <c r="I34" s="4"/>
      <c r="K34" s="32">
        <v>0.2</v>
      </c>
      <c r="L34" s="33">
        <v>0.1</v>
      </c>
      <c r="M34" s="33">
        <v>0.01</v>
      </c>
      <c r="N34" s="33">
        <v>0.08</v>
      </c>
      <c r="O34" s="32">
        <v>2.7</v>
      </c>
      <c r="P34" s="2">
        <f>6.1-O34</f>
        <v>3.3999999999999995</v>
      </c>
      <c r="Q34" s="32">
        <v>6</v>
      </c>
      <c r="R34" s="13"/>
      <c r="S34" s="32">
        <v>0.54</v>
      </c>
      <c r="T34" s="32">
        <v>0.92</v>
      </c>
      <c r="U34" s="2"/>
      <c r="V34" s="2"/>
      <c r="W34" s="2"/>
    </row>
    <row r="35" spans="1:28" x14ac:dyDescent="0.25">
      <c r="A35" s="24" t="s">
        <v>159</v>
      </c>
      <c r="B35" s="26" t="s">
        <v>504</v>
      </c>
      <c r="C35" s="26">
        <v>20</v>
      </c>
      <c r="D35" s="26">
        <v>42</v>
      </c>
      <c r="E35" s="26">
        <v>13</v>
      </c>
      <c r="F35" s="26">
        <v>25</v>
      </c>
      <c r="G35" s="26">
        <v>6</v>
      </c>
      <c r="H35" s="2"/>
      <c r="I35" s="2"/>
      <c r="J35" s="13"/>
      <c r="K35" s="24">
        <v>0.1</v>
      </c>
      <c r="L35" s="26">
        <v>0.1</v>
      </c>
      <c r="M35" s="26">
        <v>0.01</v>
      </c>
      <c r="N35" s="26">
        <v>0.02</v>
      </c>
      <c r="O35" s="24">
        <v>3</v>
      </c>
      <c r="P35" s="2">
        <f>5.7-O35</f>
        <v>2.7</v>
      </c>
      <c r="Q35" s="24">
        <v>4</v>
      </c>
      <c r="R35" s="13"/>
      <c r="S35" s="24">
        <v>0.24</v>
      </c>
      <c r="T35" s="24">
        <v>0.41</v>
      </c>
      <c r="U35" s="2"/>
      <c r="V35" s="2"/>
      <c r="W35" s="2"/>
    </row>
    <row r="36" spans="1:28" x14ac:dyDescent="0.25">
      <c r="A36" s="24" t="s">
        <v>160</v>
      </c>
      <c r="B36" s="26" t="s">
        <v>505</v>
      </c>
      <c r="C36" s="26">
        <v>21</v>
      </c>
      <c r="D36" s="26">
        <v>41</v>
      </c>
      <c r="E36" s="26">
        <v>12</v>
      </c>
      <c r="F36" s="26">
        <v>26</v>
      </c>
      <c r="G36" s="26">
        <v>7</v>
      </c>
      <c r="H36" s="2"/>
      <c r="I36" s="2"/>
      <c r="J36" s="13"/>
      <c r="K36" s="24">
        <v>0.1</v>
      </c>
      <c r="L36" s="26">
        <v>0.1</v>
      </c>
      <c r="M36" s="26">
        <v>0.01</v>
      </c>
      <c r="N36" s="26">
        <v>0.01</v>
      </c>
      <c r="O36" s="24">
        <v>3</v>
      </c>
      <c r="P36" s="2">
        <f>4.9-O36</f>
        <v>1.9000000000000004</v>
      </c>
      <c r="Q36" s="24">
        <v>4</v>
      </c>
      <c r="R36" s="13"/>
      <c r="S36" s="24">
        <v>0.24</v>
      </c>
      <c r="T36" s="24">
        <v>0.41</v>
      </c>
      <c r="U36" s="2"/>
      <c r="V36" s="2"/>
      <c r="W36" s="2"/>
    </row>
    <row r="37" spans="1:28" x14ac:dyDescent="0.25">
      <c r="A37" s="24" t="s">
        <v>119</v>
      </c>
      <c r="B37" s="26" t="s">
        <v>506</v>
      </c>
      <c r="C37" s="26">
        <v>21</v>
      </c>
      <c r="D37" s="26">
        <v>41</v>
      </c>
      <c r="E37" s="26">
        <v>10</v>
      </c>
      <c r="F37" s="26">
        <v>28</v>
      </c>
      <c r="G37" s="26">
        <v>9</v>
      </c>
      <c r="H37" s="2"/>
      <c r="I37" s="2"/>
      <c r="J37" s="13"/>
      <c r="K37" s="24">
        <v>0.1</v>
      </c>
      <c r="L37" s="26">
        <v>0.1</v>
      </c>
      <c r="M37" s="26">
        <v>0.01</v>
      </c>
      <c r="N37" s="26">
        <v>0</v>
      </c>
      <c r="O37" s="24">
        <v>3.5</v>
      </c>
      <c r="P37" s="5">
        <f>4.3-O37</f>
        <v>0.79999999999999982</v>
      </c>
      <c r="Q37" s="24">
        <v>4</v>
      </c>
      <c r="R37" s="13"/>
      <c r="S37" s="24">
        <v>0.12</v>
      </c>
      <c r="T37" s="24">
        <v>0.2</v>
      </c>
      <c r="U37" s="2"/>
      <c r="V37" s="5"/>
      <c r="W37" s="2"/>
    </row>
    <row r="38" spans="1:28" x14ac:dyDescent="0.25">
      <c r="A38" s="24" t="s">
        <v>148</v>
      </c>
      <c r="B38" s="26" t="s">
        <v>507</v>
      </c>
      <c r="C38" s="26">
        <v>21</v>
      </c>
      <c r="D38" s="26">
        <v>41</v>
      </c>
      <c r="E38" s="26">
        <v>10</v>
      </c>
      <c r="F38" s="26">
        <v>28</v>
      </c>
      <c r="G38" s="26">
        <v>6</v>
      </c>
      <c r="H38" s="13"/>
      <c r="I38" s="12"/>
      <c r="J38" s="13"/>
      <c r="K38" s="24">
        <v>0.1</v>
      </c>
      <c r="L38" s="26">
        <v>0.1</v>
      </c>
      <c r="M38" s="26">
        <v>0.01</v>
      </c>
      <c r="N38" s="26">
        <v>0</v>
      </c>
      <c r="O38" s="24">
        <v>2.5</v>
      </c>
      <c r="P38" s="13">
        <f>3.2-O38</f>
        <v>0.70000000000000018</v>
      </c>
      <c r="Q38" s="24">
        <v>6</v>
      </c>
      <c r="R38" s="13"/>
      <c r="S38" s="24">
        <v>0.12</v>
      </c>
      <c r="T38" s="24">
        <v>0.2</v>
      </c>
      <c r="U38" s="13"/>
      <c r="V38" s="13"/>
      <c r="W38" s="13"/>
    </row>
    <row r="39" spans="1:28" ht="16.5" thickBot="1" x14ac:dyDescent="0.3">
      <c r="A39" s="25" t="s">
        <v>23</v>
      </c>
      <c r="B39" s="27" t="s">
        <v>508</v>
      </c>
      <c r="C39" s="27">
        <v>35</v>
      </c>
      <c r="D39" s="27">
        <v>44</v>
      </c>
      <c r="E39" s="27">
        <v>13</v>
      </c>
      <c r="F39" s="27">
        <v>8</v>
      </c>
      <c r="G39" s="27">
        <v>2</v>
      </c>
      <c r="H39" s="13"/>
      <c r="I39" s="13"/>
      <c r="J39" s="13"/>
      <c r="K39" s="25">
        <v>0.1</v>
      </c>
      <c r="L39" s="27">
        <v>0.1</v>
      </c>
      <c r="M39" s="27">
        <v>0.01</v>
      </c>
      <c r="N39" s="27">
        <v>0</v>
      </c>
      <c r="O39" s="25">
        <v>2</v>
      </c>
      <c r="P39" s="13">
        <f>2.3-O39</f>
        <v>0.29999999999999982</v>
      </c>
      <c r="Q39" s="25">
        <v>8</v>
      </c>
      <c r="R39" s="12"/>
      <c r="S39" s="25">
        <v>0.06</v>
      </c>
      <c r="T39" s="25">
        <v>0.1</v>
      </c>
      <c r="U39" s="13"/>
      <c r="V39" s="13"/>
      <c r="W39" s="13"/>
    </row>
    <row r="40" spans="1:28" x14ac:dyDescent="0.25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4"/>
      <c r="S40" s="8"/>
      <c r="T40" s="8"/>
      <c r="U40" s="13"/>
      <c r="V40" s="13"/>
      <c r="W40" s="13"/>
    </row>
    <row r="41" spans="1:28" x14ac:dyDescent="0.25">
      <c r="K41" s="13"/>
      <c r="L41" s="13"/>
      <c r="M41" s="13"/>
      <c r="N41" s="13"/>
      <c r="O41" s="13"/>
      <c r="P41" s="13"/>
      <c r="Q41" s="13"/>
      <c r="R41" s="14"/>
      <c r="S41" s="8"/>
      <c r="T41" s="8"/>
      <c r="U41" s="13"/>
      <c r="V41" s="13"/>
      <c r="W41" s="13"/>
    </row>
    <row r="56" spans="1:8" x14ac:dyDescent="0.25">
      <c r="A56" s="7"/>
      <c r="H56" s="7"/>
    </row>
    <row r="57" spans="1:8" x14ac:dyDescent="0.25">
      <c r="A57" s="7"/>
    </row>
    <row r="58" spans="1:8" x14ac:dyDescent="0.25">
      <c r="A58" s="7"/>
    </row>
    <row r="59" spans="1:8" x14ac:dyDescent="0.25">
      <c r="A59" s="7"/>
    </row>
    <row r="60" spans="1:8" x14ac:dyDescent="0.25">
      <c r="A60" s="7"/>
    </row>
    <row r="61" spans="1:8" x14ac:dyDescent="0.25">
      <c r="A61" s="7"/>
    </row>
    <row r="62" spans="1:8" x14ac:dyDescent="0.25">
      <c r="A62" s="7"/>
    </row>
    <row r="63" spans="1:8" x14ac:dyDescent="0.25">
      <c r="A63" s="7"/>
    </row>
    <row r="64" spans="1:8" x14ac:dyDescent="0.25">
      <c r="A64" s="7"/>
    </row>
    <row r="65" spans="1:2" x14ac:dyDescent="0.25">
      <c r="A65" s="7"/>
    </row>
    <row r="66" spans="1:2" x14ac:dyDescent="0.25">
      <c r="A66" s="7"/>
    </row>
    <row r="67" spans="1:2" x14ac:dyDescent="0.25">
      <c r="A67" s="7"/>
      <c r="B67" s="7"/>
    </row>
    <row r="68" spans="1:2" x14ac:dyDescent="0.25">
      <c r="A68" s="7"/>
      <c r="B68" s="7"/>
    </row>
    <row r="69" spans="1:2" x14ac:dyDescent="0.25">
      <c r="A69" s="7"/>
      <c r="B69" s="7"/>
    </row>
    <row r="70" spans="1:2" x14ac:dyDescent="0.25">
      <c r="A70" s="7"/>
      <c r="B70" s="7"/>
    </row>
    <row r="71" spans="1:2" x14ac:dyDescent="0.25">
      <c r="A71" s="7"/>
    </row>
    <row r="72" spans="1:2" x14ac:dyDescent="0.25">
      <c r="A72" s="7"/>
    </row>
    <row r="73" spans="1:2" x14ac:dyDescent="0.25">
      <c r="A73" s="7"/>
    </row>
    <row r="74" spans="1:2" x14ac:dyDescent="0.25">
      <c r="A74" s="7"/>
    </row>
    <row r="75" spans="1:2" x14ac:dyDescent="0.25">
      <c r="A75" s="7"/>
    </row>
  </sheetData>
  <mergeCells count="9">
    <mergeCell ref="S32:S33"/>
    <mergeCell ref="T32:T33"/>
    <mergeCell ref="U32:W32"/>
    <mergeCell ref="A32:B32"/>
    <mergeCell ref="C32:F32"/>
    <mergeCell ref="G32:G33"/>
    <mergeCell ref="H32:I32"/>
    <mergeCell ref="K32:P32"/>
    <mergeCell ref="Q32:Q33"/>
  </mergeCells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77"/>
  <sheetViews>
    <sheetView topLeftCell="O26" workbookViewId="0">
      <selection activeCell="T36" sqref="T36:T42"/>
    </sheetView>
  </sheetViews>
  <sheetFormatPr defaultRowHeight="15.75" x14ac:dyDescent="0.25"/>
  <cols>
    <col min="1" max="1" width="32.7109375" style="1" bestFit="1" customWidth="1"/>
    <col min="2" max="2" width="12.7109375" style="1" bestFit="1" customWidth="1"/>
    <col min="3" max="3" width="16" style="1" customWidth="1"/>
    <col min="4" max="4" width="15.85546875" style="1" bestFit="1" customWidth="1"/>
    <col min="5" max="5" width="24" style="1" customWidth="1"/>
    <col min="6" max="6" width="14.5703125" style="1" bestFit="1" customWidth="1"/>
    <col min="7" max="7" width="12.5703125" style="1" customWidth="1"/>
    <col min="8" max="8" width="20.28515625" style="1" bestFit="1" customWidth="1"/>
    <col min="9" max="9" width="13.42578125" style="1" bestFit="1" customWidth="1"/>
    <col min="10" max="10" width="8.28515625" style="1" bestFit="1" customWidth="1"/>
    <col min="11" max="20" width="9.140625" style="1"/>
    <col min="21" max="21" width="5.85546875" style="1" bestFit="1" customWidth="1"/>
    <col min="22" max="22" width="7.28515625" style="1" bestFit="1" customWidth="1"/>
    <col min="23" max="23" width="16.5703125" style="1" customWidth="1"/>
    <col min="24" max="16384" width="9.140625" style="1"/>
  </cols>
  <sheetData>
    <row r="1" spans="1:9" x14ac:dyDescent="0.25">
      <c r="A1" s="1" t="s">
        <v>0</v>
      </c>
    </row>
    <row r="2" spans="1:9" x14ac:dyDescent="0.25">
      <c r="A2" s="1" t="s">
        <v>1</v>
      </c>
      <c r="B2" s="1">
        <v>36</v>
      </c>
    </row>
    <row r="3" spans="1:9" x14ac:dyDescent="0.25">
      <c r="A3" s="1" t="s">
        <v>2</v>
      </c>
      <c r="B3" s="9">
        <v>27536</v>
      </c>
    </row>
    <row r="4" spans="1:9" x14ac:dyDescent="0.25">
      <c r="A4" s="1" t="s">
        <v>3</v>
      </c>
      <c r="B4" s="1" t="s">
        <v>509</v>
      </c>
    </row>
    <row r="5" spans="1:9" x14ac:dyDescent="0.25">
      <c r="A5" s="1" t="s">
        <v>4</v>
      </c>
      <c r="B5" s="1" t="s">
        <v>198</v>
      </c>
    </row>
    <row r="6" spans="1:9" ht="17.25" x14ac:dyDescent="0.3">
      <c r="A6" s="1" t="s">
        <v>5</v>
      </c>
      <c r="B6" s="20" t="s">
        <v>510</v>
      </c>
    </row>
    <row r="7" spans="1:9" x14ac:dyDescent="0.25">
      <c r="A7" s="1" t="s">
        <v>6</v>
      </c>
      <c r="B7" s="1" t="s">
        <v>207</v>
      </c>
    </row>
    <row r="8" spans="1:9" x14ac:dyDescent="0.25">
      <c r="A8" s="1" t="s">
        <v>7</v>
      </c>
      <c r="B8" s="1" t="s">
        <v>511</v>
      </c>
    </row>
    <row r="9" spans="1:9" ht="17.25" x14ac:dyDescent="0.3">
      <c r="A9" s="1" t="s">
        <v>8</v>
      </c>
      <c r="B9" s="31" t="s">
        <v>512</v>
      </c>
    </row>
    <row r="10" spans="1:9" x14ac:dyDescent="0.25">
      <c r="A10" s="1" t="s">
        <v>9</v>
      </c>
      <c r="B10" s="1" t="s">
        <v>132</v>
      </c>
    </row>
    <row r="11" spans="1:9" x14ac:dyDescent="0.25">
      <c r="A11" s="1" t="s">
        <v>10</v>
      </c>
      <c r="B11" s="1" t="s">
        <v>84</v>
      </c>
    </row>
    <row r="12" spans="1:9" ht="17.25" x14ac:dyDescent="0.3">
      <c r="A12" s="1" t="s">
        <v>11</v>
      </c>
      <c r="B12" s="31" t="s">
        <v>513</v>
      </c>
    </row>
    <row r="13" spans="1:9" ht="17.25" x14ac:dyDescent="0.3">
      <c r="A13" s="1" t="s">
        <v>12</v>
      </c>
      <c r="B13" s="31" t="s">
        <v>394</v>
      </c>
    </row>
    <row r="16" spans="1:9" ht="16.5" x14ac:dyDescent="0.3">
      <c r="A16" s="10" t="s">
        <v>13</v>
      </c>
      <c r="B16" s="10" t="s">
        <v>14</v>
      </c>
      <c r="C16" s="10" t="s">
        <v>15</v>
      </c>
      <c r="D16" s="10" t="s">
        <v>16</v>
      </c>
      <c r="E16" s="10" t="s">
        <v>17</v>
      </c>
      <c r="F16" s="10" t="s">
        <v>340</v>
      </c>
      <c r="G16" s="10" t="s">
        <v>18</v>
      </c>
      <c r="H16" s="10" t="s">
        <v>19</v>
      </c>
      <c r="I16" s="10" t="s">
        <v>20</v>
      </c>
    </row>
    <row r="17" spans="1:9" ht="17.25" x14ac:dyDescent="0.3">
      <c r="A17" s="1" t="s">
        <v>76</v>
      </c>
      <c r="B17" s="1" t="s">
        <v>486</v>
      </c>
      <c r="C17" s="31" t="s">
        <v>517</v>
      </c>
      <c r="D17" s="31" t="s">
        <v>491</v>
      </c>
      <c r="E17" s="31" t="s">
        <v>518</v>
      </c>
      <c r="F17" s="1" t="s">
        <v>102</v>
      </c>
      <c r="G17" s="1" t="s">
        <v>207</v>
      </c>
      <c r="H17" s="31" t="s">
        <v>406</v>
      </c>
      <c r="I17" s="1" t="s">
        <v>519</v>
      </c>
    </row>
    <row r="18" spans="1:9" ht="17.25" x14ac:dyDescent="0.3">
      <c r="A18" s="1" t="s">
        <v>135</v>
      </c>
      <c r="B18" s="1" t="s">
        <v>514</v>
      </c>
      <c r="C18" s="31" t="s">
        <v>520</v>
      </c>
      <c r="D18" s="1" t="s">
        <v>376</v>
      </c>
      <c r="E18" s="31" t="s">
        <v>110</v>
      </c>
      <c r="F18" s="1" t="s">
        <v>102</v>
      </c>
      <c r="G18" s="1" t="s">
        <v>207</v>
      </c>
      <c r="H18" s="31" t="s">
        <v>406</v>
      </c>
      <c r="I18" s="1" t="s">
        <v>492</v>
      </c>
    </row>
    <row r="19" spans="1:9" ht="17.25" x14ac:dyDescent="0.3">
      <c r="A19" s="1" t="s">
        <v>87</v>
      </c>
      <c r="B19" s="1" t="s">
        <v>515</v>
      </c>
      <c r="C19" s="31" t="s">
        <v>521</v>
      </c>
      <c r="D19" s="1" t="s">
        <v>522</v>
      </c>
      <c r="E19" s="31" t="s">
        <v>523</v>
      </c>
      <c r="F19" s="1" t="s">
        <v>102</v>
      </c>
      <c r="G19" s="1" t="s">
        <v>207</v>
      </c>
      <c r="H19" s="31" t="s">
        <v>496</v>
      </c>
      <c r="I19" s="1" t="s">
        <v>21</v>
      </c>
    </row>
    <row r="20" spans="1:9" ht="17.25" x14ac:dyDescent="0.3">
      <c r="A20" s="1" t="s">
        <v>88</v>
      </c>
      <c r="B20" s="1" t="s">
        <v>516</v>
      </c>
      <c r="C20" s="31" t="s">
        <v>524</v>
      </c>
      <c r="D20" s="31" t="s">
        <v>522</v>
      </c>
      <c r="E20" s="31" t="s">
        <v>290</v>
      </c>
      <c r="F20" s="1" t="s">
        <v>102</v>
      </c>
      <c r="G20" s="1" t="s">
        <v>207</v>
      </c>
      <c r="H20" s="31" t="s">
        <v>354</v>
      </c>
      <c r="I20" s="1" t="s">
        <v>21</v>
      </c>
    </row>
    <row r="21" spans="1:9" ht="17.25" x14ac:dyDescent="0.3">
      <c r="A21" s="1" t="s">
        <v>89</v>
      </c>
      <c r="B21" s="1" t="s">
        <v>526</v>
      </c>
      <c r="C21" s="31" t="s">
        <v>528</v>
      </c>
      <c r="D21" s="31" t="s">
        <v>522</v>
      </c>
      <c r="E21" s="31" t="s">
        <v>289</v>
      </c>
      <c r="F21" s="1" t="s">
        <v>529</v>
      </c>
      <c r="G21" s="1" t="s">
        <v>207</v>
      </c>
      <c r="H21" s="31" t="s">
        <v>354</v>
      </c>
      <c r="I21" s="1" t="s">
        <v>497</v>
      </c>
    </row>
    <row r="22" spans="1:9" ht="17.25" x14ac:dyDescent="0.3">
      <c r="A22" s="1" t="s">
        <v>525</v>
      </c>
      <c r="B22" s="1" t="s">
        <v>527</v>
      </c>
      <c r="C22" s="31" t="s">
        <v>530</v>
      </c>
      <c r="D22" s="1" t="s">
        <v>99</v>
      </c>
      <c r="E22" s="31" t="s">
        <v>289</v>
      </c>
      <c r="F22" s="1" t="s">
        <v>529</v>
      </c>
      <c r="G22" s="1" t="s">
        <v>207</v>
      </c>
      <c r="H22" s="31" t="s">
        <v>496</v>
      </c>
      <c r="I22" s="1" t="s">
        <v>492</v>
      </c>
    </row>
    <row r="23" spans="1:9" x14ac:dyDescent="0.25">
      <c r="A23" s="1" t="s">
        <v>371</v>
      </c>
      <c r="B23" s="1" t="s">
        <v>311</v>
      </c>
      <c r="C23" s="1" t="s">
        <v>531</v>
      </c>
    </row>
    <row r="25" spans="1:9" x14ac:dyDescent="0.25">
      <c r="A25" s="1" t="s">
        <v>24</v>
      </c>
      <c r="B25" s="1" t="s">
        <v>532</v>
      </c>
    </row>
    <row r="26" spans="1:9" x14ac:dyDescent="0.25">
      <c r="A26" s="1" t="s">
        <v>25</v>
      </c>
      <c r="B26" s="1" t="s">
        <v>533</v>
      </c>
    </row>
    <row r="27" spans="1:9" x14ac:dyDescent="0.25">
      <c r="B27" s="1" t="s">
        <v>534</v>
      </c>
    </row>
    <row r="30" spans="1:9" ht="30" customHeight="1" x14ac:dyDescent="0.25"/>
    <row r="31" spans="1:9" s="16" customFormat="1" x14ac:dyDescent="0.25">
      <c r="A31" s="16" t="s">
        <v>49</v>
      </c>
    </row>
    <row r="32" spans="1:9" s="16" customFormat="1" x14ac:dyDescent="0.25"/>
    <row r="33" spans="1:28" s="16" customFormat="1" ht="16.5" thickBot="1" x14ac:dyDescent="0.3">
      <c r="Y33" s="18"/>
      <c r="Z33" s="18"/>
      <c r="AA33" s="18"/>
      <c r="AB33" s="18"/>
    </row>
    <row r="34" spans="1:28" ht="17.25" customHeight="1" thickBot="1" x14ac:dyDescent="0.3">
      <c r="A34" s="39" t="s">
        <v>50</v>
      </c>
      <c r="B34" s="40"/>
      <c r="C34" s="41" t="s">
        <v>51</v>
      </c>
      <c r="D34" s="42"/>
      <c r="E34" s="42"/>
      <c r="F34" s="43"/>
      <c r="G34" s="44" t="s">
        <v>52</v>
      </c>
      <c r="H34" s="39" t="s">
        <v>53</v>
      </c>
      <c r="I34" s="40"/>
      <c r="K34" s="46" t="s">
        <v>54</v>
      </c>
      <c r="L34" s="42"/>
      <c r="M34" s="42"/>
      <c r="N34" s="42"/>
      <c r="O34" s="42"/>
      <c r="P34" s="47"/>
      <c r="Q34" s="49" t="s">
        <v>55</v>
      </c>
      <c r="S34" s="51" t="s">
        <v>57</v>
      </c>
      <c r="T34" s="49" t="s">
        <v>58</v>
      </c>
      <c r="U34" s="46" t="s">
        <v>59</v>
      </c>
      <c r="V34" s="42"/>
      <c r="W34" s="48"/>
      <c r="X34" s="19"/>
      <c r="Y34" s="14"/>
      <c r="Z34" s="14"/>
      <c r="AA34" s="11"/>
      <c r="AB34" s="11"/>
    </row>
    <row r="35" spans="1:28" ht="48" thickBot="1" x14ac:dyDescent="0.3">
      <c r="A35" s="2" t="s">
        <v>60</v>
      </c>
      <c r="B35" s="3" t="s">
        <v>61</v>
      </c>
      <c r="C35" s="3" t="s">
        <v>62</v>
      </c>
      <c r="D35" s="3" t="s">
        <v>63</v>
      </c>
      <c r="E35" s="3" t="s">
        <v>64</v>
      </c>
      <c r="F35" s="3" t="s">
        <v>65</v>
      </c>
      <c r="G35" s="45"/>
      <c r="H35" s="2" t="s">
        <v>66</v>
      </c>
      <c r="I35" s="3" t="s">
        <v>67</v>
      </c>
      <c r="K35" s="6" t="s">
        <v>68</v>
      </c>
      <c r="L35" s="6" t="s">
        <v>69</v>
      </c>
      <c r="M35" s="6" t="s">
        <v>56</v>
      </c>
      <c r="N35" s="6" t="s">
        <v>70</v>
      </c>
      <c r="O35" s="6" t="s">
        <v>71</v>
      </c>
      <c r="P35" s="6" t="s">
        <v>72</v>
      </c>
      <c r="Q35" s="50"/>
      <c r="S35" s="52"/>
      <c r="T35" s="50"/>
      <c r="U35" s="6" t="s">
        <v>73</v>
      </c>
      <c r="V35" s="6" t="s">
        <v>74</v>
      </c>
      <c r="W35" s="6" t="s">
        <v>75</v>
      </c>
      <c r="X35" s="17"/>
      <c r="Y35" s="11"/>
      <c r="Z35" s="11"/>
      <c r="AA35" s="11"/>
      <c r="AB35" s="11"/>
    </row>
    <row r="36" spans="1:28" x14ac:dyDescent="0.25">
      <c r="A36" s="32" t="s">
        <v>118</v>
      </c>
      <c r="B36" s="33" t="s">
        <v>473</v>
      </c>
      <c r="C36" s="33">
        <v>8</v>
      </c>
      <c r="D36" s="33">
        <v>38</v>
      </c>
      <c r="E36" s="33">
        <v>25</v>
      </c>
      <c r="F36" s="33">
        <v>29</v>
      </c>
      <c r="G36" s="33">
        <v>1</v>
      </c>
      <c r="H36" s="4"/>
      <c r="I36" s="4"/>
      <c r="K36" s="32">
        <v>0.3</v>
      </c>
      <c r="L36" s="33">
        <v>0.2</v>
      </c>
      <c r="M36" s="33">
        <v>0.16</v>
      </c>
      <c r="N36" s="33">
        <v>0.06</v>
      </c>
      <c r="O36" s="32">
        <v>7.2</v>
      </c>
      <c r="P36" s="2">
        <f>20.6-O36</f>
        <v>13.400000000000002</v>
      </c>
      <c r="Q36" s="32">
        <v>3</v>
      </c>
      <c r="R36" s="13"/>
      <c r="S36" s="32">
        <v>4.68</v>
      </c>
      <c r="T36" s="32">
        <v>8.0399999999999991</v>
      </c>
      <c r="U36" s="2"/>
      <c r="V36" s="2"/>
      <c r="W36" s="2"/>
    </row>
    <row r="37" spans="1:28" x14ac:dyDescent="0.25">
      <c r="A37" s="24" t="s">
        <v>159</v>
      </c>
      <c r="B37" s="26" t="s">
        <v>535</v>
      </c>
      <c r="C37" s="26">
        <v>8</v>
      </c>
      <c r="D37" s="26">
        <v>38</v>
      </c>
      <c r="E37" s="26">
        <v>22</v>
      </c>
      <c r="F37" s="26">
        <v>32</v>
      </c>
      <c r="G37" s="26">
        <v>3</v>
      </c>
      <c r="H37" s="2"/>
      <c r="I37" s="2"/>
      <c r="J37" s="13"/>
      <c r="K37" s="24">
        <v>0.1</v>
      </c>
      <c r="L37" s="26">
        <v>0.1</v>
      </c>
      <c r="M37" s="26">
        <v>0.08</v>
      </c>
      <c r="N37" s="26">
        <v>0.02</v>
      </c>
      <c r="O37" s="24">
        <v>7.3</v>
      </c>
      <c r="P37" s="2">
        <f>14.1-O37</f>
        <v>6.8</v>
      </c>
      <c r="Q37" s="24">
        <v>2</v>
      </c>
      <c r="R37" s="13"/>
      <c r="S37" s="24">
        <v>1.99</v>
      </c>
      <c r="T37" s="24">
        <v>3.4</v>
      </c>
      <c r="U37" s="2"/>
      <c r="V37" s="2"/>
      <c r="W37" s="2"/>
    </row>
    <row r="38" spans="1:28" x14ac:dyDescent="0.25">
      <c r="A38" s="24" t="s">
        <v>160</v>
      </c>
      <c r="B38" s="26" t="s">
        <v>536</v>
      </c>
      <c r="C38" s="26">
        <v>7</v>
      </c>
      <c r="D38" s="26">
        <v>39</v>
      </c>
      <c r="E38" s="26">
        <v>17</v>
      </c>
      <c r="F38" s="26">
        <v>37</v>
      </c>
      <c r="G38" s="26">
        <v>9</v>
      </c>
      <c r="H38" s="2"/>
      <c r="I38" s="2"/>
      <c r="J38" s="13"/>
      <c r="K38" s="24">
        <v>0.05</v>
      </c>
      <c r="L38" s="26">
        <v>0.15</v>
      </c>
      <c r="M38" s="26">
        <v>0.08</v>
      </c>
      <c r="N38" s="26">
        <v>0.02</v>
      </c>
      <c r="O38" s="24">
        <v>8.9</v>
      </c>
      <c r="P38" s="2">
        <f>12.4-O38</f>
        <v>3.5</v>
      </c>
      <c r="Q38" s="24">
        <v>2</v>
      </c>
      <c r="R38" s="13"/>
      <c r="S38" s="24">
        <v>0.78</v>
      </c>
      <c r="T38" s="24">
        <v>1.34</v>
      </c>
      <c r="U38" s="2"/>
      <c r="V38" s="2"/>
      <c r="W38" s="2"/>
    </row>
    <row r="39" spans="1:28" x14ac:dyDescent="0.25">
      <c r="A39" s="24" t="s">
        <v>119</v>
      </c>
      <c r="B39" s="26" t="s">
        <v>537</v>
      </c>
      <c r="C39" s="26">
        <v>7</v>
      </c>
      <c r="D39" s="26">
        <v>38</v>
      </c>
      <c r="E39" s="26">
        <v>17</v>
      </c>
      <c r="F39" s="26">
        <v>38</v>
      </c>
      <c r="G39" s="26">
        <v>11</v>
      </c>
      <c r="H39" s="2"/>
      <c r="I39" s="2"/>
      <c r="J39" s="13"/>
      <c r="K39" s="24">
        <v>0.05</v>
      </c>
      <c r="L39" s="26">
        <v>0.15</v>
      </c>
      <c r="M39" s="26">
        <v>0.08</v>
      </c>
      <c r="N39" s="26">
        <v>0.02</v>
      </c>
      <c r="O39" s="24">
        <v>10.3</v>
      </c>
      <c r="P39" s="5">
        <f>12.4-O39</f>
        <v>2.0999999999999996</v>
      </c>
      <c r="Q39" s="24">
        <v>2</v>
      </c>
      <c r="R39" s="13"/>
      <c r="S39" s="24">
        <v>0.45</v>
      </c>
      <c r="T39" s="24">
        <v>0.77</v>
      </c>
      <c r="U39" s="2"/>
      <c r="V39" s="5"/>
      <c r="W39" s="2"/>
    </row>
    <row r="40" spans="1:28" x14ac:dyDescent="0.25">
      <c r="A40" s="24" t="s">
        <v>121</v>
      </c>
      <c r="B40" s="26" t="s">
        <v>538</v>
      </c>
      <c r="C40" s="26">
        <v>6</v>
      </c>
      <c r="D40" s="26">
        <v>33</v>
      </c>
      <c r="E40" s="26">
        <v>22</v>
      </c>
      <c r="F40" s="26">
        <v>39</v>
      </c>
      <c r="G40" s="26">
        <v>15</v>
      </c>
      <c r="H40" s="13"/>
      <c r="I40" s="12"/>
      <c r="J40" s="13"/>
      <c r="K40" s="24">
        <v>0.05</v>
      </c>
      <c r="L40" s="26">
        <v>0.15</v>
      </c>
      <c r="M40" s="26">
        <v>0.12</v>
      </c>
      <c r="N40" s="26">
        <v>0.02</v>
      </c>
      <c r="O40" s="24">
        <v>12.4</v>
      </c>
      <c r="P40" s="13">
        <f>13.5-O40</f>
        <v>1.0999999999999996</v>
      </c>
      <c r="Q40" s="24">
        <v>2</v>
      </c>
      <c r="R40" s="13"/>
      <c r="S40" s="24">
        <v>0.21</v>
      </c>
      <c r="T40" s="24">
        <v>0.36</v>
      </c>
      <c r="U40" s="13"/>
      <c r="V40" s="13"/>
      <c r="W40" s="13"/>
    </row>
    <row r="41" spans="1:28" x14ac:dyDescent="0.25">
      <c r="A41" s="24" t="s">
        <v>539</v>
      </c>
      <c r="B41" s="26" t="s">
        <v>540</v>
      </c>
      <c r="C41" s="26">
        <v>7</v>
      </c>
      <c r="D41" s="26">
        <v>36</v>
      </c>
      <c r="E41" s="26">
        <v>27</v>
      </c>
      <c r="F41" s="26">
        <v>30</v>
      </c>
      <c r="G41" s="26">
        <v>10</v>
      </c>
      <c r="H41" s="13"/>
      <c r="I41" s="13"/>
      <c r="J41" s="13"/>
      <c r="K41" s="24">
        <v>0.05</v>
      </c>
      <c r="L41" s="26">
        <v>0.15</v>
      </c>
      <c r="M41" s="26">
        <v>0.11</v>
      </c>
      <c r="N41" s="26">
        <v>0.01</v>
      </c>
      <c r="O41" s="24">
        <v>10.3</v>
      </c>
      <c r="P41" s="13">
        <f>11.2-O41</f>
        <v>0.89999999999999858</v>
      </c>
      <c r="Q41" s="24">
        <v>3</v>
      </c>
      <c r="R41" s="12"/>
      <c r="S41" s="24">
        <v>0.03</v>
      </c>
      <c r="T41" s="24">
        <v>0.05</v>
      </c>
      <c r="U41" s="13"/>
      <c r="V41" s="13"/>
      <c r="W41" s="13"/>
    </row>
    <row r="42" spans="1:28" ht="16.5" thickBot="1" x14ac:dyDescent="0.3">
      <c r="A42" s="25" t="s">
        <v>371</v>
      </c>
      <c r="B42" s="27" t="s">
        <v>541</v>
      </c>
      <c r="C42" s="27">
        <v>13</v>
      </c>
      <c r="D42" s="27">
        <v>42</v>
      </c>
      <c r="E42" s="27">
        <v>20</v>
      </c>
      <c r="F42" s="27">
        <v>25</v>
      </c>
      <c r="G42" s="27">
        <v>5</v>
      </c>
      <c r="H42" s="13"/>
      <c r="I42" s="13"/>
      <c r="J42" s="13"/>
      <c r="K42" s="25">
        <v>0.05</v>
      </c>
      <c r="L42" s="27">
        <v>0.15</v>
      </c>
      <c r="M42" s="27">
        <v>0.09</v>
      </c>
      <c r="N42" s="27">
        <v>0.01</v>
      </c>
      <c r="O42" s="25">
        <v>7.4</v>
      </c>
      <c r="P42" s="13">
        <f>8.9-O42</f>
        <v>1.5</v>
      </c>
      <c r="Q42" s="25">
        <v>3</v>
      </c>
      <c r="R42" s="14"/>
      <c r="S42" s="25">
        <v>0</v>
      </c>
      <c r="T42" s="25">
        <v>0</v>
      </c>
      <c r="U42" s="13"/>
      <c r="V42" s="13"/>
      <c r="W42" s="13"/>
    </row>
    <row r="43" spans="1:28" x14ac:dyDescent="0.25">
      <c r="K43" s="13"/>
      <c r="L43" s="13"/>
      <c r="M43" s="13"/>
      <c r="N43" s="13"/>
      <c r="O43" s="13"/>
      <c r="P43" s="13"/>
      <c r="Q43" s="13"/>
      <c r="R43" s="14"/>
      <c r="S43" s="8"/>
      <c r="T43" s="8"/>
      <c r="U43" s="13"/>
      <c r="V43" s="13"/>
      <c r="W43" s="13"/>
    </row>
    <row r="58" spans="1:8" x14ac:dyDescent="0.25">
      <c r="A58" s="7"/>
      <c r="H58" s="7"/>
    </row>
    <row r="59" spans="1:8" x14ac:dyDescent="0.25">
      <c r="A59" s="7"/>
    </row>
    <row r="60" spans="1:8" x14ac:dyDescent="0.25">
      <c r="A60" s="7"/>
    </row>
    <row r="61" spans="1:8" x14ac:dyDescent="0.25">
      <c r="A61" s="7"/>
    </row>
    <row r="62" spans="1:8" x14ac:dyDescent="0.25">
      <c r="A62" s="7"/>
    </row>
    <row r="63" spans="1:8" x14ac:dyDescent="0.25">
      <c r="A63" s="7"/>
    </row>
    <row r="64" spans="1:8" x14ac:dyDescent="0.25">
      <c r="A64" s="7"/>
    </row>
    <row r="65" spans="1:2" x14ac:dyDescent="0.25">
      <c r="A65" s="7"/>
    </row>
    <row r="66" spans="1:2" x14ac:dyDescent="0.25">
      <c r="A66" s="7"/>
    </row>
    <row r="67" spans="1:2" x14ac:dyDescent="0.25">
      <c r="A67" s="7"/>
    </row>
    <row r="68" spans="1:2" x14ac:dyDescent="0.25">
      <c r="A68" s="7"/>
    </row>
    <row r="69" spans="1:2" x14ac:dyDescent="0.25">
      <c r="A69" s="7"/>
      <c r="B69" s="7"/>
    </row>
    <row r="70" spans="1:2" x14ac:dyDescent="0.25">
      <c r="A70" s="7"/>
      <c r="B70" s="7"/>
    </row>
    <row r="71" spans="1:2" x14ac:dyDescent="0.25">
      <c r="A71" s="7"/>
      <c r="B71" s="7"/>
    </row>
    <row r="72" spans="1:2" x14ac:dyDescent="0.25">
      <c r="A72" s="7"/>
      <c r="B72" s="7"/>
    </row>
    <row r="73" spans="1:2" x14ac:dyDescent="0.25">
      <c r="A73" s="7"/>
    </row>
    <row r="74" spans="1:2" x14ac:dyDescent="0.25">
      <c r="A74" s="7"/>
    </row>
    <row r="75" spans="1:2" x14ac:dyDescent="0.25">
      <c r="A75" s="7"/>
    </row>
    <row r="76" spans="1:2" x14ac:dyDescent="0.25">
      <c r="A76" s="7"/>
    </row>
    <row r="77" spans="1:2" x14ac:dyDescent="0.25">
      <c r="A77" s="7"/>
    </row>
  </sheetData>
  <mergeCells count="9">
    <mergeCell ref="S34:S35"/>
    <mergeCell ref="T34:T35"/>
    <mergeCell ref="U34:W34"/>
    <mergeCell ref="A34:B34"/>
    <mergeCell ref="C34:F34"/>
    <mergeCell ref="G34:G35"/>
    <mergeCell ref="H34:I34"/>
    <mergeCell ref="K34:P34"/>
    <mergeCell ref="Q34:Q35"/>
  </mergeCells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72"/>
  <sheetViews>
    <sheetView topLeftCell="L23" workbookViewId="0">
      <selection activeCell="T33" sqref="T33"/>
    </sheetView>
  </sheetViews>
  <sheetFormatPr defaultRowHeight="15.75" x14ac:dyDescent="0.25"/>
  <cols>
    <col min="1" max="1" width="32.7109375" style="1" bestFit="1" customWidth="1"/>
    <col min="2" max="2" width="12.7109375" style="1" bestFit="1" customWidth="1"/>
    <col min="3" max="3" width="16" style="1" customWidth="1"/>
    <col min="4" max="4" width="15.85546875" style="1" bestFit="1" customWidth="1"/>
    <col min="5" max="5" width="24" style="1" customWidth="1"/>
    <col min="6" max="6" width="14.5703125" style="1" bestFit="1" customWidth="1"/>
    <col min="7" max="7" width="12.5703125" style="1" customWidth="1"/>
    <col min="8" max="8" width="20.28515625" style="1" bestFit="1" customWidth="1"/>
    <col min="9" max="9" width="13.42578125" style="1" bestFit="1" customWidth="1"/>
    <col min="10" max="10" width="8.28515625" style="1" bestFit="1" customWidth="1"/>
    <col min="11" max="20" width="9.140625" style="1"/>
    <col min="21" max="21" width="5.85546875" style="1" bestFit="1" customWidth="1"/>
    <col min="22" max="22" width="7.28515625" style="1" bestFit="1" customWidth="1"/>
    <col min="23" max="23" width="16.5703125" style="1" customWidth="1"/>
    <col min="24" max="16384" width="9.140625" style="1"/>
  </cols>
  <sheetData>
    <row r="1" spans="1:9" x14ac:dyDescent="0.25">
      <c r="A1" s="1" t="s">
        <v>0</v>
      </c>
    </row>
    <row r="2" spans="1:9" x14ac:dyDescent="0.25">
      <c r="A2" s="1" t="s">
        <v>1</v>
      </c>
      <c r="B2" s="1">
        <v>51</v>
      </c>
    </row>
    <row r="3" spans="1:9" x14ac:dyDescent="0.25">
      <c r="A3" s="1" t="s">
        <v>2</v>
      </c>
      <c r="B3" s="9">
        <v>27555</v>
      </c>
    </row>
    <row r="4" spans="1:9" x14ac:dyDescent="0.25">
      <c r="A4" s="1" t="s">
        <v>3</v>
      </c>
      <c r="B4" s="1" t="s">
        <v>542</v>
      </c>
    </row>
    <row r="5" spans="1:9" x14ac:dyDescent="0.25">
      <c r="A5" s="1" t="s">
        <v>4</v>
      </c>
      <c r="B5" s="1" t="s">
        <v>198</v>
      </c>
    </row>
    <row r="6" spans="1:9" ht="17.25" x14ac:dyDescent="0.3">
      <c r="A6" s="1" t="s">
        <v>5</v>
      </c>
      <c r="B6" s="20" t="s">
        <v>543</v>
      </c>
    </row>
    <row r="7" spans="1:9" ht="17.25" x14ac:dyDescent="0.3">
      <c r="A7" s="1" t="s">
        <v>6</v>
      </c>
      <c r="B7" s="20" t="s">
        <v>365</v>
      </c>
    </row>
    <row r="8" spans="1:9" x14ac:dyDescent="0.25">
      <c r="A8" s="1" t="s">
        <v>7</v>
      </c>
      <c r="B8" s="1" t="s">
        <v>511</v>
      </c>
    </row>
    <row r="9" spans="1:9" ht="17.25" x14ac:dyDescent="0.3">
      <c r="A9" s="1" t="s">
        <v>8</v>
      </c>
      <c r="B9" s="20" t="s">
        <v>544</v>
      </c>
    </row>
    <row r="10" spans="1:9" ht="17.25" x14ac:dyDescent="0.3">
      <c r="A10" s="1" t="s">
        <v>9</v>
      </c>
      <c r="B10" s="20" t="s">
        <v>367</v>
      </c>
    </row>
    <row r="11" spans="1:9" x14ac:dyDescent="0.25">
      <c r="A11" s="1" t="s">
        <v>10</v>
      </c>
      <c r="B11" s="1" t="s">
        <v>545</v>
      </c>
    </row>
    <row r="12" spans="1:9" ht="17.25" x14ac:dyDescent="0.3">
      <c r="A12" s="1" t="s">
        <v>11</v>
      </c>
      <c r="B12" s="20" t="s">
        <v>546</v>
      </c>
    </row>
    <row r="13" spans="1:9" x14ac:dyDescent="0.25">
      <c r="A13" s="1" t="s">
        <v>12</v>
      </c>
      <c r="B13" s="1" t="s">
        <v>369</v>
      </c>
    </row>
    <row r="16" spans="1:9" ht="16.5" x14ac:dyDescent="0.3">
      <c r="A16" s="10" t="s">
        <v>13</v>
      </c>
      <c r="B16" s="10" t="s">
        <v>14</v>
      </c>
      <c r="C16" s="10" t="s">
        <v>15</v>
      </c>
      <c r="D16" s="10" t="s">
        <v>16</v>
      </c>
      <c r="E16" s="10" t="s">
        <v>17</v>
      </c>
      <c r="F16" s="10" t="s">
        <v>340</v>
      </c>
      <c r="G16" s="10" t="s">
        <v>18</v>
      </c>
      <c r="H16" s="10" t="s">
        <v>19</v>
      </c>
      <c r="I16" s="10" t="s">
        <v>20</v>
      </c>
    </row>
    <row r="17" spans="1:28" ht="17.25" x14ac:dyDescent="0.3">
      <c r="A17" s="1" t="s">
        <v>360</v>
      </c>
      <c r="B17" s="1" t="s">
        <v>547</v>
      </c>
      <c r="C17" s="20" t="s">
        <v>549</v>
      </c>
      <c r="D17" s="1" t="s">
        <v>462</v>
      </c>
      <c r="E17" s="1" t="s">
        <v>207</v>
      </c>
      <c r="F17" s="1" t="s">
        <v>102</v>
      </c>
      <c r="G17" s="1" t="s">
        <v>207</v>
      </c>
      <c r="H17" s="1" t="s">
        <v>550</v>
      </c>
      <c r="I17" s="1" t="s">
        <v>207</v>
      </c>
    </row>
    <row r="18" spans="1:28" ht="17.25" x14ac:dyDescent="0.3">
      <c r="A18" s="1" t="s">
        <v>371</v>
      </c>
      <c r="B18" s="1" t="s">
        <v>548</v>
      </c>
      <c r="C18" s="20" t="s">
        <v>551</v>
      </c>
      <c r="D18" s="1" t="s">
        <v>552</v>
      </c>
      <c r="E18" s="1" t="s">
        <v>207</v>
      </c>
      <c r="F18" s="1" t="s">
        <v>207</v>
      </c>
      <c r="G18" s="1" t="s">
        <v>207</v>
      </c>
      <c r="H18" s="1" t="s">
        <v>553</v>
      </c>
      <c r="I18" s="1" t="s">
        <v>207</v>
      </c>
    </row>
    <row r="20" spans="1:28" x14ac:dyDescent="0.25">
      <c r="A20" s="1" t="s">
        <v>24</v>
      </c>
      <c r="B20" s="1" t="s">
        <v>554</v>
      </c>
    </row>
    <row r="21" spans="1:28" x14ac:dyDescent="0.25">
      <c r="A21" s="1" t="s">
        <v>25</v>
      </c>
      <c r="B21" s="1" t="s">
        <v>555</v>
      </c>
    </row>
    <row r="22" spans="1:28" x14ac:dyDescent="0.25">
      <c r="B22" s="1" t="s">
        <v>556</v>
      </c>
    </row>
    <row r="23" spans="1:28" x14ac:dyDescent="0.25">
      <c r="B23" s="1" t="s">
        <v>557</v>
      </c>
    </row>
    <row r="25" spans="1:28" ht="30" customHeight="1" x14ac:dyDescent="0.25"/>
    <row r="26" spans="1:28" s="16" customFormat="1" x14ac:dyDescent="0.25">
      <c r="A26" s="16" t="s">
        <v>49</v>
      </c>
    </row>
    <row r="27" spans="1:28" s="16" customFormat="1" x14ac:dyDescent="0.25"/>
    <row r="28" spans="1:28" s="16" customFormat="1" ht="16.5" thickBot="1" x14ac:dyDescent="0.3">
      <c r="Y28" s="18"/>
      <c r="Z28" s="18"/>
      <c r="AA28" s="18"/>
      <c r="AB28" s="18"/>
    </row>
    <row r="29" spans="1:28" ht="17.25" customHeight="1" thickBot="1" x14ac:dyDescent="0.3">
      <c r="A29" s="39" t="s">
        <v>50</v>
      </c>
      <c r="B29" s="40"/>
      <c r="C29" s="41" t="s">
        <v>51</v>
      </c>
      <c r="D29" s="42"/>
      <c r="E29" s="42"/>
      <c r="F29" s="43"/>
      <c r="G29" s="44" t="s">
        <v>52</v>
      </c>
      <c r="H29" s="39" t="s">
        <v>53</v>
      </c>
      <c r="I29" s="40"/>
      <c r="K29" s="46" t="s">
        <v>54</v>
      </c>
      <c r="L29" s="42"/>
      <c r="M29" s="42"/>
      <c r="N29" s="42"/>
      <c r="O29" s="42"/>
      <c r="P29" s="47"/>
      <c r="Q29" s="49" t="s">
        <v>55</v>
      </c>
      <c r="S29" s="51" t="s">
        <v>57</v>
      </c>
      <c r="T29" s="49" t="s">
        <v>58</v>
      </c>
      <c r="U29" s="46" t="s">
        <v>59</v>
      </c>
      <c r="V29" s="42"/>
      <c r="W29" s="48"/>
      <c r="X29" s="19"/>
      <c r="Y29" s="14"/>
      <c r="Z29" s="14"/>
      <c r="AA29" s="11"/>
      <c r="AB29" s="11"/>
    </row>
    <row r="30" spans="1:28" ht="48" thickBot="1" x14ac:dyDescent="0.3">
      <c r="A30" s="2" t="s">
        <v>60</v>
      </c>
      <c r="B30" s="3" t="s">
        <v>61</v>
      </c>
      <c r="C30" s="3" t="s">
        <v>62</v>
      </c>
      <c r="D30" s="3" t="s">
        <v>63</v>
      </c>
      <c r="E30" s="3" t="s">
        <v>64</v>
      </c>
      <c r="F30" s="3" t="s">
        <v>65</v>
      </c>
      <c r="G30" s="45"/>
      <c r="H30" s="2" t="s">
        <v>66</v>
      </c>
      <c r="I30" s="3" t="s">
        <v>67</v>
      </c>
      <c r="K30" s="6" t="s">
        <v>68</v>
      </c>
      <c r="L30" s="6" t="s">
        <v>69</v>
      </c>
      <c r="M30" s="6" t="s">
        <v>56</v>
      </c>
      <c r="N30" s="6" t="s">
        <v>70</v>
      </c>
      <c r="O30" s="6" t="s">
        <v>71</v>
      </c>
      <c r="P30" s="6" t="s">
        <v>72</v>
      </c>
      <c r="Q30" s="50"/>
      <c r="S30" s="52"/>
      <c r="T30" s="50"/>
      <c r="U30" s="6" t="s">
        <v>73</v>
      </c>
      <c r="V30" s="6" t="s">
        <v>74</v>
      </c>
      <c r="W30" s="6" t="s">
        <v>75</v>
      </c>
      <c r="X30" s="17"/>
      <c r="Y30" s="11"/>
      <c r="Z30" s="11"/>
      <c r="AA30" s="11"/>
      <c r="AB30" s="11"/>
    </row>
    <row r="31" spans="1:28" x14ac:dyDescent="0.25">
      <c r="A31" s="32" t="s">
        <v>118</v>
      </c>
      <c r="B31" s="33" t="s">
        <v>558</v>
      </c>
      <c r="C31" s="33">
        <v>20</v>
      </c>
      <c r="D31" s="33">
        <v>47</v>
      </c>
      <c r="E31" s="33">
        <v>22</v>
      </c>
      <c r="F31" s="33">
        <v>11</v>
      </c>
      <c r="G31" s="33">
        <v>1</v>
      </c>
      <c r="H31" s="4"/>
      <c r="I31" s="4"/>
      <c r="K31" s="32">
        <v>0.3</v>
      </c>
      <c r="L31" s="33">
        <v>0.1</v>
      </c>
      <c r="M31" s="33">
        <v>0.12</v>
      </c>
      <c r="N31" s="33">
        <v>0.16</v>
      </c>
      <c r="O31" s="2">
        <v>2.6</v>
      </c>
      <c r="P31" s="2">
        <f>12.4-O31</f>
        <v>9.8000000000000007</v>
      </c>
      <c r="Q31" s="2">
        <v>6</v>
      </c>
      <c r="R31" s="13"/>
      <c r="S31" s="5">
        <v>3.06</v>
      </c>
      <c r="T31" s="2">
        <v>5.26</v>
      </c>
      <c r="U31" s="2"/>
      <c r="V31" s="2"/>
      <c r="W31" s="2"/>
    </row>
    <row r="32" spans="1:28" ht="16.5" thickBot="1" x14ac:dyDescent="0.3">
      <c r="A32" s="25" t="s">
        <v>371</v>
      </c>
      <c r="B32" s="27" t="s">
        <v>559</v>
      </c>
      <c r="C32" s="27">
        <v>29</v>
      </c>
      <c r="D32" s="27">
        <v>49</v>
      </c>
      <c r="E32" s="27">
        <v>11</v>
      </c>
      <c r="F32" s="27">
        <v>11</v>
      </c>
      <c r="G32" s="27">
        <v>3</v>
      </c>
      <c r="H32" s="2"/>
      <c r="I32" s="2"/>
      <c r="J32" s="13"/>
      <c r="K32" s="25">
        <v>0.2</v>
      </c>
      <c r="L32" s="27">
        <v>0.1</v>
      </c>
      <c r="M32" s="27">
        <v>0.01</v>
      </c>
      <c r="N32" s="27">
        <v>0.13</v>
      </c>
      <c r="O32" s="2">
        <v>1.6</v>
      </c>
      <c r="P32" s="2">
        <f>4.5-O32</f>
        <v>2.9</v>
      </c>
      <c r="Q32" s="2">
        <v>9</v>
      </c>
      <c r="R32" s="13"/>
      <c r="S32" s="5">
        <v>0.56999999999999995</v>
      </c>
      <c r="T32" s="2">
        <v>0.98</v>
      </c>
      <c r="U32" s="2"/>
      <c r="V32" s="2"/>
      <c r="W32" s="2"/>
    </row>
    <row r="33" spans="1:23" x14ac:dyDescent="0.25">
      <c r="A33" s="2"/>
      <c r="B33" s="2"/>
      <c r="C33" s="2"/>
      <c r="D33" s="2"/>
      <c r="E33" s="2"/>
      <c r="F33" s="2"/>
      <c r="G33" s="2"/>
      <c r="H33" s="2"/>
      <c r="I33" s="2"/>
      <c r="J33" s="13"/>
      <c r="K33" s="2"/>
      <c r="L33" s="2"/>
      <c r="M33" s="2"/>
      <c r="N33" s="2"/>
      <c r="O33" s="2"/>
      <c r="P33" s="2"/>
      <c r="Q33" s="2"/>
      <c r="R33" s="13"/>
      <c r="S33" s="5"/>
      <c r="T33" s="2"/>
      <c r="U33" s="2"/>
      <c r="V33" s="2"/>
      <c r="W33" s="2"/>
    </row>
    <row r="34" spans="1:23" x14ac:dyDescent="0.25">
      <c r="A34" s="2"/>
      <c r="B34" s="5"/>
      <c r="C34" s="2"/>
      <c r="D34" s="2"/>
      <c r="E34" s="5"/>
      <c r="F34" s="5"/>
      <c r="G34" s="5"/>
      <c r="H34" s="2"/>
      <c r="I34" s="2"/>
      <c r="J34" s="13"/>
      <c r="K34" s="2"/>
      <c r="L34" s="2"/>
      <c r="M34" s="5"/>
      <c r="N34" s="2"/>
      <c r="O34" s="5"/>
      <c r="P34" s="5"/>
      <c r="Q34" s="2"/>
      <c r="R34" s="13"/>
      <c r="S34" s="5"/>
      <c r="T34" s="2"/>
      <c r="U34" s="2"/>
      <c r="V34" s="5"/>
      <c r="W34" s="2"/>
    </row>
    <row r="35" spans="1:23" x14ac:dyDescent="0.25">
      <c r="A35" s="12"/>
      <c r="B35" s="13"/>
      <c r="C35" s="13"/>
      <c r="D35" s="12"/>
      <c r="E35" s="12"/>
      <c r="F35" s="13"/>
      <c r="G35" s="13"/>
      <c r="H35" s="13"/>
      <c r="I35" s="12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</row>
    <row r="36" spans="1:23" x14ac:dyDescent="0.25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2"/>
      <c r="S36" s="12"/>
      <c r="T36" s="12"/>
      <c r="U36" s="13"/>
      <c r="V36" s="13"/>
      <c r="W36" s="13"/>
    </row>
    <row r="37" spans="1:23" x14ac:dyDescent="0.25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4"/>
      <c r="S37" s="8"/>
      <c r="T37" s="8"/>
      <c r="U37" s="13"/>
      <c r="V37" s="13"/>
      <c r="W37" s="13"/>
    </row>
    <row r="38" spans="1:23" x14ac:dyDescent="0.25">
      <c r="K38" s="13"/>
      <c r="L38" s="13"/>
      <c r="M38" s="13"/>
      <c r="N38" s="13"/>
      <c r="O38" s="13"/>
      <c r="P38" s="13"/>
      <c r="Q38" s="13"/>
      <c r="R38" s="14"/>
      <c r="S38" s="8"/>
      <c r="T38" s="8"/>
      <c r="U38" s="13"/>
      <c r="V38" s="13"/>
      <c r="W38" s="13"/>
    </row>
    <row r="53" spans="1:8" x14ac:dyDescent="0.25">
      <c r="A53" s="7"/>
      <c r="H53" s="7"/>
    </row>
    <row r="54" spans="1:8" x14ac:dyDescent="0.25">
      <c r="A54" s="7"/>
    </row>
    <row r="55" spans="1:8" x14ac:dyDescent="0.25">
      <c r="A55" s="7"/>
    </row>
    <row r="56" spans="1:8" x14ac:dyDescent="0.25">
      <c r="A56" s="7"/>
    </row>
    <row r="57" spans="1:8" x14ac:dyDescent="0.25">
      <c r="A57" s="7"/>
    </row>
    <row r="58" spans="1:8" x14ac:dyDescent="0.25">
      <c r="A58" s="7"/>
    </row>
    <row r="59" spans="1:8" x14ac:dyDescent="0.25">
      <c r="A59" s="7"/>
    </row>
    <row r="60" spans="1:8" x14ac:dyDescent="0.25">
      <c r="A60" s="7"/>
    </row>
    <row r="61" spans="1:8" x14ac:dyDescent="0.25">
      <c r="A61" s="7"/>
    </row>
    <row r="62" spans="1:8" x14ac:dyDescent="0.25">
      <c r="A62" s="7"/>
    </row>
    <row r="63" spans="1:8" x14ac:dyDescent="0.25">
      <c r="A63" s="7"/>
    </row>
    <row r="64" spans="1:8" x14ac:dyDescent="0.25">
      <c r="A64" s="7"/>
      <c r="B64" s="7"/>
    </row>
    <row r="65" spans="1:2" x14ac:dyDescent="0.25">
      <c r="A65" s="7"/>
      <c r="B65" s="7"/>
    </row>
    <row r="66" spans="1:2" x14ac:dyDescent="0.25">
      <c r="A66" s="7"/>
      <c r="B66" s="7"/>
    </row>
    <row r="67" spans="1:2" x14ac:dyDescent="0.25">
      <c r="A67" s="7"/>
      <c r="B67" s="7"/>
    </row>
    <row r="68" spans="1:2" x14ac:dyDescent="0.25">
      <c r="A68" s="7"/>
    </row>
    <row r="69" spans="1:2" x14ac:dyDescent="0.25">
      <c r="A69" s="7"/>
    </row>
    <row r="70" spans="1:2" x14ac:dyDescent="0.25">
      <c r="A70" s="7"/>
    </row>
    <row r="71" spans="1:2" x14ac:dyDescent="0.25">
      <c r="A71" s="7"/>
    </row>
    <row r="72" spans="1:2" x14ac:dyDescent="0.25">
      <c r="A72" s="7"/>
    </row>
  </sheetData>
  <mergeCells count="9">
    <mergeCell ref="S29:S30"/>
    <mergeCell ref="T29:T30"/>
    <mergeCell ref="U29:W29"/>
    <mergeCell ref="A29:B29"/>
    <mergeCell ref="C29:F29"/>
    <mergeCell ref="G29:G30"/>
    <mergeCell ref="H29:I29"/>
    <mergeCell ref="K29:P29"/>
    <mergeCell ref="Q29:Q30"/>
  </mergeCells>
  <pageMargins left="0.511811024" right="0.511811024" top="0.78740157499999996" bottom="0.78740157499999996" header="0.31496062000000002" footer="0.3149606200000000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77"/>
  <sheetViews>
    <sheetView topLeftCell="O26" workbookViewId="0">
      <selection activeCell="Q34" sqref="Q34:Q35"/>
    </sheetView>
  </sheetViews>
  <sheetFormatPr defaultRowHeight="15.75" x14ac:dyDescent="0.25"/>
  <cols>
    <col min="1" max="1" width="32.7109375" style="1" bestFit="1" customWidth="1"/>
    <col min="2" max="2" width="12.7109375" style="1" bestFit="1" customWidth="1"/>
    <col min="3" max="3" width="16" style="1" customWidth="1"/>
    <col min="4" max="4" width="15.85546875" style="1" bestFit="1" customWidth="1"/>
    <col min="5" max="5" width="24" style="1" customWidth="1"/>
    <col min="6" max="6" width="14.5703125" style="1" bestFit="1" customWidth="1"/>
    <col min="7" max="7" width="12.5703125" style="1" customWidth="1"/>
    <col min="8" max="8" width="20.28515625" style="1" bestFit="1" customWidth="1"/>
    <col min="9" max="9" width="13.42578125" style="1" bestFit="1" customWidth="1"/>
    <col min="10" max="10" width="8.28515625" style="1" bestFit="1" customWidth="1"/>
    <col min="11" max="20" width="9.140625" style="1"/>
    <col min="21" max="21" width="5.85546875" style="1" bestFit="1" customWidth="1"/>
    <col min="22" max="22" width="7.28515625" style="1" bestFit="1" customWidth="1"/>
    <col min="23" max="23" width="16.5703125" style="1" customWidth="1"/>
    <col min="24" max="16384" width="9.140625" style="1"/>
  </cols>
  <sheetData>
    <row r="1" spans="1:9" x14ac:dyDescent="0.25">
      <c r="A1" s="1" t="s">
        <v>0</v>
      </c>
    </row>
    <row r="2" spans="1:9" x14ac:dyDescent="0.25">
      <c r="A2" s="1" t="s">
        <v>1</v>
      </c>
      <c r="B2" s="1">
        <v>34</v>
      </c>
    </row>
    <row r="3" spans="1:9" x14ac:dyDescent="0.25">
      <c r="A3" s="1" t="s">
        <v>2</v>
      </c>
      <c r="B3" s="9">
        <v>27488</v>
      </c>
    </row>
    <row r="4" spans="1:9" x14ac:dyDescent="0.25">
      <c r="A4" s="1" t="s">
        <v>3</v>
      </c>
      <c r="B4" s="1" t="s">
        <v>560</v>
      </c>
    </row>
    <row r="5" spans="1:9" x14ac:dyDescent="0.25">
      <c r="A5" s="1" t="s">
        <v>4</v>
      </c>
      <c r="B5" s="1" t="s">
        <v>275</v>
      </c>
    </row>
    <row r="6" spans="1:9" ht="17.25" x14ac:dyDescent="0.3">
      <c r="A6" s="1" t="s">
        <v>5</v>
      </c>
      <c r="B6" s="20" t="s">
        <v>561</v>
      </c>
    </row>
    <row r="7" spans="1:9" ht="17.25" x14ac:dyDescent="0.3">
      <c r="A7" s="1" t="s">
        <v>6</v>
      </c>
      <c r="B7" s="20" t="s">
        <v>562</v>
      </c>
    </row>
    <row r="8" spans="1:9" x14ac:dyDescent="0.25">
      <c r="A8" s="1" t="s">
        <v>7</v>
      </c>
      <c r="B8" s="1" t="s">
        <v>448</v>
      </c>
    </row>
    <row r="9" spans="1:9" ht="17.25" x14ac:dyDescent="0.3">
      <c r="A9" s="1" t="s">
        <v>8</v>
      </c>
      <c r="B9" s="20" t="s">
        <v>131</v>
      </c>
    </row>
    <row r="10" spans="1:9" x14ac:dyDescent="0.25">
      <c r="A10" s="1" t="s">
        <v>9</v>
      </c>
      <c r="B10" s="1" t="s">
        <v>563</v>
      </c>
    </row>
    <row r="11" spans="1:9" x14ac:dyDescent="0.25">
      <c r="A11" s="1" t="s">
        <v>10</v>
      </c>
      <c r="B11" s="1" t="s">
        <v>564</v>
      </c>
    </row>
    <row r="12" spans="1:9" ht="17.25" x14ac:dyDescent="0.3">
      <c r="A12" s="1" t="s">
        <v>11</v>
      </c>
      <c r="B12" s="20" t="s">
        <v>565</v>
      </c>
    </row>
    <row r="13" spans="1:9" ht="17.25" x14ac:dyDescent="0.3">
      <c r="A13" s="1" t="s">
        <v>12</v>
      </c>
      <c r="B13" s="20" t="s">
        <v>566</v>
      </c>
    </row>
    <row r="16" spans="1:9" ht="16.5" x14ac:dyDescent="0.3">
      <c r="A16" s="10" t="s">
        <v>13</v>
      </c>
      <c r="B16" s="10" t="s">
        <v>14</v>
      </c>
      <c r="C16" s="10" t="s">
        <v>15</v>
      </c>
      <c r="D16" s="10" t="s">
        <v>16</v>
      </c>
      <c r="E16" s="10" t="s">
        <v>17</v>
      </c>
      <c r="F16" s="10" t="s">
        <v>340</v>
      </c>
      <c r="G16" s="10" t="s">
        <v>18</v>
      </c>
      <c r="H16" s="10" t="s">
        <v>19</v>
      </c>
      <c r="I16" s="10" t="s">
        <v>20</v>
      </c>
    </row>
    <row r="17" spans="1:9" ht="17.25" x14ac:dyDescent="0.3">
      <c r="A17" s="1" t="s">
        <v>567</v>
      </c>
      <c r="B17" s="1" t="s">
        <v>382</v>
      </c>
      <c r="C17" s="20" t="s">
        <v>572</v>
      </c>
      <c r="D17" s="1" t="s">
        <v>99</v>
      </c>
      <c r="E17" s="20" t="s">
        <v>573</v>
      </c>
      <c r="F17" s="1" t="s">
        <v>574</v>
      </c>
      <c r="G17" s="1" t="s">
        <v>207</v>
      </c>
      <c r="H17" s="20" t="s">
        <v>143</v>
      </c>
      <c r="I17" s="1" t="s">
        <v>492</v>
      </c>
    </row>
    <row r="18" spans="1:9" ht="17.25" x14ac:dyDescent="0.3">
      <c r="A18" s="1" t="s">
        <v>568</v>
      </c>
      <c r="B18" s="1" t="s">
        <v>569</v>
      </c>
      <c r="C18" s="20" t="s">
        <v>575</v>
      </c>
      <c r="D18" s="1" t="s">
        <v>434</v>
      </c>
      <c r="E18" s="20" t="s">
        <v>314</v>
      </c>
      <c r="F18" s="1" t="s">
        <v>574</v>
      </c>
      <c r="G18" s="1" t="s">
        <v>207</v>
      </c>
      <c r="H18" s="20" t="s">
        <v>406</v>
      </c>
      <c r="I18" s="1" t="s">
        <v>492</v>
      </c>
    </row>
    <row r="19" spans="1:9" ht="17.25" x14ac:dyDescent="0.3">
      <c r="A19" s="1" t="s">
        <v>135</v>
      </c>
      <c r="B19" s="1" t="s">
        <v>570</v>
      </c>
      <c r="C19" s="20" t="s">
        <v>576</v>
      </c>
      <c r="D19" s="1" t="s">
        <v>99</v>
      </c>
      <c r="E19" s="20" t="s">
        <v>106</v>
      </c>
      <c r="F19" s="1" t="s">
        <v>574</v>
      </c>
      <c r="G19" s="1" t="s">
        <v>207</v>
      </c>
      <c r="H19" s="20" t="s">
        <v>406</v>
      </c>
      <c r="I19" s="1" t="s">
        <v>492</v>
      </c>
    </row>
    <row r="20" spans="1:9" ht="17.25" x14ac:dyDescent="0.3">
      <c r="A20" s="1" t="s">
        <v>87</v>
      </c>
      <c r="B20" s="1" t="s">
        <v>571</v>
      </c>
      <c r="C20" s="20" t="s">
        <v>226</v>
      </c>
      <c r="D20" s="1" t="s">
        <v>434</v>
      </c>
      <c r="E20" s="20" t="s">
        <v>404</v>
      </c>
      <c r="F20" s="1" t="s">
        <v>574</v>
      </c>
      <c r="G20" s="1" t="s">
        <v>207</v>
      </c>
      <c r="H20" s="20" t="s">
        <v>271</v>
      </c>
      <c r="I20" s="1" t="s">
        <v>21</v>
      </c>
    </row>
    <row r="21" spans="1:9" ht="17.25" x14ac:dyDescent="0.3">
      <c r="A21" s="1" t="s">
        <v>251</v>
      </c>
      <c r="B21" s="1" t="s">
        <v>579</v>
      </c>
      <c r="C21" s="20" t="s">
        <v>231</v>
      </c>
      <c r="D21" s="1" t="s">
        <v>582</v>
      </c>
      <c r="E21" s="20" t="s">
        <v>404</v>
      </c>
      <c r="F21" s="1" t="s">
        <v>574</v>
      </c>
      <c r="G21" s="1" t="s">
        <v>207</v>
      </c>
      <c r="H21" s="20" t="s">
        <v>271</v>
      </c>
      <c r="I21" s="1" t="s">
        <v>21</v>
      </c>
    </row>
    <row r="22" spans="1:9" ht="17.25" x14ac:dyDescent="0.3">
      <c r="A22" s="1" t="s">
        <v>577</v>
      </c>
      <c r="B22" s="1" t="s">
        <v>580</v>
      </c>
      <c r="C22" s="20" t="s">
        <v>583</v>
      </c>
      <c r="D22" s="1" t="s">
        <v>582</v>
      </c>
      <c r="E22" s="20" t="s">
        <v>186</v>
      </c>
      <c r="F22" s="1" t="s">
        <v>574</v>
      </c>
      <c r="G22" s="1" t="s">
        <v>207</v>
      </c>
      <c r="H22" s="20" t="s">
        <v>271</v>
      </c>
      <c r="I22" s="1" t="s">
        <v>21</v>
      </c>
    </row>
    <row r="23" spans="1:9" ht="17.25" x14ac:dyDescent="0.3">
      <c r="A23" s="1" t="s">
        <v>578</v>
      </c>
      <c r="B23" s="1" t="s">
        <v>581</v>
      </c>
      <c r="C23" s="20" t="s">
        <v>584</v>
      </c>
      <c r="D23" s="1" t="s">
        <v>99</v>
      </c>
      <c r="E23" s="20" t="s">
        <v>585</v>
      </c>
      <c r="F23" s="1" t="s">
        <v>574</v>
      </c>
      <c r="G23" s="1" t="s">
        <v>207</v>
      </c>
      <c r="H23" s="20" t="s">
        <v>152</v>
      </c>
      <c r="I23" s="1" t="s">
        <v>207</v>
      </c>
    </row>
    <row r="25" spans="1:9" x14ac:dyDescent="0.25">
      <c r="A25" s="1" t="s">
        <v>24</v>
      </c>
      <c r="B25" s="1" t="s">
        <v>586</v>
      </c>
    </row>
    <row r="26" spans="1:9" x14ac:dyDescent="0.25">
      <c r="A26" s="1" t="s">
        <v>25</v>
      </c>
      <c r="B26" s="1" t="s">
        <v>587</v>
      </c>
    </row>
    <row r="27" spans="1:9" x14ac:dyDescent="0.25">
      <c r="B27" s="1" t="s">
        <v>588</v>
      </c>
    </row>
    <row r="30" spans="1:9" ht="30" customHeight="1" x14ac:dyDescent="0.25"/>
    <row r="31" spans="1:9" s="16" customFormat="1" x14ac:dyDescent="0.25">
      <c r="A31" s="16" t="s">
        <v>49</v>
      </c>
    </row>
    <row r="32" spans="1:9" s="16" customFormat="1" x14ac:dyDescent="0.25"/>
    <row r="33" spans="1:28" s="16" customFormat="1" ht="16.5" thickBot="1" x14ac:dyDescent="0.3">
      <c r="Y33" s="18"/>
      <c r="Z33" s="18"/>
      <c r="AA33" s="18"/>
      <c r="AB33" s="18"/>
    </row>
    <row r="34" spans="1:28" ht="17.25" customHeight="1" thickBot="1" x14ac:dyDescent="0.3">
      <c r="A34" s="39" t="s">
        <v>50</v>
      </c>
      <c r="B34" s="40"/>
      <c r="C34" s="41" t="s">
        <v>51</v>
      </c>
      <c r="D34" s="42"/>
      <c r="E34" s="42"/>
      <c r="F34" s="43"/>
      <c r="G34" s="44" t="s">
        <v>52</v>
      </c>
      <c r="H34" s="39" t="s">
        <v>53</v>
      </c>
      <c r="I34" s="40"/>
      <c r="K34" s="46" t="s">
        <v>54</v>
      </c>
      <c r="L34" s="42"/>
      <c r="M34" s="42"/>
      <c r="N34" s="42"/>
      <c r="O34" s="42"/>
      <c r="P34" s="47"/>
      <c r="Q34" s="49" t="s">
        <v>55</v>
      </c>
      <c r="S34" s="51" t="s">
        <v>57</v>
      </c>
      <c r="T34" s="49" t="s">
        <v>58</v>
      </c>
      <c r="U34" s="46" t="s">
        <v>59</v>
      </c>
      <c r="V34" s="42"/>
      <c r="W34" s="48"/>
      <c r="X34" s="19"/>
      <c r="Y34" s="14"/>
      <c r="Z34" s="14"/>
      <c r="AA34" s="11"/>
      <c r="AB34" s="11"/>
    </row>
    <row r="35" spans="1:28" ht="48" thickBot="1" x14ac:dyDescent="0.3">
      <c r="A35" s="2" t="s">
        <v>60</v>
      </c>
      <c r="B35" s="3" t="s">
        <v>61</v>
      </c>
      <c r="C35" s="3" t="s">
        <v>62</v>
      </c>
      <c r="D35" s="3" t="s">
        <v>63</v>
      </c>
      <c r="E35" s="3" t="s">
        <v>64</v>
      </c>
      <c r="F35" s="3" t="s">
        <v>65</v>
      </c>
      <c r="G35" s="45"/>
      <c r="H35" s="2" t="s">
        <v>66</v>
      </c>
      <c r="I35" s="3" t="s">
        <v>67</v>
      </c>
      <c r="K35" s="6" t="s">
        <v>68</v>
      </c>
      <c r="L35" s="6" t="s">
        <v>69</v>
      </c>
      <c r="M35" s="6" t="s">
        <v>56</v>
      </c>
      <c r="N35" s="6" t="s">
        <v>70</v>
      </c>
      <c r="O35" s="6" t="s">
        <v>71</v>
      </c>
      <c r="P35" s="6" t="s">
        <v>72</v>
      </c>
      <c r="Q35" s="50"/>
      <c r="S35" s="52"/>
      <c r="T35" s="50"/>
      <c r="U35" s="6" t="s">
        <v>73</v>
      </c>
      <c r="V35" s="6" t="s">
        <v>74</v>
      </c>
      <c r="W35" s="6" t="s">
        <v>75</v>
      </c>
      <c r="X35" s="17"/>
      <c r="Y35" s="11"/>
      <c r="Z35" s="11"/>
      <c r="AA35" s="11"/>
      <c r="AB35" s="11"/>
    </row>
    <row r="36" spans="1:28" ht="19.5" x14ac:dyDescent="0.25">
      <c r="A36" s="32" t="s">
        <v>589</v>
      </c>
      <c r="B36" s="29" t="s">
        <v>382</v>
      </c>
      <c r="C36" s="22">
        <v>3</v>
      </c>
      <c r="D36" s="22">
        <v>3</v>
      </c>
      <c r="E36" s="22">
        <v>25</v>
      </c>
      <c r="F36" s="22">
        <v>69</v>
      </c>
      <c r="G36" s="22">
        <v>16</v>
      </c>
      <c r="H36" s="4"/>
      <c r="I36" s="4"/>
      <c r="K36" s="22">
        <v>0.3</v>
      </c>
      <c r="L36" s="22">
        <v>0.6</v>
      </c>
      <c r="M36" s="22">
        <v>0.25</v>
      </c>
      <c r="N36" s="22">
        <v>0.02</v>
      </c>
      <c r="O36" s="22">
        <v>5.3</v>
      </c>
      <c r="P36" s="2">
        <f>18.1-O36</f>
        <v>12.8</v>
      </c>
      <c r="Q36" s="2">
        <v>4</v>
      </c>
      <c r="R36" s="13"/>
      <c r="S36" s="22">
        <v>3.66</v>
      </c>
      <c r="T36" s="26">
        <v>6.29</v>
      </c>
      <c r="U36" s="2"/>
      <c r="V36" s="2"/>
      <c r="W36" s="2"/>
    </row>
    <row r="37" spans="1:28" ht="19.5" x14ac:dyDescent="0.25">
      <c r="A37" s="24" t="s">
        <v>590</v>
      </c>
      <c r="B37" s="29" t="s">
        <v>569</v>
      </c>
      <c r="C37" s="22">
        <v>3</v>
      </c>
      <c r="D37" s="22">
        <v>3</v>
      </c>
      <c r="E37" s="22">
        <v>25</v>
      </c>
      <c r="F37" s="22">
        <v>69</v>
      </c>
      <c r="G37" s="22">
        <v>10</v>
      </c>
      <c r="H37" s="2"/>
      <c r="I37" s="2"/>
      <c r="J37" s="13"/>
      <c r="K37" s="22">
        <v>0.3</v>
      </c>
      <c r="L37" s="22">
        <v>0.5</v>
      </c>
      <c r="M37" s="22">
        <v>0.17</v>
      </c>
      <c r="N37" s="22">
        <v>0.01</v>
      </c>
      <c r="O37" s="22">
        <v>5.8</v>
      </c>
      <c r="P37" s="2">
        <f>18.7-O37</f>
        <v>12.899999999999999</v>
      </c>
      <c r="Q37" s="2">
        <v>3</v>
      </c>
      <c r="R37" s="13"/>
      <c r="S37" s="22">
        <v>3.51</v>
      </c>
      <c r="T37" s="26">
        <v>6.03</v>
      </c>
      <c r="U37" s="2"/>
      <c r="V37" s="2"/>
      <c r="W37" s="2"/>
    </row>
    <row r="38" spans="1:28" ht="19.5" x14ac:dyDescent="0.25">
      <c r="A38" s="24" t="s">
        <v>591</v>
      </c>
      <c r="B38" s="29" t="s">
        <v>570</v>
      </c>
      <c r="C38" s="22">
        <v>3</v>
      </c>
      <c r="D38" s="22">
        <v>3</v>
      </c>
      <c r="E38" s="22">
        <v>23</v>
      </c>
      <c r="F38" s="22">
        <v>71</v>
      </c>
      <c r="G38" s="22">
        <v>12</v>
      </c>
      <c r="H38" s="2"/>
      <c r="I38" s="2"/>
      <c r="J38" s="13"/>
      <c r="K38" s="22">
        <v>0.1</v>
      </c>
      <c r="L38" s="22">
        <v>0.3</v>
      </c>
      <c r="M38" s="22">
        <v>0.12</v>
      </c>
      <c r="N38" s="22">
        <v>0.01</v>
      </c>
      <c r="O38" s="22">
        <v>5.6</v>
      </c>
      <c r="P38" s="2">
        <f>17.1-O38</f>
        <v>11.500000000000002</v>
      </c>
      <c r="Q38" s="2">
        <v>2</v>
      </c>
      <c r="R38" s="13"/>
      <c r="S38" s="22">
        <v>3</v>
      </c>
      <c r="T38" s="26">
        <v>5.16</v>
      </c>
      <c r="U38" s="2"/>
      <c r="V38" s="2"/>
      <c r="W38" s="2"/>
    </row>
    <row r="39" spans="1:28" ht="19.5" x14ac:dyDescent="0.25">
      <c r="A39" s="24" t="s">
        <v>411</v>
      </c>
      <c r="B39" s="29" t="s">
        <v>571</v>
      </c>
      <c r="C39" s="22">
        <v>2</v>
      </c>
      <c r="D39" s="22">
        <v>3</v>
      </c>
      <c r="E39" s="22">
        <v>23</v>
      </c>
      <c r="F39" s="22">
        <v>72</v>
      </c>
      <c r="G39" s="22">
        <v>23</v>
      </c>
      <c r="H39" s="2"/>
      <c r="I39" s="2"/>
      <c r="J39" s="13"/>
      <c r="K39" s="22">
        <v>0.1</v>
      </c>
      <c r="L39" s="22">
        <v>0.2</v>
      </c>
      <c r="M39" s="22">
        <v>0.03</v>
      </c>
      <c r="N39" s="22">
        <v>0.01</v>
      </c>
      <c r="O39" s="22">
        <v>4.2</v>
      </c>
      <c r="P39" s="5">
        <f>10.2-O39</f>
        <v>5.9999999999999991</v>
      </c>
      <c r="Q39" s="2">
        <v>2</v>
      </c>
      <c r="R39" s="13"/>
      <c r="S39" s="22">
        <v>1.44</v>
      </c>
      <c r="T39" s="26">
        <v>2.4700000000000002</v>
      </c>
      <c r="U39" s="2"/>
      <c r="V39" s="5"/>
      <c r="W39" s="2"/>
    </row>
    <row r="40" spans="1:28" ht="19.5" x14ac:dyDescent="0.25">
      <c r="A40" s="24" t="s">
        <v>592</v>
      </c>
      <c r="B40" s="29" t="s">
        <v>579</v>
      </c>
      <c r="C40" s="22">
        <v>2</v>
      </c>
      <c r="D40" s="22">
        <v>3</v>
      </c>
      <c r="E40" s="22">
        <v>23</v>
      </c>
      <c r="F40" s="22">
        <v>72</v>
      </c>
      <c r="G40" s="22">
        <v>0</v>
      </c>
      <c r="H40" s="13"/>
      <c r="I40" s="12"/>
      <c r="J40" s="13"/>
      <c r="K40" s="22">
        <v>0.05</v>
      </c>
      <c r="L40" s="22">
        <v>0.1</v>
      </c>
      <c r="M40" s="22">
        <v>0.03</v>
      </c>
      <c r="N40" s="22">
        <v>0.01</v>
      </c>
      <c r="O40" s="22">
        <v>2.9</v>
      </c>
      <c r="P40" s="13">
        <f>6.5-O40</f>
        <v>3.6</v>
      </c>
      <c r="Q40" s="13">
        <v>2</v>
      </c>
      <c r="R40" s="13"/>
      <c r="S40" s="22">
        <v>0.63</v>
      </c>
      <c r="T40" s="26">
        <v>1.08</v>
      </c>
      <c r="U40" s="13"/>
      <c r="V40" s="13"/>
      <c r="W40" s="13"/>
    </row>
    <row r="41" spans="1:28" ht="19.5" x14ac:dyDescent="0.25">
      <c r="A41" s="24" t="s">
        <v>593</v>
      </c>
      <c r="B41" s="29" t="s">
        <v>580</v>
      </c>
      <c r="C41" s="22">
        <v>2</v>
      </c>
      <c r="D41" s="22">
        <v>3</v>
      </c>
      <c r="E41" s="22">
        <v>23</v>
      </c>
      <c r="F41" s="22">
        <v>72</v>
      </c>
      <c r="G41" s="22">
        <v>0</v>
      </c>
      <c r="H41" s="13"/>
      <c r="I41" s="13"/>
      <c r="J41" s="13"/>
      <c r="K41" s="22">
        <v>0.1</v>
      </c>
      <c r="L41" s="22">
        <v>0.2</v>
      </c>
      <c r="M41" s="22">
        <v>0.01</v>
      </c>
      <c r="N41" s="22">
        <v>0.01</v>
      </c>
      <c r="O41" s="22">
        <v>1.9</v>
      </c>
      <c r="P41" s="13">
        <f>4.9-O41</f>
        <v>3.0000000000000004</v>
      </c>
      <c r="Q41" s="13">
        <v>4</v>
      </c>
      <c r="R41" s="12"/>
      <c r="S41" s="22">
        <v>0.39</v>
      </c>
      <c r="T41" s="26">
        <v>0.67</v>
      </c>
      <c r="U41" s="13"/>
      <c r="V41" s="13"/>
      <c r="W41" s="13"/>
    </row>
    <row r="42" spans="1:28" ht="20.25" thickBot="1" x14ac:dyDescent="0.3">
      <c r="A42" s="25" t="s">
        <v>594</v>
      </c>
      <c r="B42" s="30" t="s">
        <v>595</v>
      </c>
      <c r="C42" s="23">
        <v>2</v>
      </c>
      <c r="D42" s="23">
        <v>3</v>
      </c>
      <c r="E42" s="23">
        <v>24</v>
      </c>
      <c r="F42" s="23">
        <v>71</v>
      </c>
      <c r="G42" s="23">
        <v>0</v>
      </c>
      <c r="H42" s="13"/>
      <c r="I42" s="13"/>
      <c r="J42" s="13"/>
      <c r="K42" s="23">
        <v>0.01</v>
      </c>
      <c r="L42" s="23">
        <v>0.2</v>
      </c>
      <c r="M42" s="23">
        <v>0.01</v>
      </c>
      <c r="N42" s="23">
        <v>0.06</v>
      </c>
      <c r="O42" s="23">
        <v>2</v>
      </c>
      <c r="P42" s="13">
        <f>5.1-O42</f>
        <v>3.0999999999999996</v>
      </c>
      <c r="Q42" s="13">
        <v>5</v>
      </c>
      <c r="R42" s="14"/>
      <c r="S42" s="23">
        <v>0.39</v>
      </c>
      <c r="T42" s="27">
        <v>0.67</v>
      </c>
      <c r="U42" s="13"/>
      <c r="V42" s="13"/>
      <c r="W42" s="13"/>
    </row>
    <row r="43" spans="1:28" x14ac:dyDescent="0.25">
      <c r="K43" s="13"/>
      <c r="L43" s="13"/>
      <c r="M43" s="13"/>
      <c r="N43" s="13"/>
      <c r="O43" s="13"/>
      <c r="P43" s="13"/>
      <c r="Q43" s="13"/>
      <c r="R43" s="14"/>
      <c r="S43" s="8"/>
      <c r="T43" s="8"/>
      <c r="U43" s="13"/>
      <c r="V43" s="13"/>
      <c r="W43" s="13"/>
    </row>
    <row r="58" spans="1:8" x14ac:dyDescent="0.25">
      <c r="A58" s="7"/>
      <c r="H58" s="7"/>
    </row>
    <row r="59" spans="1:8" x14ac:dyDescent="0.25">
      <c r="A59" s="7"/>
    </row>
    <row r="60" spans="1:8" x14ac:dyDescent="0.25">
      <c r="A60" s="7"/>
    </row>
    <row r="61" spans="1:8" x14ac:dyDescent="0.25">
      <c r="A61" s="7"/>
    </row>
    <row r="62" spans="1:8" x14ac:dyDescent="0.25">
      <c r="A62" s="7"/>
    </row>
    <row r="63" spans="1:8" x14ac:dyDescent="0.25">
      <c r="A63" s="7"/>
    </row>
    <row r="64" spans="1:8" x14ac:dyDescent="0.25">
      <c r="A64" s="7"/>
    </row>
    <row r="65" spans="1:2" x14ac:dyDescent="0.25">
      <c r="A65" s="7"/>
    </row>
    <row r="66" spans="1:2" x14ac:dyDescent="0.25">
      <c r="A66" s="7"/>
    </row>
    <row r="67" spans="1:2" x14ac:dyDescent="0.25">
      <c r="A67" s="7"/>
    </row>
    <row r="68" spans="1:2" x14ac:dyDescent="0.25">
      <c r="A68" s="7"/>
    </row>
    <row r="69" spans="1:2" x14ac:dyDescent="0.25">
      <c r="A69" s="7"/>
      <c r="B69" s="7"/>
    </row>
    <row r="70" spans="1:2" x14ac:dyDescent="0.25">
      <c r="A70" s="7"/>
      <c r="B70" s="7"/>
    </row>
    <row r="71" spans="1:2" x14ac:dyDescent="0.25">
      <c r="A71" s="7"/>
      <c r="B71" s="7"/>
    </row>
    <row r="72" spans="1:2" x14ac:dyDescent="0.25">
      <c r="A72" s="7"/>
      <c r="B72" s="7"/>
    </row>
    <row r="73" spans="1:2" x14ac:dyDescent="0.25">
      <c r="A73" s="7"/>
    </row>
    <row r="74" spans="1:2" x14ac:dyDescent="0.25">
      <c r="A74" s="7"/>
    </row>
    <row r="75" spans="1:2" x14ac:dyDescent="0.25">
      <c r="A75" s="7"/>
    </row>
    <row r="76" spans="1:2" x14ac:dyDescent="0.25">
      <c r="A76" s="7"/>
    </row>
    <row r="77" spans="1:2" x14ac:dyDescent="0.25">
      <c r="A77" s="7"/>
    </row>
  </sheetData>
  <mergeCells count="9">
    <mergeCell ref="S34:S35"/>
    <mergeCell ref="T34:T35"/>
    <mergeCell ref="U34:W34"/>
    <mergeCell ref="A34:B34"/>
    <mergeCell ref="C34:F34"/>
    <mergeCell ref="G34:G35"/>
    <mergeCell ref="H34:I34"/>
    <mergeCell ref="K34:P34"/>
    <mergeCell ref="Q34:Q35"/>
  </mergeCells>
  <pageMargins left="0.511811024" right="0.511811024" top="0.78740157499999996" bottom="0.78740157499999996" header="0.31496062000000002" footer="0.3149606200000000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75"/>
  <sheetViews>
    <sheetView topLeftCell="O21" workbookViewId="0">
      <selection activeCell="P22" sqref="P22"/>
    </sheetView>
  </sheetViews>
  <sheetFormatPr defaultRowHeight="15.75" x14ac:dyDescent="0.25"/>
  <cols>
    <col min="1" max="1" width="32.7109375" style="1" bestFit="1" customWidth="1"/>
    <col min="2" max="2" width="12.7109375" style="1" bestFit="1" customWidth="1"/>
    <col min="3" max="3" width="16" style="1" customWidth="1"/>
    <col min="4" max="4" width="15.85546875" style="1" bestFit="1" customWidth="1"/>
    <col min="5" max="5" width="24" style="1" customWidth="1"/>
    <col min="6" max="6" width="14.5703125" style="1" bestFit="1" customWidth="1"/>
    <col min="7" max="7" width="12.5703125" style="1" customWidth="1"/>
    <col min="8" max="8" width="20.28515625" style="1" bestFit="1" customWidth="1"/>
    <col min="9" max="9" width="13.42578125" style="1" bestFit="1" customWidth="1"/>
    <col min="10" max="10" width="8.28515625" style="1" bestFit="1" customWidth="1"/>
    <col min="11" max="20" width="9.140625" style="1"/>
    <col min="21" max="21" width="5.85546875" style="1" bestFit="1" customWidth="1"/>
    <col min="22" max="22" width="7.28515625" style="1" bestFit="1" customWidth="1"/>
    <col min="23" max="23" width="16.5703125" style="1" customWidth="1"/>
    <col min="24" max="16384" width="9.140625" style="1"/>
  </cols>
  <sheetData>
    <row r="1" spans="1:9" x14ac:dyDescent="0.25">
      <c r="A1" s="1" t="s">
        <v>0</v>
      </c>
    </row>
    <row r="2" spans="1:9" x14ac:dyDescent="0.25">
      <c r="A2" s="1" t="s">
        <v>1</v>
      </c>
      <c r="B2" s="1">
        <v>12</v>
      </c>
    </row>
    <row r="3" spans="1:9" x14ac:dyDescent="0.25">
      <c r="A3" s="1" t="s">
        <v>2</v>
      </c>
      <c r="B3" s="9">
        <v>27249</v>
      </c>
    </row>
    <row r="4" spans="1:9" x14ac:dyDescent="0.25">
      <c r="A4" s="1" t="s">
        <v>3</v>
      </c>
      <c r="B4" s="1" t="s">
        <v>596</v>
      </c>
    </row>
    <row r="5" spans="1:9" x14ac:dyDescent="0.25">
      <c r="A5" s="1" t="s">
        <v>4</v>
      </c>
      <c r="B5" s="1" t="s">
        <v>275</v>
      </c>
    </row>
    <row r="6" spans="1:9" ht="17.25" x14ac:dyDescent="0.3">
      <c r="A6" s="1" t="s">
        <v>5</v>
      </c>
      <c r="B6" s="20" t="s">
        <v>597</v>
      </c>
    </row>
    <row r="7" spans="1:9" ht="17.25" x14ac:dyDescent="0.3">
      <c r="A7" s="1" t="s">
        <v>6</v>
      </c>
      <c r="B7" s="20" t="s">
        <v>598</v>
      </c>
    </row>
    <row r="8" spans="1:9" x14ac:dyDescent="0.25">
      <c r="A8" s="1" t="s">
        <v>7</v>
      </c>
      <c r="B8" s="1" t="s">
        <v>599</v>
      </c>
    </row>
    <row r="9" spans="1:9" x14ac:dyDescent="0.25">
      <c r="A9" s="1" t="s">
        <v>8</v>
      </c>
      <c r="B9" s="1" t="s">
        <v>600</v>
      </c>
    </row>
    <row r="10" spans="1:9" x14ac:dyDescent="0.25">
      <c r="A10" s="1" t="s">
        <v>9</v>
      </c>
      <c r="B10" s="1" t="s">
        <v>132</v>
      </c>
    </row>
    <row r="11" spans="1:9" ht="17.25" x14ac:dyDescent="0.3">
      <c r="A11" s="1" t="s">
        <v>10</v>
      </c>
      <c r="B11" s="20" t="s">
        <v>483</v>
      </c>
    </row>
    <row r="12" spans="1:9" ht="17.25" x14ac:dyDescent="0.3">
      <c r="A12" s="1" t="s">
        <v>11</v>
      </c>
      <c r="B12" s="20" t="s">
        <v>601</v>
      </c>
    </row>
    <row r="13" spans="1:9" ht="17.25" x14ac:dyDescent="0.3">
      <c r="A13" s="1" t="s">
        <v>12</v>
      </c>
      <c r="B13" s="20" t="s">
        <v>280</v>
      </c>
    </row>
    <row r="16" spans="1:9" ht="16.5" x14ac:dyDescent="0.3">
      <c r="A16" s="10" t="s">
        <v>13</v>
      </c>
      <c r="B16" s="10" t="s">
        <v>14</v>
      </c>
      <c r="C16" s="10" t="s">
        <v>15</v>
      </c>
      <c r="D16" s="10" t="s">
        <v>16</v>
      </c>
      <c r="E16" s="10" t="s">
        <v>17</v>
      </c>
      <c r="F16" s="10" t="s">
        <v>340</v>
      </c>
      <c r="G16" s="10" t="s">
        <v>18</v>
      </c>
      <c r="H16" s="10" t="s">
        <v>19</v>
      </c>
      <c r="I16" s="10" t="s">
        <v>20</v>
      </c>
    </row>
    <row r="17" spans="1:28" ht="17.25" x14ac:dyDescent="0.3">
      <c r="A17" s="1" t="s">
        <v>76</v>
      </c>
      <c r="B17" s="1" t="s">
        <v>486</v>
      </c>
      <c r="C17" s="20" t="s">
        <v>605</v>
      </c>
      <c r="D17" s="1" t="s">
        <v>434</v>
      </c>
      <c r="E17" s="20" t="s">
        <v>268</v>
      </c>
      <c r="F17" s="1" t="s">
        <v>102</v>
      </c>
      <c r="G17" s="1" t="s">
        <v>207</v>
      </c>
      <c r="H17" s="20" t="s">
        <v>611</v>
      </c>
      <c r="I17" s="1" t="s">
        <v>112</v>
      </c>
    </row>
    <row r="18" spans="1:28" ht="17.25" x14ac:dyDescent="0.3">
      <c r="A18" s="1" t="s">
        <v>135</v>
      </c>
      <c r="B18" s="1" t="s">
        <v>602</v>
      </c>
      <c r="C18" s="20" t="s">
        <v>606</v>
      </c>
      <c r="D18" s="1" t="s">
        <v>434</v>
      </c>
      <c r="E18" s="20" t="s">
        <v>270</v>
      </c>
      <c r="F18" s="1" t="s">
        <v>102</v>
      </c>
      <c r="G18" s="1" t="s">
        <v>207</v>
      </c>
      <c r="H18" s="20" t="s">
        <v>270</v>
      </c>
      <c r="I18" s="1" t="s">
        <v>497</v>
      </c>
    </row>
    <row r="19" spans="1:28" ht="17.25" x14ac:dyDescent="0.3">
      <c r="A19" s="1" t="s">
        <v>87</v>
      </c>
      <c r="B19" s="1" t="s">
        <v>603</v>
      </c>
      <c r="C19" s="20" t="s">
        <v>607</v>
      </c>
      <c r="D19" s="1" t="s">
        <v>434</v>
      </c>
      <c r="E19" s="20" t="s">
        <v>610</v>
      </c>
      <c r="F19" s="1" t="s">
        <v>102</v>
      </c>
      <c r="G19" s="1" t="s">
        <v>207</v>
      </c>
      <c r="H19" s="20" t="s">
        <v>354</v>
      </c>
      <c r="I19" s="1" t="s">
        <v>497</v>
      </c>
    </row>
    <row r="20" spans="1:28" ht="17.25" x14ac:dyDescent="0.3">
      <c r="A20" s="1" t="s">
        <v>88</v>
      </c>
      <c r="B20" s="1" t="s">
        <v>254</v>
      </c>
      <c r="C20" s="20" t="s">
        <v>608</v>
      </c>
      <c r="D20" s="1" t="s">
        <v>434</v>
      </c>
      <c r="E20" s="20" t="s">
        <v>106</v>
      </c>
      <c r="F20" s="1" t="s">
        <v>102</v>
      </c>
      <c r="G20" s="1" t="s">
        <v>207</v>
      </c>
      <c r="H20" s="20" t="s">
        <v>227</v>
      </c>
      <c r="I20" s="1" t="s">
        <v>112</v>
      </c>
    </row>
    <row r="21" spans="1:28" ht="17.25" x14ac:dyDescent="0.3">
      <c r="A21" s="1" t="s">
        <v>89</v>
      </c>
      <c r="B21" s="1" t="s">
        <v>604</v>
      </c>
      <c r="C21" s="20" t="s">
        <v>609</v>
      </c>
      <c r="D21" s="1" t="s">
        <v>434</v>
      </c>
      <c r="E21" s="20" t="s">
        <v>106</v>
      </c>
      <c r="F21" s="1" t="s">
        <v>102</v>
      </c>
      <c r="G21" s="1" t="s">
        <v>207</v>
      </c>
      <c r="H21" s="20" t="s">
        <v>227</v>
      </c>
      <c r="I21" s="1" t="s">
        <v>207</v>
      </c>
    </row>
    <row r="23" spans="1:28" x14ac:dyDescent="0.25">
      <c r="A23" s="1" t="s">
        <v>24</v>
      </c>
      <c r="B23" s="1" t="s">
        <v>612</v>
      </c>
    </row>
    <row r="24" spans="1:28" x14ac:dyDescent="0.25">
      <c r="A24" s="1" t="s">
        <v>25</v>
      </c>
      <c r="B24" s="1" t="s">
        <v>613</v>
      </c>
    </row>
    <row r="28" spans="1:28" ht="30" customHeight="1" x14ac:dyDescent="0.25"/>
    <row r="29" spans="1:28" s="16" customFormat="1" x14ac:dyDescent="0.25">
      <c r="A29" s="16" t="s">
        <v>49</v>
      </c>
    </row>
    <row r="30" spans="1:28" s="16" customFormat="1" x14ac:dyDescent="0.25"/>
    <row r="31" spans="1:28" s="16" customFormat="1" ht="16.5" thickBot="1" x14ac:dyDescent="0.3">
      <c r="Y31" s="18"/>
      <c r="Z31" s="18"/>
      <c r="AA31" s="18"/>
      <c r="AB31" s="18"/>
    </row>
    <row r="32" spans="1:28" ht="17.25" customHeight="1" thickBot="1" x14ac:dyDescent="0.3">
      <c r="A32" s="39" t="s">
        <v>50</v>
      </c>
      <c r="B32" s="40"/>
      <c r="C32" s="41" t="s">
        <v>51</v>
      </c>
      <c r="D32" s="42"/>
      <c r="E32" s="42"/>
      <c r="F32" s="43"/>
      <c r="G32" s="44" t="s">
        <v>52</v>
      </c>
      <c r="H32" s="39" t="s">
        <v>53</v>
      </c>
      <c r="I32" s="40"/>
      <c r="K32" s="46" t="s">
        <v>54</v>
      </c>
      <c r="L32" s="42"/>
      <c r="M32" s="42"/>
      <c r="N32" s="42"/>
      <c r="O32" s="42"/>
      <c r="P32" s="47"/>
      <c r="Q32" s="49" t="s">
        <v>55</v>
      </c>
      <c r="S32" s="51" t="s">
        <v>57</v>
      </c>
      <c r="T32" s="49" t="s">
        <v>58</v>
      </c>
      <c r="U32" s="46" t="s">
        <v>59</v>
      </c>
      <c r="V32" s="42"/>
      <c r="W32" s="48"/>
      <c r="X32" s="19"/>
      <c r="Y32" s="14"/>
      <c r="Z32" s="14"/>
      <c r="AA32" s="11"/>
      <c r="AB32" s="11"/>
    </row>
    <row r="33" spans="1:28" ht="48" thickBot="1" x14ac:dyDescent="0.3">
      <c r="A33" s="2" t="s">
        <v>60</v>
      </c>
      <c r="B33" s="3" t="s">
        <v>61</v>
      </c>
      <c r="C33" s="3" t="s">
        <v>62</v>
      </c>
      <c r="D33" s="3" t="s">
        <v>63</v>
      </c>
      <c r="E33" s="3" t="s">
        <v>64</v>
      </c>
      <c r="F33" s="3" t="s">
        <v>65</v>
      </c>
      <c r="G33" s="45"/>
      <c r="H33" s="2" t="s">
        <v>66</v>
      </c>
      <c r="I33" s="3" t="s">
        <v>67</v>
      </c>
      <c r="K33" s="6" t="s">
        <v>68</v>
      </c>
      <c r="L33" s="6" t="s">
        <v>69</v>
      </c>
      <c r="M33" s="6" t="s">
        <v>56</v>
      </c>
      <c r="N33" s="6" t="s">
        <v>70</v>
      </c>
      <c r="O33" s="6" t="s">
        <v>71</v>
      </c>
      <c r="P33" s="6" t="s">
        <v>72</v>
      </c>
      <c r="Q33" s="50"/>
      <c r="S33" s="52"/>
      <c r="T33" s="50"/>
      <c r="U33" s="6" t="s">
        <v>73</v>
      </c>
      <c r="V33" s="6" t="s">
        <v>74</v>
      </c>
      <c r="W33" s="6" t="s">
        <v>75</v>
      </c>
      <c r="X33" s="17"/>
      <c r="Y33" s="11"/>
      <c r="Z33" s="11"/>
      <c r="AA33" s="11"/>
      <c r="AB33" s="11"/>
    </row>
    <row r="34" spans="1:28" ht="19.5" x14ac:dyDescent="0.25">
      <c r="A34" s="32" t="s">
        <v>409</v>
      </c>
      <c r="B34" s="33" t="s">
        <v>486</v>
      </c>
      <c r="C34" s="33">
        <v>5</v>
      </c>
      <c r="D34" s="33">
        <v>14</v>
      </c>
      <c r="E34" s="33">
        <v>32</v>
      </c>
      <c r="F34" s="33">
        <v>49</v>
      </c>
      <c r="G34" s="33">
        <v>2.5</v>
      </c>
      <c r="H34" s="4"/>
      <c r="I34" s="4"/>
      <c r="K34" s="32">
        <v>0.25</v>
      </c>
      <c r="L34" s="33">
        <v>0.5</v>
      </c>
      <c r="M34" s="33">
        <v>0.15</v>
      </c>
      <c r="N34" s="33">
        <v>0.01</v>
      </c>
      <c r="O34" s="32">
        <v>3.7</v>
      </c>
      <c r="P34" s="2">
        <f>11.2-O34</f>
        <v>7.4999999999999991</v>
      </c>
      <c r="Q34" s="2">
        <v>5</v>
      </c>
      <c r="R34" s="13"/>
      <c r="S34" s="32">
        <v>2.94</v>
      </c>
      <c r="T34" s="32">
        <v>5.05</v>
      </c>
      <c r="U34" s="2"/>
      <c r="V34" s="2"/>
      <c r="W34" s="2"/>
    </row>
    <row r="35" spans="1:28" ht="19.5" x14ac:dyDescent="0.25">
      <c r="A35" s="24" t="s">
        <v>591</v>
      </c>
      <c r="B35" s="26" t="s">
        <v>602</v>
      </c>
      <c r="C35" s="26">
        <v>4</v>
      </c>
      <c r="D35" s="26">
        <v>12</v>
      </c>
      <c r="E35" s="26">
        <v>29</v>
      </c>
      <c r="F35" s="26">
        <v>55</v>
      </c>
      <c r="G35" s="26">
        <v>3.5</v>
      </c>
      <c r="H35" s="2"/>
      <c r="I35" s="2"/>
      <c r="J35" s="13"/>
      <c r="K35" s="24">
        <v>0.1</v>
      </c>
      <c r="L35" s="26">
        <v>0.3</v>
      </c>
      <c r="M35" s="26">
        <v>0.06</v>
      </c>
      <c r="N35" s="26">
        <v>0.01</v>
      </c>
      <c r="O35" s="24">
        <v>3.4</v>
      </c>
      <c r="P35" s="2">
        <f>8.8-O35</f>
        <v>5.4</v>
      </c>
      <c r="Q35" s="2">
        <v>4</v>
      </c>
      <c r="R35" s="13"/>
      <c r="S35" s="24">
        <v>1.44</v>
      </c>
      <c r="T35" s="24">
        <v>2.4700000000000002</v>
      </c>
      <c r="U35" s="2"/>
      <c r="V35" s="2"/>
      <c r="W35" s="2"/>
    </row>
    <row r="36" spans="1:28" ht="19.5" x14ac:dyDescent="0.25">
      <c r="A36" s="24" t="s">
        <v>411</v>
      </c>
      <c r="B36" s="26" t="s">
        <v>603</v>
      </c>
      <c r="C36" s="26">
        <v>4</v>
      </c>
      <c r="D36" s="26">
        <v>12</v>
      </c>
      <c r="E36" s="26">
        <v>24</v>
      </c>
      <c r="F36" s="26">
        <v>60</v>
      </c>
      <c r="G36" s="26">
        <v>7.4</v>
      </c>
      <c r="H36" s="2"/>
      <c r="I36" s="2"/>
      <c r="J36" s="13"/>
      <c r="K36" s="24">
        <v>0.1</v>
      </c>
      <c r="L36" s="26">
        <v>0.2</v>
      </c>
      <c r="M36" s="26">
        <v>0.04</v>
      </c>
      <c r="N36" s="26">
        <v>0.01</v>
      </c>
      <c r="O36" s="24">
        <v>3.4</v>
      </c>
      <c r="P36" s="2">
        <f>7.7-O36</f>
        <v>4.3000000000000007</v>
      </c>
      <c r="Q36" s="2">
        <v>3</v>
      </c>
      <c r="R36" s="13"/>
      <c r="S36" s="24">
        <v>0.87</v>
      </c>
      <c r="T36" s="24">
        <v>1.49</v>
      </c>
      <c r="U36" s="2"/>
      <c r="V36" s="2"/>
      <c r="W36" s="2"/>
    </row>
    <row r="37" spans="1:28" ht="19.5" x14ac:dyDescent="0.25">
      <c r="A37" s="24" t="s">
        <v>412</v>
      </c>
      <c r="B37" s="26" t="s">
        <v>254</v>
      </c>
      <c r="C37" s="26">
        <v>4</v>
      </c>
      <c r="D37" s="26">
        <v>12</v>
      </c>
      <c r="E37" s="26">
        <v>24</v>
      </c>
      <c r="F37" s="26">
        <v>60</v>
      </c>
      <c r="G37" s="26">
        <v>2.4</v>
      </c>
      <c r="H37" s="2"/>
      <c r="I37" s="2"/>
      <c r="J37" s="13"/>
      <c r="K37" s="24">
        <v>0.15</v>
      </c>
      <c r="L37" s="26">
        <v>0.3</v>
      </c>
      <c r="M37" s="26">
        <v>0.02</v>
      </c>
      <c r="N37" s="26">
        <v>0.01</v>
      </c>
      <c r="O37" s="24">
        <v>2.5</v>
      </c>
      <c r="P37" s="5">
        <f>6.4-O37</f>
        <v>3.9000000000000004</v>
      </c>
      <c r="Q37" s="2">
        <v>5</v>
      </c>
      <c r="R37" s="13"/>
      <c r="S37" s="24">
        <v>0.45</v>
      </c>
      <c r="T37" s="24">
        <v>0.77</v>
      </c>
      <c r="U37" s="2"/>
      <c r="V37" s="5"/>
      <c r="W37" s="2"/>
    </row>
    <row r="38" spans="1:28" ht="20.25" thickBot="1" x14ac:dyDescent="0.3">
      <c r="A38" s="25" t="s">
        <v>413</v>
      </c>
      <c r="B38" s="27" t="s">
        <v>614</v>
      </c>
      <c r="C38" s="27">
        <v>4</v>
      </c>
      <c r="D38" s="27">
        <v>14</v>
      </c>
      <c r="E38" s="27">
        <v>23</v>
      </c>
      <c r="F38" s="27">
        <v>59</v>
      </c>
      <c r="G38" s="27">
        <v>2.2000000000000002</v>
      </c>
      <c r="H38" s="13"/>
      <c r="I38" s="12"/>
      <c r="J38" s="13"/>
      <c r="K38" s="25">
        <v>0.1</v>
      </c>
      <c r="L38" s="27">
        <v>0.3</v>
      </c>
      <c r="M38" s="27">
        <v>0.02</v>
      </c>
      <c r="N38" s="27">
        <v>0.01</v>
      </c>
      <c r="O38" s="25">
        <v>2.8</v>
      </c>
      <c r="P38" s="13">
        <f>6.4-O38</f>
        <v>3.6000000000000005</v>
      </c>
      <c r="Q38" s="13">
        <v>5</v>
      </c>
      <c r="R38" s="13"/>
      <c r="S38" s="25">
        <v>0.6</v>
      </c>
      <c r="T38" s="25">
        <v>1.03</v>
      </c>
      <c r="U38" s="13"/>
      <c r="V38" s="13"/>
      <c r="W38" s="13"/>
    </row>
    <row r="39" spans="1:28" x14ac:dyDescent="0.25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2"/>
      <c r="S39" s="12"/>
      <c r="T39" s="12"/>
      <c r="U39" s="13"/>
      <c r="V39" s="13"/>
      <c r="W39" s="13"/>
    </row>
    <row r="40" spans="1:28" x14ac:dyDescent="0.25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4"/>
      <c r="S40" s="8"/>
      <c r="T40" s="8"/>
      <c r="U40" s="13"/>
      <c r="V40" s="13"/>
      <c r="W40" s="13"/>
    </row>
    <row r="41" spans="1:28" x14ac:dyDescent="0.25">
      <c r="K41" s="13"/>
      <c r="L41" s="13"/>
      <c r="M41" s="13"/>
      <c r="N41" s="13"/>
      <c r="O41" s="13"/>
      <c r="P41" s="13"/>
      <c r="Q41" s="13"/>
      <c r="R41" s="14"/>
      <c r="S41" s="8"/>
      <c r="T41" s="8"/>
      <c r="U41" s="13"/>
      <c r="V41" s="13"/>
      <c r="W41" s="13"/>
    </row>
    <row r="56" spans="1:8" x14ac:dyDescent="0.25">
      <c r="A56" s="7"/>
      <c r="H56" s="7"/>
    </row>
    <row r="57" spans="1:8" x14ac:dyDescent="0.25">
      <c r="A57" s="7"/>
    </row>
    <row r="58" spans="1:8" x14ac:dyDescent="0.25">
      <c r="A58" s="7"/>
    </row>
    <row r="59" spans="1:8" x14ac:dyDescent="0.25">
      <c r="A59" s="7"/>
    </row>
    <row r="60" spans="1:8" x14ac:dyDescent="0.25">
      <c r="A60" s="7"/>
    </row>
    <row r="61" spans="1:8" x14ac:dyDescent="0.25">
      <c r="A61" s="7"/>
    </row>
    <row r="62" spans="1:8" x14ac:dyDescent="0.25">
      <c r="A62" s="7"/>
    </row>
    <row r="63" spans="1:8" x14ac:dyDescent="0.25">
      <c r="A63" s="7"/>
    </row>
    <row r="64" spans="1:8" x14ac:dyDescent="0.25">
      <c r="A64" s="7"/>
    </row>
    <row r="65" spans="1:2" x14ac:dyDescent="0.25">
      <c r="A65" s="7"/>
    </row>
    <row r="66" spans="1:2" x14ac:dyDescent="0.25">
      <c r="A66" s="7"/>
    </row>
    <row r="67" spans="1:2" x14ac:dyDescent="0.25">
      <c r="A67" s="7"/>
      <c r="B67" s="7"/>
    </row>
    <row r="68" spans="1:2" x14ac:dyDescent="0.25">
      <c r="A68" s="7"/>
      <c r="B68" s="7"/>
    </row>
    <row r="69" spans="1:2" x14ac:dyDescent="0.25">
      <c r="A69" s="7"/>
      <c r="B69" s="7"/>
    </row>
    <row r="70" spans="1:2" x14ac:dyDescent="0.25">
      <c r="A70" s="7"/>
      <c r="B70" s="7"/>
    </row>
    <row r="71" spans="1:2" x14ac:dyDescent="0.25">
      <c r="A71" s="7"/>
    </row>
    <row r="72" spans="1:2" x14ac:dyDescent="0.25">
      <c r="A72" s="7"/>
    </row>
    <row r="73" spans="1:2" x14ac:dyDescent="0.25">
      <c r="A73" s="7"/>
    </row>
    <row r="74" spans="1:2" x14ac:dyDescent="0.25">
      <c r="A74" s="7"/>
    </row>
    <row r="75" spans="1:2" x14ac:dyDescent="0.25">
      <c r="A75" s="7"/>
    </row>
  </sheetData>
  <mergeCells count="9">
    <mergeCell ref="S32:S33"/>
    <mergeCell ref="T32:T33"/>
    <mergeCell ref="U32:W32"/>
    <mergeCell ref="A32:B32"/>
    <mergeCell ref="C32:F32"/>
    <mergeCell ref="G32:G33"/>
    <mergeCell ref="H32:I32"/>
    <mergeCell ref="K32:P32"/>
    <mergeCell ref="Q32:Q33"/>
  </mergeCells>
  <pageMargins left="0.511811024" right="0.511811024" top="0.78740157499999996" bottom="0.78740157499999996" header="0.31496062000000002" footer="0.3149606200000000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75"/>
  <sheetViews>
    <sheetView topLeftCell="P25" workbookViewId="0">
      <selection activeCell="T34" sqref="T34:T37"/>
    </sheetView>
  </sheetViews>
  <sheetFormatPr defaultRowHeight="15.75" x14ac:dyDescent="0.25"/>
  <cols>
    <col min="1" max="1" width="32.7109375" style="1" bestFit="1" customWidth="1"/>
    <col min="2" max="2" width="12.7109375" style="1" bestFit="1" customWidth="1"/>
    <col min="3" max="3" width="16" style="1" customWidth="1"/>
    <col min="4" max="4" width="15.85546875" style="1" bestFit="1" customWidth="1"/>
    <col min="5" max="5" width="24" style="1" customWidth="1"/>
    <col min="6" max="6" width="14.5703125" style="1" bestFit="1" customWidth="1"/>
    <col min="7" max="7" width="12.5703125" style="1" customWidth="1"/>
    <col min="8" max="8" width="20.28515625" style="1" bestFit="1" customWidth="1"/>
    <col min="9" max="9" width="13.42578125" style="1" bestFit="1" customWidth="1"/>
    <col min="10" max="10" width="8.28515625" style="1" bestFit="1" customWidth="1"/>
    <col min="11" max="20" width="9.140625" style="1"/>
    <col min="21" max="21" width="5.85546875" style="1" bestFit="1" customWidth="1"/>
    <col min="22" max="22" width="7.28515625" style="1" bestFit="1" customWidth="1"/>
    <col min="23" max="23" width="16.5703125" style="1" customWidth="1"/>
    <col min="24" max="16384" width="9.140625" style="1"/>
  </cols>
  <sheetData>
    <row r="1" spans="1:9" x14ac:dyDescent="0.25">
      <c r="A1" s="1" t="s">
        <v>0</v>
      </c>
    </row>
    <row r="2" spans="1:9" x14ac:dyDescent="0.25">
      <c r="A2" s="1" t="s">
        <v>1</v>
      </c>
      <c r="B2" s="1">
        <v>23</v>
      </c>
    </row>
    <row r="3" spans="1:9" x14ac:dyDescent="0.25">
      <c r="A3" s="1" t="s">
        <v>2</v>
      </c>
      <c r="B3" s="9">
        <v>27409</v>
      </c>
    </row>
    <row r="4" spans="1:9" x14ac:dyDescent="0.25">
      <c r="A4" s="1" t="s">
        <v>3</v>
      </c>
      <c r="B4" s="1" t="s">
        <v>615</v>
      </c>
    </row>
    <row r="5" spans="1:9" x14ac:dyDescent="0.25">
      <c r="A5" s="1" t="s">
        <v>4</v>
      </c>
      <c r="B5" s="1" t="s">
        <v>616</v>
      </c>
    </row>
    <row r="6" spans="1:9" ht="17.25" x14ac:dyDescent="0.3">
      <c r="A6" s="1" t="s">
        <v>5</v>
      </c>
      <c r="B6" s="20" t="s">
        <v>617</v>
      </c>
    </row>
    <row r="7" spans="1:9" ht="17.25" x14ac:dyDescent="0.3">
      <c r="A7" s="1" t="s">
        <v>6</v>
      </c>
      <c r="B7" s="20" t="s">
        <v>199</v>
      </c>
    </row>
    <row r="8" spans="1:9" x14ac:dyDescent="0.25">
      <c r="A8" s="1" t="s">
        <v>7</v>
      </c>
      <c r="B8" s="1" t="s">
        <v>618</v>
      </c>
    </row>
    <row r="9" spans="1:9" x14ac:dyDescent="0.25">
      <c r="A9" s="1" t="s">
        <v>8</v>
      </c>
      <c r="B9" s="1" t="s">
        <v>600</v>
      </c>
    </row>
    <row r="10" spans="1:9" ht="17.25" x14ac:dyDescent="0.3">
      <c r="A10" s="1" t="s">
        <v>9</v>
      </c>
      <c r="B10" s="20" t="s">
        <v>619</v>
      </c>
    </row>
    <row r="11" spans="1:9" x14ac:dyDescent="0.25">
      <c r="A11" s="1" t="s">
        <v>10</v>
      </c>
      <c r="B11" s="1" t="s">
        <v>84</v>
      </c>
    </row>
    <row r="12" spans="1:9" ht="17.25" x14ac:dyDescent="0.3">
      <c r="A12" s="1" t="s">
        <v>11</v>
      </c>
      <c r="B12" s="20" t="s">
        <v>620</v>
      </c>
    </row>
    <row r="13" spans="1:9" ht="17.25" x14ac:dyDescent="0.3">
      <c r="A13" s="1" t="s">
        <v>12</v>
      </c>
      <c r="B13" s="20" t="s">
        <v>423</v>
      </c>
    </row>
    <row r="16" spans="1:9" ht="16.5" x14ac:dyDescent="0.3">
      <c r="A16" s="10" t="s">
        <v>13</v>
      </c>
      <c r="B16" s="10" t="s">
        <v>14</v>
      </c>
      <c r="C16" s="10" t="s">
        <v>15</v>
      </c>
      <c r="D16" s="10" t="s">
        <v>16</v>
      </c>
      <c r="E16" s="10" t="s">
        <v>17</v>
      </c>
      <c r="F16" s="10" t="s">
        <v>340</v>
      </c>
      <c r="G16" s="10" t="s">
        <v>18</v>
      </c>
      <c r="H16" s="10" t="s">
        <v>19</v>
      </c>
      <c r="I16" s="10" t="s">
        <v>20</v>
      </c>
    </row>
    <row r="17" spans="1:28" ht="17.25" x14ac:dyDescent="0.3">
      <c r="A17" s="1" t="s">
        <v>76</v>
      </c>
      <c r="B17" s="1" t="s">
        <v>382</v>
      </c>
      <c r="C17" s="20" t="s">
        <v>626</v>
      </c>
      <c r="D17" s="20" t="s">
        <v>376</v>
      </c>
      <c r="E17" s="1" t="s">
        <v>627</v>
      </c>
      <c r="F17" s="1" t="s">
        <v>102</v>
      </c>
      <c r="G17" s="1" t="s">
        <v>207</v>
      </c>
      <c r="H17" s="20" t="s">
        <v>143</v>
      </c>
      <c r="I17" s="1" t="s">
        <v>492</v>
      </c>
    </row>
    <row r="18" spans="1:28" ht="17.25" x14ac:dyDescent="0.3">
      <c r="A18" s="1" t="s">
        <v>87</v>
      </c>
      <c r="B18" s="1" t="s">
        <v>623</v>
      </c>
      <c r="C18" s="20" t="s">
        <v>606</v>
      </c>
      <c r="D18" s="1" t="s">
        <v>99</v>
      </c>
      <c r="E18" s="20" t="s">
        <v>110</v>
      </c>
      <c r="F18" s="1" t="s">
        <v>102</v>
      </c>
      <c r="G18" s="1" t="s">
        <v>207</v>
      </c>
      <c r="H18" s="20" t="s">
        <v>143</v>
      </c>
      <c r="I18" s="1" t="s">
        <v>497</v>
      </c>
    </row>
    <row r="19" spans="1:28" ht="17.25" x14ac:dyDescent="0.3">
      <c r="A19" s="1" t="s">
        <v>251</v>
      </c>
      <c r="B19" s="1" t="s">
        <v>624</v>
      </c>
      <c r="C19" s="20" t="s">
        <v>401</v>
      </c>
      <c r="D19" s="1" t="s">
        <v>99</v>
      </c>
      <c r="E19" s="20" t="s">
        <v>110</v>
      </c>
      <c r="F19" s="1" t="s">
        <v>102</v>
      </c>
      <c r="G19" s="1" t="s">
        <v>207</v>
      </c>
      <c r="H19" s="20" t="s">
        <v>227</v>
      </c>
      <c r="I19" s="1" t="s">
        <v>497</v>
      </c>
    </row>
    <row r="20" spans="1:28" ht="17.25" x14ac:dyDescent="0.3">
      <c r="A20" s="1" t="s">
        <v>148</v>
      </c>
      <c r="B20" s="1" t="s">
        <v>625</v>
      </c>
      <c r="C20" s="20" t="s">
        <v>437</v>
      </c>
      <c r="D20" s="1" t="s">
        <v>99</v>
      </c>
      <c r="E20" s="20" t="s">
        <v>628</v>
      </c>
      <c r="F20" s="1" t="s">
        <v>102</v>
      </c>
      <c r="G20" s="1" t="s">
        <v>207</v>
      </c>
      <c r="H20" s="20" t="s">
        <v>354</v>
      </c>
      <c r="I20" s="1" t="s">
        <v>629</v>
      </c>
    </row>
    <row r="21" spans="1:28" x14ac:dyDescent="0.25">
      <c r="A21" s="1" t="s">
        <v>621</v>
      </c>
      <c r="B21" s="1" t="s">
        <v>622</v>
      </c>
    </row>
    <row r="23" spans="1:28" x14ac:dyDescent="0.25">
      <c r="A23" s="1" t="s">
        <v>24</v>
      </c>
      <c r="B23" s="1" t="s">
        <v>630</v>
      </c>
    </row>
    <row r="24" spans="1:28" x14ac:dyDescent="0.25">
      <c r="A24" s="1" t="s">
        <v>25</v>
      </c>
      <c r="B24" s="1" t="s">
        <v>631</v>
      </c>
    </row>
    <row r="25" spans="1:28" x14ac:dyDescent="0.25">
      <c r="B25" s="1" t="s">
        <v>632</v>
      </c>
    </row>
    <row r="28" spans="1:28" ht="30" customHeight="1" x14ac:dyDescent="0.25"/>
    <row r="29" spans="1:28" s="16" customFormat="1" x14ac:dyDescent="0.25">
      <c r="A29" s="16" t="s">
        <v>49</v>
      </c>
    </row>
    <row r="30" spans="1:28" s="16" customFormat="1" x14ac:dyDescent="0.25"/>
    <row r="31" spans="1:28" s="16" customFormat="1" ht="16.5" thickBot="1" x14ac:dyDescent="0.3">
      <c r="Y31" s="18"/>
      <c r="Z31" s="18"/>
      <c r="AA31" s="18"/>
      <c r="AB31" s="18"/>
    </row>
    <row r="32" spans="1:28" ht="17.25" customHeight="1" thickBot="1" x14ac:dyDescent="0.3">
      <c r="A32" s="39" t="s">
        <v>50</v>
      </c>
      <c r="B32" s="40"/>
      <c r="C32" s="41" t="s">
        <v>51</v>
      </c>
      <c r="D32" s="42"/>
      <c r="E32" s="42"/>
      <c r="F32" s="43"/>
      <c r="G32" s="44" t="s">
        <v>52</v>
      </c>
      <c r="H32" s="39" t="s">
        <v>53</v>
      </c>
      <c r="I32" s="40"/>
      <c r="K32" s="46" t="s">
        <v>54</v>
      </c>
      <c r="L32" s="42"/>
      <c r="M32" s="42"/>
      <c r="N32" s="42"/>
      <c r="O32" s="42"/>
      <c r="P32" s="47"/>
      <c r="Q32" s="49" t="s">
        <v>55</v>
      </c>
      <c r="S32" s="51" t="s">
        <v>57</v>
      </c>
      <c r="T32" s="49" t="s">
        <v>58</v>
      </c>
      <c r="U32" s="46" t="s">
        <v>59</v>
      </c>
      <c r="V32" s="42"/>
      <c r="W32" s="48"/>
      <c r="X32" s="19"/>
      <c r="Y32" s="14"/>
      <c r="Z32" s="14"/>
      <c r="AA32" s="11"/>
      <c r="AB32" s="11"/>
    </row>
    <row r="33" spans="1:28" ht="48" thickBot="1" x14ac:dyDescent="0.3">
      <c r="A33" s="2" t="s">
        <v>60</v>
      </c>
      <c r="B33" s="3" t="s">
        <v>61</v>
      </c>
      <c r="C33" s="3" t="s">
        <v>62</v>
      </c>
      <c r="D33" s="3" t="s">
        <v>63</v>
      </c>
      <c r="E33" s="3" t="s">
        <v>64</v>
      </c>
      <c r="F33" s="3" t="s">
        <v>65</v>
      </c>
      <c r="G33" s="45"/>
      <c r="H33" s="2" t="s">
        <v>66</v>
      </c>
      <c r="I33" s="3" t="s">
        <v>67</v>
      </c>
      <c r="K33" s="6" t="s">
        <v>68</v>
      </c>
      <c r="L33" s="6" t="s">
        <v>69</v>
      </c>
      <c r="M33" s="6" t="s">
        <v>56</v>
      </c>
      <c r="N33" s="6" t="s">
        <v>70</v>
      </c>
      <c r="O33" s="6" t="s">
        <v>71</v>
      </c>
      <c r="P33" s="6" t="s">
        <v>72</v>
      </c>
      <c r="Q33" s="50"/>
      <c r="S33" s="52"/>
      <c r="T33" s="50"/>
      <c r="U33" s="6" t="s">
        <v>73</v>
      </c>
      <c r="V33" s="6" t="s">
        <v>74</v>
      </c>
      <c r="W33" s="6" t="s">
        <v>75</v>
      </c>
      <c r="X33" s="17"/>
      <c r="Y33" s="11"/>
      <c r="Z33" s="11"/>
      <c r="AA33" s="11"/>
      <c r="AB33" s="11"/>
    </row>
    <row r="34" spans="1:28" ht="19.5" x14ac:dyDescent="0.25">
      <c r="A34" s="32" t="s">
        <v>409</v>
      </c>
      <c r="B34" s="29" t="s">
        <v>382</v>
      </c>
      <c r="C34" s="22">
        <v>4</v>
      </c>
      <c r="D34" s="22">
        <v>11</v>
      </c>
      <c r="E34" s="22">
        <v>44</v>
      </c>
      <c r="F34" s="22">
        <v>41</v>
      </c>
      <c r="G34" s="22">
        <v>1</v>
      </c>
      <c r="H34" s="4"/>
      <c r="I34" s="4"/>
      <c r="K34" s="22">
        <v>0.5</v>
      </c>
      <c r="L34" s="22">
        <v>0.6</v>
      </c>
      <c r="M34" s="22">
        <v>0.14000000000000001</v>
      </c>
      <c r="N34" s="22">
        <v>0.05</v>
      </c>
      <c r="O34" s="2">
        <v>6.9</v>
      </c>
      <c r="P34" s="2">
        <f>33-O34</f>
        <v>26.1</v>
      </c>
      <c r="Q34" s="2">
        <v>2</v>
      </c>
      <c r="R34" s="13"/>
      <c r="S34" s="22">
        <v>6.72</v>
      </c>
      <c r="T34" s="26">
        <v>11.55</v>
      </c>
      <c r="U34" s="2"/>
      <c r="V34" s="2"/>
      <c r="W34" s="2"/>
    </row>
    <row r="35" spans="1:28" ht="19.5" x14ac:dyDescent="0.25">
      <c r="A35" s="24" t="s">
        <v>411</v>
      </c>
      <c r="B35" s="29" t="s">
        <v>623</v>
      </c>
      <c r="C35" s="22">
        <v>6</v>
      </c>
      <c r="D35" s="22">
        <v>11</v>
      </c>
      <c r="E35" s="22">
        <v>42</v>
      </c>
      <c r="F35" s="22">
        <v>41</v>
      </c>
      <c r="G35" s="22">
        <v>1</v>
      </c>
      <c r="H35" s="2"/>
      <c r="I35" s="2"/>
      <c r="J35" s="13"/>
      <c r="K35" s="22">
        <v>0.1</v>
      </c>
      <c r="L35" s="22">
        <v>0.1</v>
      </c>
      <c r="M35" s="22">
        <v>0.03</v>
      </c>
      <c r="N35" s="22">
        <v>0.03</v>
      </c>
      <c r="O35" s="2">
        <v>4.0999999999999996</v>
      </c>
      <c r="P35" s="2">
        <f>18.5-O35</f>
        <v>14.4</v>
      </c>
      <c r="Q35" s="2">
        <v>1</v>
      </c>
      <c r="R35" s="13"/>
      <c r="S35" s="22">
        <v>2.79</v>
      </c>
      <c r="T35" s="26">
        <v>4.79</v>
      </c>
      <c r="U35" s="2"/>
      <c r="V35" s="2"/>
      <c r="W35" s="2"/>
    </row>
    <row r="36" spans="1:28" ht="19.5" x14ac:dyDescent="0.25">
      <c r="A36" s="24" t="s">
        <v>592</v>
      </c>
      <c r="B36" s="29" t="s">
        <v>624</v>
      </c>
      <c r="C36" s="22">
        <v>5</v>
      </c>
      <c r="D36" s="22">
        <v>11</v>
      </c>
      <c r="E36" s="22">
        <v>24</v>
      </c>
      <c r="F36" s="22">
        <v>60</v>
      </c>
      <c r="G36" s="22">
        <v>3</v>
      </c>
      <c r="H36" s="2"/>
      <c r="I36" s="2"/>
      <c r="J36" s="13"/>
      <c r="K36" s="22">
        <v>0</v>
      </c>
      <c r="L36" s="22">
        <v>0.1</v>
      </c>
      <c r="M36" s="22">
        <v>0.01</v>
      </c>
      <c r="N36" s="22">
        <v>0.03</v>
      </c>
      <c r="O36" s="2">
        <v>3.4</v>
      </c>
      <c r="P36" s="2">
        <f>12.1-O36</f>
        <v>8.6999999999999993</v>
      </c>
      <c r="Q36" s="2">
        <v>1</v>
      </c>
      <c r="R36" s="13"/>
      <c r="S36" s="22">
        <v>1.59</v>
      </c>
      <c r="T36" s="26">
        <v>2.73</v>
      </c>
      <c r="U36" s="2"/>
      <c r="V36" s="2"/>
      <c r="W36" s="2"/>
    </row>
    <row r="37" spans="1:28" ht="20.25" thickBot="1" x14ac:dyDescent="0.3">
      <c r="A37" s="25" t="s">
        <v>414</v>
      </c>
      <c r="B37" s="30" t="s">
        <v>633</v>
      </c>
      <c r="C37" s="23">
        <v>4</v>
      </c>
      <c r="D37" s="23">
        <v>10</v>
      </c>
      <c r="E37" s="23">
        <v>26</v>
      </c>
      <c r="F37" s="23">
        <v>60</v>
      </c>
      <c r="G37" s="23">
        <v>3</v>
      </c>
      <c r="H37" s="2"/>
      <c r="I37" s="2"/>
      <c r="J37" s="13"/>
      <c r="K37" s="23">
        <v>0</v>
      </c>
      <c r="L37" s="23">
        <v>0.1</v>
      </c>
      <c r="M37" s="23">
        <v>0.01</v>
      </c>
      <c r="N37" s="23">
        <v>0.03</v>
      </c>
      <c r="O37" s="5">
        <v>2.8</v>
      </c>
      <c r="P37" s="5">
        <f>7.6-O37</f>
        <v>4.8</v>
      </c>
      <c r="Q37" s="2">
        <v>2</v>
      </c>
      <c r="R37" s="13"/>
      <c r="S37" s="23">
        <v>0.81</v>
      </c>
      <c r="T37" s="27">
        <v>1.39</v>
      </c>
      <c r="U37" s="2"/>
      <c r="V37" s="5"/>
      <c r="W37" s="2"/>
    </row>
    <row r="38" spans="1:28" x14ac:dyDescent="0.25">
      <c r="A38" s="12"/>
      <c r="B38" s="13"/>
      <c r="C38" s="13"/>
      <c r="D38" s="12"/>
      <c r="E38" s="12"/>
      <c r="F38" s="13"/>
      <c r="G38" s="13"/>
      <c r="H38" s="13"/>
      <c r="I38" s="12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</row>
    <row r="39" spans="1:28" x14ac:dyDescent="0.25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2"/>
      <c r="S39" s="12"/>
      <c r="T39" s="12"/>
      <c r="U39" s="13"/>
      <c r="V39" s="13"/>
      <c r="W39" s="13"/>
    </row>
    <row r="40" spans="1:28" x14ac:dyDescent="0.25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4"/>
      <c r="S40" s="8"/>
      <c r="T40" s="8"/>
      <c r="U40" s="13"/>
      <c r="V40" s="13"/>
      <c r="W40" s="13"/>
    </row>
    <row r="41" spans="1:28" x14ac:dyDescent="0.25">
      <c r="K41" s="13"/>
      <c r="L41" s="13"/>
      <c r="M41" s="13"/>
      <c r="N41" s="13"/>
      <c r="O41" s="13"/>
      <c r="P41" s="13"/>
      <c r="Q41" s="13"/>
      <c r="R41" s="14"/>
      <c r="S41" s="8"/>
      <c r="T41" s="8"/>
      <c r="U41" s="13"/>
      <c r="V41" s="13"/>
      <c r="W41" s="13"/>
    </row>
    <row r="56" spans="1:8" x14ac:dyDescent="0.25">
      <c r="A56" s="7"/>
      <c r="H56" s="7"/>
    </row>
    <row r="57" spans="1:8" x14ac:dyDescent="0.25">
      <c r="A57" s="7"/>
    </row>
    <row r="58" spans="1:8" x14ac:dyDescent="0.25">
      <c r="A58" s="7"/>
    </row>
    <row r="59" spans="1:8" x14ac:dyDescent="0.25">
      <c r="A59" s="7"/>
    </row>
    <row r="60" spans="1:8" x14ac:dyDescent="0.25">
      <c r="A60" s="7"/>
    </row>
    <row r="61" spans="1:8" x14ac:dyDescent="0.25">
      <c r="A61" s="7"/>
    </row>
    <row r="62" spans="1:8" x14ac:dyDescent="0.25">
      <c r="A62" s="7"/>
    </row>
    <row r="63" spans="1:8" x14ac:dyDescent="0.25">
      <c r="A63" s="7"/>
    </row>
    <row r="64" spans="1:8" x14ac:dyDescent="0.25">
      <c r="A64" s="7"/>
    </row>
    <row r="65" spans="1:2" x14ac:dyDescent="0.25">
      <c r="A65" s="7"/>
    </row>
    <row r="66" spans="1:2" x14ac:dyDescent="0.25">
      <c r="A66" s="7"/>
    </row>
    <row r="67" spans="1:2" x14ac:dyDescent="0.25">
      <c r="A67" s="7"/>
      <c r="B67" s="7"/>
    </row>
    <row r="68" spans="1:2" x14ac:dyDescent="0.25">
      <c r="A68" s="7"/>
      <c r="B68" s="7"/>
    </row>
    <row r="69" spans="1:2" x14ac:dyDescent="0.25">
      <c r="A69" s="7"/>
      <c r="B69" s="7"/>
    </row>
    <row r="70" spans="1:2" x14ac:dyDescent="0.25">
      <c r="A70" s="7"/>
      <c r="B70" s="7"/>
    </row>
    <row r="71" spans="1:2" x14ac:dyDescent="0.25">
      <c r="A71" s="7"/>
    </row>
    <row r="72" spans="1:2" x14ac:dyDescent="0.25">
      <c r="A72" s="7"/>
    </row>
    <row r="73" spans="1:2" x14ac:dyDescent="0.25">
      <c r="A73" s="7"/>
    </row>
    <row r="74" spans="1:2" x14ac:dyDescent="0.25">
      <c r="A74" s="7"/>
    </row>
    <row r="75" spans="1:2" x14ac:dyDescent="0.25">
      <c r="A75" s="7"/>
    </row>
  </sheetData>
  <mergeCells count="9">
    <mergeCell ref="S32:S33"/>
    <mergeCell ref="T32:T33"/>
    <mergeCell ref="U32:W32"/>
    <mergeCell ref="A32:B32"/>
    <mergeCell ref="C32:F32"/>
    <mergeCell ref="G32:G33"/>
    <mergeCell ref="H32:I32"/>
    <mergeCell ref="K32:P32"/>
    <mergeCell ref="Q32:Q33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75"/>
  <sheetViews>
    <sheetView topLeftCell="D16" workbookViewId="0">
      <selection activeCell="S34" sqref="S34:T38"/>
    </sheetView>
  </sheetViews>
  <sheetFormatPr defaultRowHeight="15.75" x14ac:dyDescent="0.25"/>
  <cols>
    <col min="1" max="1" width="32.7109375" style="1" bestFit="1" customWidth="1"/>
    <col min="2" max="2" width="131.42578125" style="1" bestFit="1" customWidth="1"/>
    <col min="3" max="3" width="16" style="1" customWidth="1"/>
    <col min="4" max="4" width="15.85546875" style="1" bestFit="1" customWidth="1"/>
    <col min="5" max="5" width="24" style="1" customWidth="1"/>
    <col min="6" max="6" width="14.5703125" style="1" bestFit="1" customWidth="1"/>
    <col min="7" max="7" width="12.5703125" style="1" customWidth="1"/>
    <col min="8" max="8" width="20.28515625" style="1" bestFit="1" customWidth="1"/>
    <col min="9" max="9" width="13.42578125" style="1" bestFit="1" customWidth="1"/>
    <col min="10" max="10" width="8.28515625" style="1" bestFit="1" customWidth="1"/>
    <col min="11" max="20" width="9.140625" style="1"/>
    <col min="21" max="21" width="5.85546875" style="1" bestFit="1" customWidth="1"/>
    <col min="22" max="22" width="7.28515625" style="1" bestFit="1" customWidth="1"/>
    <col min="23" max="23" width="16.5703125" style="1" customWidth="1"/>
    <col min="24" max="16384" width="9.140625" style="1"/>
  </cols>
  <sheetData>
    <row r="1" spans="1:8" x14ac:dyDescent="0.25">
      <c r="A1" s="1" t="s">
        <v>0</v>
      </c>
    </row>
    <row r="2" spans="1:8" x14ac:dyDescent="0.25">
      <c r="A2" s="1" t="s">
        <v>1</v>
      </c>
      <c r="B2" s="15">
        <v>22</v>
      </c>
    </row>
    <row r="3" spans="1:8" x14ac:dyDescent="0.25">
      <c r="A3" s="1" t="s">
        <v>2</v>
      </c>
      <c r="B3" s="28">
        <v>27408</v>
      </c>
    </row>
    <row r="4" spans="1:8" x14ac:dyDescent="0.25">
      <c r="A4" s="1" t="s">
        <v>3</v>
      </c>
      <c r="B4" s="1" t="s">
        <v>77</v>
      </c>
    </row>
    <row r="5" spans="1:8" x14ac:dyDescent="0.25">
      <c r="A5" s="1" t="s">
        <v>4</v>
      </c>
      <c r="B5" s="1" t="s">
        <v>78</v>
      </c>
    </row>
    <row r="6" spans="1:8" ht="17.25" x14ac:dyDescent="0.3">
      <c r="A6" s="1" t="s">
        <v>5</v>
      </c>
      <c r="B6" s="20" t="s">
        <v>166</v>
      </c>
    </row>
    <row r="7" spans="1:8" ht="17.25" x14ac:dyDescent="0.3">
      <c r="A7" s="1" t="s">
        <v>6</v>
      </c>
      <c r="B7" s="20" t="s">
        <v>167</v>
      </c>
    </row>
    <row r="8" spans="1:8" x14ac:dyDescent="0.25">
      <c r="A8" s="1" t="s">
        <v>7</v>
      </c>
      <c r="B8" s="1" t="s">
        <v>168</v>
      </c>
    </row>
    <row r="9" spans="1:8" x14ac:dyDescent="0.25">
      <c r="A9" s="1" t="s">
        <v>8</v>
      </c>
      <c r="B9" s="1" t="s">
        <v>131</v>
      </c>
    </row>
    <row r="10" spans="1:8" x14ac:dyDescent="0.25">
      <c r="A10" s="1" t="s">
        <v>9</v>
      </c>
      <c r="B10" s="1" t="s">
        <v>132</v>
      </c>
    </row>
    <row r="11" spans="1:8" x14ac:dyDescent="0.25">
      <c r="A11" s="1" t="s">
        <v>10</v>
      </c>
      <c r="B11" s="1" t="s">
        <v>84</v>
      </c>
    </row>
    <row r="12" spans="1:8" ht="17.25" x14ac:dyDescent="0.3">
      <c r="A12" s="1" t="s">
        <v>11</v>
      </c>
      <c r="B12" s="20" t="s">
        <v>169</v>
      </c>
    </row>
    <row r="13" spans="1:8" ht="17.25" x14ac:dyDescent="0.25">
      <c r="A13" s="1" t="s">
        <v>12</v>
      </c>
      <c r="B13" s="21" t="s">
        <v>170</v>
      </c>
    </row>
    <row r="16" spans="1:8" ht="16.5" x14ac:dyDescent="0.3">
      <c r="A16" s="10" t="s">
        <v>13</v>
      </c>
      <c r="B16" s="10" t="s">
        <v>14</v>
      </c>
      <c r="C16" s="10" t="s">
        <v>15</v>
      </c>
      <c r="D16" s="10" t="s">
        <v>16</v>
      </c>
      <c r="E16" s="10" t="s">
        <v>17</v>
      </c>
      <c r="F16" s="10" t="s">
        <v>18</v>
      </c>
      <c r="G16" s="10" t="s">
        <v>19</v>
      </c>
      <c r="H16" s="10" t="s">
        <v>20</v>
      </c>
    </row>
    <row r="17" spans="1:28" ht="17.25" x14ac:dyDescent="0.3">
      <c r="A17" s="1" t="s">
        <v>76</v>
      </c>
      <c r="B17" s="1" t="s">
        <v>171</v>
      </c>
      <c r="C17" s="20" t="s">
        <v>175</v>
      </c>
      <c r="D17" s="1" t="s">
        <v>99</v>
      </c>
      <c r="E17" s="20" t="s">
        <v>179</v>
      </c>
      <c r="G17" s="20" t="s">
        <v>180</v>
      </c>
      <c r="H17" s="1" t="s">
        <v>22</v>
      </c>
      <c r="I17" s="1" t="s">
        <v>102</v>
      </c>
    </row>
    <row r="18" spans="1:28" ht="17.25" x14ac:dyDescent="0.3">
      <c r="A18" s="1" t="s">
        <v>87</v>
      </c>
      <c r="B18" s="1" t="s">
        <v>172</v>
      </c>
      <c r="C18" s="20" t="s">
        <v>176</v>
      </c>
      <c r="D18" s="1" t="s">
        <v>99</v>
      </c>
      <c r="E18" s="20" t="s">
        <v>106</v>
      </c>
      <c r="G18" s="20" t="s">
        <v>181</v>
      </c>
      <c r="H18" s="1" t="s">
        <v>112</v>
      </c>
      <c r="I18" s="1" t="s">
        <v>102</v>
      </c>
    </row>
    <row r="19" spans="1:28" ht="17.25" x14ac:dyDescent="0.3">
      <c r="A19" s="1" t="s">
        <v>88</v>
      </c>
      <c r="B19" s="1" t="s">
        <v>173</v>
      </c>
      <c r="C19" s="20" t="s">
        <v>177</v>
      </c>
      <c r="D19" s="1" t="s">
        <v>105</v>
      </c>
      <c r="E19" s="20" t="s">
        <v>106</v>
      </c>
      <c r="G19" s="20" t="s">
        <v>182</v>
      </c>
      <c r="H19" s="1" t="s">
        <v>112</v>
      </c>
      <c r="I19" s="20" t="s">
        <v>188</v>
      </c>
    </row>
    <row r="20" spans="1:28" ht="17.25" x14ac:dyDescent="0.3">
      <c r="A20" s="1" t="s">
        <v>89</v>
      </c>
      <c r="B20" s="1" t="s">
        <v>174</v>
      </c>
      <c r="C20" s="20" t="s">
        <v>178</v>
      </c>
      <c r="D20" s="1" t="s">
        <v>105</v>
      </c>
      <c r="E20" s="20" t="s">
        <v>106</v>
      </c>
      <c r="G20" s="20" t="s">
        <v>183</v>
      </c>
      <c r="H20" s="1" t="s">
        <v>112</v>
      </c>
      <c r="I20" s="1" t="s">
        <v>102</v>
      </c>
    </row>
    <row r="21" spans="1:28" ht="17.25" x14ac:dyDescent="0.3">
      <c r="A21" s="1" t="s">
        <v>94</v>
      </c>
      <c r="B21" s="1" t="s">
        <v>184</v>
      </c>
      <c r="C21" s="20" t="s">
        <v>185</v>
      </c>
      <c r="D21" s="1" t="s">
        <v>99</v>
      </c>
      <c r="E21" s="20" t="s">
        <v>186</v>
      </c>
      <c r="G21" s="20" t="s">
        <v>187</v>
      </c>
      <c r="I21" s="1" t="s">
        <v>102</v>
      </c>
    </row>
    <row r="23" spans="1:28" x14ac:dyDescent="0.25">
      <c r="A23" s="1" t="s">
        <v>24</v>
      </c>
      <c r="B23" s="1" t="s">
        <v>189</v>
      </c>
    </row>
    <row r="24" spans="1:28" x14ac:dyDescent="0.25">
      <c r="A24" s="1" t="s">
        <v>25</v>
      </c>
      <c r="B24" s="1" t="s">
        <v>190</v>
      </c>
    </row>
    <row r="25" spans="1:28" x14ac:dyDescent="0.25">
      <c r="B25" s="1" t="s">
        <v>191</v>
      </c>
    </row>
    <row r="28" spans="1:28" ht="30" customHeight="1" x14ac:dyDescent="0.25"/>
    <row r="29" spans="1:28" s="16" customFormat="1" x14ac:dyDescent="0.25">
      <c r="A29" s="16" t="s">
        <v>49</v>
      </c>
    </row>
    <row r="30" spans="1:28" s="16" customFormat="1" x14ac:dyDescent="0.25"/>
    <row r="31" spans="1:28" s="16" customFormat="1" ht="16.5" thickBot="1" x14ac:dyDescent="0.3">
      <c r="Y31" s="18"/>
      <c r="Z31" s="18"/>
      <c r="AA31" s="18"/>
      <c r="AB31" s="18"/>
    </row>
    <row r="32" spans="1:28" ht="17.25" customHeight="1" thickBot="1" x14ac:dyDescent="0.3">
      <c r="A32" s="39" t="s">
        <v>50</v>
      </c>
      <c r="B32" s="40"/>
      <c r="C32" s="41" t="s">
        <v>51</v>
      </c>
      <c r="D32" s="42"/>
      <c r="E32" s="42"/>
      <c r="F32" s="43"/>
      <c r="G32" s="44" t="s">
        <v>52</v>
      </c>
      <c r="H32" s="39" t="s">
        <v>53</v>
      </c>
      <c r="I32" s="40"/>
      <c r="K32" s="46" t="s">
        <v>54</v>
      </c>
      <c r="L32" s="42"/>
      <c r="M32" s="42"/>
      <c r="N32" s="42"/>
      <c r="O32" s="42"/>
      <c r="P32" s="47"/>
      <c r="Q32" s="49" t="s">
        <v>55</v>
      </c>
      <c r="S32" s="51" t="s">
        <v>57</v>
      </c>
      <c r="T32" s="49" t="s">
        <v>58</v>
      </c>
      <c r="U32" s="46" t="s">
        <v>59</v>
      </c>
      <c r="V32" s="42"/>
      <c r="W32" s="48"/>
      <c r="X32" s="19"/>
      <c r="Y32" s="14"/>
      <c r="Z32" s="14"/>
      <c r="AA32" s="11"/>
      <c r="AB32" s="11"/>
    </row>
    <row r="33" spans="1:28" ht="32.25" thickBot="1" x14ac:dyDescent="0.3">
      <c r="A33" s="2" t="s">
        <v>60</v>
      </c>
      <c r="B33" s="3" t="s">
        <v>61</v>
      </c>
      <c r="C33" s="3" t="s">
        <v>62</v>
      </c>
      <c r="D33" s="3" t="s">
        <v>63</v>
      </c>
      <c r="E33" s="3" t="s">
        <v>64</v>
      </c>
      <c r="F33" s="3" t="s">
        <v>65</v>
      </c>
      <c r="G33" s="45"/>
      <c r="H33" s="2" t="s">
        <v>66</v>
      </c>
      <c r="I33" s="3" t="s">
        <v>67</v>
      </c>
      <c r="K33" s="6" t="s">
        <v>68</v>
      </c>
      <c r="L33" s="6" t="s">
        <v>69</v>
      </c>
      <c r="M33" s="6" t="s">
        <v>56</v>
      </c>
      <c r="N33" s="6" t="s">
        <v>70</v>
      </c>
      <c r="O33" s="6" t="s">
        <v>71</v>
      </c>
      <c r="P33" s="6" t="s">
        <v>72</v>
      </c>
      <c r="Q33" s="50"/>
      <c r="S33" s="52"/>
      <c r="T33" s="50"/>
      <c r="U33" s="6" t="s">
        <v>73</v>
      </c>
      <c r="V33" s="6" t="s">
        <v>74</v>
      </c>
      <c r="W33" s="6" t="s">
        <v>75</v>
      </c>
      <c r="X33" s="17"/>
      <c r="Y33" s="11"/>
      <c r="Z33" s="11"/>
      <c r="AA33" s="11"/>
      <c r="AB33" s="11"/>
    </row>
    <row r="34" spans="1:28" x14ac:dyDescent="0.25">
      <c r="A34" s="22" t="s">
        <v>118</v>
      </c>
      <c r="B34" s="22" t="s">
        <v>192</v>
      </c>
      <c r="C34" s="22">
        <v>1</v>
      </c>
      <c r="D34" s="22">
        <v>3</v>
      </c>
      <c r="E34" s="22">
        <v>29</v>
      </c>
      <c r="F34" s="24">
        <v>67</v>
      </c>
      <c r="G34" s="26">
        <v>10</v>
      </c>
      <c r="H34" s="4"/>
      <c r="I34" s="4"/>
      <c r="K34" s="22">
        <v>0.6</v>
      </c>
      <c r="L34" s="22">
        <v>0.9</v>
      </c>
      <c r="M34" s="22">
        <v>0.11</v>
      </c>
      <c r="N34" s="22">
        <v>0.04</v>
      </c>
      <c r="O34" s="22">
        <v>3.7</v>
      </c>
      <c r="P34" s="2">
        <f>14.2-O34</f>
        <v>10.5</v>
      </c>
      <c r="Q34" s="2">
        <v>7</v>
      </c>
      <c r="R34" s="13"/>
      <c r="S34" s="22">
        <v>1.26</v>
      </c>
      <c r="T34" s="26">
        <v>2.16</v>
      </c>
      <c r="U34" s="2"/>
      <c r="V34" s="2"/>
      <c r="W34" s="2"/>
    </row>
    <row r="35" spans="1:28" x14ac:dyDescent="0.25">
      <c r="A35" s="22" t="s">
        <v>160</v>
      </c>
      <c r="B35" s="22" t="s">
        <v>193</v>
      </c>
      <c r="C35" s="22">
        <v>1</v>
      </c>
      <c r="D35" s="22">
        <v>2</v>
      </c>
      <c r="E35" s="22">
        <v>19</v>
      </c>
      <c r="F35" s="24">
        <v>78</v>
      </c>
      <c r="G35" s="26">
        <v>24</v>
      </c>
      <c r="H35" s="2"/>
      <c r="I35" s="2"/>
      <c r="J35" s="13"/>
      <c r="K35" s="22">
        <v>0.1</v>
      </c>
      <c r="L35" s="22">
        <v>0.2</v>
      </c>
      <c r="M35" s="22">
        <v>0.04</v>
      </c>
      <c r="N35" s="22">
        <v>0.02</v>
      </c>
      <c r="O35" s="22">
        <v>3.6</v>
      </c>
      <c r="P35" s="2">
        <f>10.2-O35</f>
        <v>6.6</v>
      </c>
      <c r="Q35" s="2">
        <v>2</v>
      </c>
      <c r="R35" s="13"/>
      <c r="S35" s="22">
        <v>1.1100000000000001</v>
      </c>
      <c r="T35" s="26">
        <v>1.9</v>
      </c>
      <c r="U35" s="2"/>
      <c r="V35" s="2"/>
      <c r="W35" s="2"/>
    </row>
    <row r="36" spans="1:28" x14ac:dyDescent="0.25">
      <c r="A36" s="22" t="s">
        <v>120</v>
      </c>
      <c r="B36" s="22" t="s">
        <v>194</v>
      </c>
      <c r="C36" s="22">
        <v>1</v>
      </c>
      <c r="D36" s="22">
        <v>2</v>
      </c>
      <c r="E36" s="22">
        <v>15</v>
      </c>
      <c r="F36" s="24">
        <v>82</v>
      </c>
      <c r="G36" s="26">
        <v>4</v>
      </c>
      <c r="H36" s="2"/>
      <c r="I36" s="2"/>
      <c r="J36" s="13"/>
      <c r="K36" s="22">
        <v>0.05</v>
      </c>
      <c r="L36" s="22">
        <v>0.2</v>
      </c>
      <c r="M36" s="22">
        <v>0.03</v>
      </c>
      <c r="N36" s="22">
        <v>0.02</v>
      </c>
      <c r="O36" s="22">
        <v>2.5</v>
      </c>
      <c r="P36" s="2">
        <f>7.2-O36</f>
        <v>4.7</v>
      </c>
      <c r="Q36" s="2">
        <v>3</v>
      </c>
      <c r="R36" s="13"/>
      <c r="S36" s="22">
        <v>0.66</v>
      </c>
      <c r="T36" s="26">
        <v>1.1299999999999999</v>
      </c>
      <c r="U36" s="2"/>
      <c r="V36" s="2"/>
      <c r="W36" s="2"/>
    </row>
    <row r="37" spans="1:28" x14ac:dyDescent="0.25">
      <c r="A37" s="22" t="s">
        <v>121</v>
      </c>
      <c r="B37" s="22" t="s">
        <v>195</v>
      </c>
      <c r="C37" s="22">
        <v>1</v>
      </c>
      <c r="D37" s="22">
        <v>2</v>
      </c>
      <c r="E37" s="22">
        <v>20</v>
      </c>
      <c r="F37" s="24">
        <v>77</v>
      </c>
      <c r="G37" s="26">
        <v>1</v>
      </c>
      <c r="H37" s="2"/>
      <c r="I37" s="2"/>
      <c r="J37" s="13"/>
      <c r="K37" s="22">
        <v>0</v>
      </c>
      <c r="L37" s="22">
        <v>0.2</v>
      </c>
      <c r="M37" s="22">
        <v>0.02</v>
      </c>
      <c r="N37" s="22">
        <v>0.02</v>
      </c>
      <c r="O37" s="22">
        <v>2.1</v>
      </c>
      <c r="P37" s="5">
        <f>6.6-O37</f>
        <v>4.5</v>
      </c>
      <c r="Q37" s="2">
        <v>3</v>
      </c>
      <c r="R37" s="13"/>
      <c r="S37" s="22">
        <v>0.51</v>
      </c>
      <c r="T37" s="26">
        <v>0.87</v>
      </c>
      <c r="U37" s="2"/>
      <c r="V37" s="5"/>
      <c r="W37" s="2"/>
    </row>
    <row r="38" spans="1:28" ht="16.5" thickBot="1" x14ac:dyDescent="0.3">
      <c r="A38" s="23" t="s">
        <v>122</v>
      </c>
      <c r="B38" s="23" t="s">
        <v>196</v>
      </c>
      <c r="C38" s="23">
        <v>1</v>
      </c>
      <c r="D38" s="23">
        <v>2</v>
      </c>
      <c r="E38" s="23">
        <v>19</v>
      </c>
      <c r="F38" s="25">
        <v>78</v>
      </c>
      <c r="G38" s="27">
        <v>0</v>
      </c>
      <c r="H38" s="13"/>
      <c r="I38" s="12"/>
      <c r="J38" s="13"/>
      <c r="K38" s="27">
        <v>0</v>
      </c>
      <c r="L38" s="27">
        <v>0.2</v>
      </c>
      <c r="M38" s="27">
        <v>0.01</v>
      </c>
      <c r="N38" s="27">
        <v>0.02</v>
      </c>
      <c r="O38" s="27">
        <v>1.8</v>
      </c>
      <c r="P38" s="13">
        <f>6.1-O38</f>
        <v>4.3</v>
      </c>
      <c r="Q38" s="13">
        <v>4</v>
      </c>
      <c r="R38" s="13"/>
      <c r="S38" s="27">
        <v>0.42</v>
      </c>
      <c r="T38" s="27">
        <v>0.72</v>
      </c>
      <c r="U38" s="13"/>
      <c r="V38" s="13"/>
      <c r="W38" s="13"/>
    </row>
    <row r="39" spans="1:28" x14ac:dyDescent="0.25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2"/>
      <c r="S39" s="12"/>
      <c r="T39" s="12"/>
      <c r="U39" s="13"/>
      <c r="V39" s="13"/>
      <c r="W39" s="13"/>
    </row>
    <row r="40" spans="1:28" x14ac:dyDescent="0.25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4"/>
      <c r="S40" s="8"/>
      <c r="T40" s="8"/>
      <c r="U40" s="13"/>
      <c r="V40" s="13"/>
      <c r="W40" s="13"/>
    </row>
    <row r="41" spans="1:28" x14ac:dyDescent="0.25">
      <c r="K41" s="13"/>
      <c r="L41" s="13"/>
      <c r="M41" s="13"/>
      <c r="N41" s="13"/>
      <c r="O41" s="13"/>
      <c r="P41" s="13"/>
      <c r="Q41" s="13"/>
      <c r="R41" s="14"/>
      <c r="S41" s="8"/>
      <c r="T41" s="8"/>
      <c r="U41" s="13"/>
      <c r="V41" s="13"/>
      <c r="W41" s="13"/>
    </row>
    <row r="56" spans="1:8" x14ac:dyDescent="0.25">
      <c r="A56" s="7"/>
      <c r="H56" s="7"/>
    </row>
    <row r="57" spans="1:8" x14ac:dyDescent="0.25">
      <c r="A57" s="7"/>
    </row>
    <row r="58" spans="1:8" x14ac:dyDescent="0.25">
      <c r="A58" s="7"/>
    </row>
    <row r="59" spans="1:8" x14ac:dyDescent="0.25">
      <c r="A59" s="7"/>
    </row>
    <row r="60" spans="1:8" x14ac:dyDescent="0.25">
      <c r="A60" s="7"/>
    </row>
    <row r="61" spans="1:8" x14ac:dyDescent="0.25">
      <c r="A61" s="7"/>
    </row>
    <row r="62" spans="1:8" x14ac:dyDescent="0.25">
      <c r="A62" s="7"/>
    </row>
    <row r="63" spans="1:8" x14ac:dyDescent="0.25">
      <c r="A63" s="7"/>
    </row>
    <row r="64" spans="1:8" x14ac:dyDescent="0.25">
      <c r="A64" s="7"/>
    </row>
    <row r="65" spans="1:2" x14ac:dyDescent="0.25">
      <c r="A65" s="7"/>
    </row>
    <row r="66" spans="1:2" x14ac:dyDescent="0.25">
      <c r="A66" s="7"/>
    </row>
    <row r="67" spans="1:2" x14ac:dyDescent="0.25">
      <c r="A67" s="7"/>
      <c r="B67" s="7"/>
    </row>
    <row r="68" spans="1:2" x14ac:dyDescent="0.25">
      <c r="A68" s="7"/>
      <c r="B68" s="7"/>
    </row>
    <row r="69" spans="1:2" x14ac:dyDescent="0.25">
      <c r="A69" s="7"/>
      <c r="B69" s="7"/>
    </row>
    <row r="70" spans="1:2" x14ac:dyDescent="0.25">
      <c r="A70" s="7"/>
      <c r="B70" s="7"/>
    </row>
    <row r="71" spans="1:2" x14ac:dyDescent="0.25">
      <c r="A71" s="7"/>
    </row>
    <row r="72" spans="1:2" x14ac:dyDescent="0.25">
      <c r="A72" s="7"/>
    </row>
    <row r="73" spans="1:2" x14ac:dyDescent="0.25">
      <c r="A73" s="7"/>
    </row>
    <row r="74" spans="1:2" x14ac:dyDescent="0.25">
      <c r="A74" s="7"/>
    </row>
    <row r="75" spans="1:2" x14ac:dyDescent="0.25">
      <c r="A75" s="7"/>
    </row>
  </sheetData>
  <mergeCells count="9">
    <mergeCell ref="S32:S33"/>
    <mergeCell ref="T32:T33"/>
    <mergeCell ref="U32:W32"/>
    <mergeCell ref="A32:B32"/>
    <mergeCell ref="C32:F32"/>
    <mergeCell ref="G32:G33"/>
    <mergeCell ref="H32:I32"/>
    <mergeCell ref="K32:P32"/>
    <mergeCell ref="Q32:Q33"/>
  </mergeCells>
  <pageMargins left="0.511811024" right="0.511811024" top="0.78740157499999996" bottom="0.78740157499999996" header="0.31496062000000002" footer="0.3149606200000000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74"/>
  <sheetViews>
    <sheetView topLeftCell="P29" workbookViewId="0">
      <selection activeCell="X34" sqref="X34"/>
    </sheetView>
  </sheetViews>
  <sheetFormatPr defaultRowHeight="15.75" x14ac:dyDescent="0.25"/>
  <cols>
    <col min="1" max="1" width="32.7109375" style="1" bestFit="1" customWidth="1"/>
    <col min="2" max="2" width="12.7109375" style="1" bestFit="1" customWidth="1"/>
    <col min="3" max="3" width="16" style="1" customWidth="1"/>
    <col min="4" max="4" width="15.85546875" style="1" bestFit="1" customWidth="1"/>
    <col min="5" max="5" width="24" style="1" customWidth="1"/>
    <col min="6" max="6" width="14.5703125" style="1" bestFit="1" customWidth="1"/>
    <col min="7" max="7" width="12.5703125" style="1" customWidth="1"/>
    <col min="8" max="8" width="20.28515625" style="1" bestFit="1" customWidth="1"/>
    <col min="9" max="9" width="13.42578125" style="1" bestFit="1" customWidth="1"/>
    <col min="10" max="10" width="8.28515625" style="1" bestFit="1" customWidth="1"/>
    <col min="11" max="20" width="9.140625" style="1"/>
    <col min="21" max="21" width="5.85546875" style="1" bestFit="1" customWidth="1"/>
    <col min="22" max="22" width="7.28515625" style="1" bestFit="1" customWidth="1"/>
    <col min="23" max="23" width="16.5703125" style="1" customWidth="1"/>
    <col min="24" max="16384" width="9.140625" style="1"/>
  </cols>
  <sheetData>
    <row r="1" spans="1:9" x14ac:dyDescent="0.25">
      <c r="A1" s="1" t="s">
        <v>0</v>
      </c>
    </row>
    <row r="2" spans="1:9" x14ac:dyDescent="0.25">
      <c r="A2" s="1" t="s">
        <v>1</v>
      </c>
      <c r="B2" s="1">
        <v>2</v>
      </c>
    </row>
    <row r="3" spans="1:9" x14ac:dyDescent="0.25">
      <c r="A3" s="1" t="s">
        <v>2</v>
      </c>
      <c r="B3" s="9">
        <v>27171</v>
      </c>
    </row>
    <row r="4" spans="1:9" x14ac:dyDescent="0.25">
      <c r="A4" s="1" t="s">
        <v>3</v>
      </c>
      <c r="B4" s="1" t="s">
        <v>634</v>
      </c>
    </row>
    <row r="5" spans="1:9" x14ac:dyDescent="0.25">
      <c r="A5" s="1" t="s">
        <v>4</v>
      </c>
      <c r="B5" s="1" t="s">
        <v>275</v>
      </c>
    </row>
    <row r="6" spans="1:9" ht="17.25" x14ac:dyDescent="0.3">
      <c r="A6" s="1" t="s">
        <v>5</v>
      </c>
      <c r="B6" s="20" t="s">
        <v>635</v>
      </c>
    </row>
    <row r="7" spans="1:9" ht="17.25" x14ac:dyDescent="0.3">
      <c r="A7" s="1" t="s">
        <v>6</v>
      </c>
      <c r="B7" s="20" t="s">
        <v>636</v>
      </c>
    </row>
    <row r="8" spans="1:9" x14ac:dyDescent="0.25">
      <c r="A8" s="1" t="s">
        <v>7</v>
      </c>
      <c r="B8" s="1" t="s">
        <v>637</v>
      </c>
    </row>
    <row r="9" spans="1:9" x14ac:dyDescent="0.25">
      <c r="A9" s="1" t="s">
        <v>8</v>
      </c>
      <c r="B9" s="1" t="s">
        <v>131</v>
      </c>
    </row>
    <row r="10" spans="1:9" ht="17.25" x14ac:dyDescent="0.3">
      <c r="A10" s="1" t="s">
        <v>9</v>
      </c>
      <c r="B10" s="20" t="s">
        <v>638</v>
      </c>
    </row>
    <row r="11" spans="1:9" x14ac:dyDescent="0.25">
      <c r="A11" s="1" t="s">
        <v>10</v>
      </c>
      <c r="B11" s="1" t="s">
        <v>564</v>
      </c>
    </row>
    <row r="12" spans="1:9" ht="17.25" x14ac:dyDescent="0.3">
      <c r="A12" s="1" t="s">
        <v>11</v>
      </c>
      <c r="B12" s="20" t="s">
        <v>639</v>
      </c>
    </row>
    <row r="13" spans="1:9" ht="17.25" x14ac:dyDescent="0.3">
      <c r="A13" s="1" t="s">
        <v>12</v>
      </c>
      <c r="B13" s="20" t="s">
        <v>640</v>
      </c>
    </row>
    <row r="16" spans="1:9" ht="16.5" x14ac:dyDescent="0.3">
      <c r="A16" s="10" t="s">
        <v>13</v>
      </c>
      <c r="B16" s="10" t="s">
        <v>14</v>
      </c>
      <c r="C16" s="10" t="s">
        <v>15</v>
      </c>
      <c r="D16" s="10" t="s">
        <v>16</v>
      </c>
      <c r="E16" s="10" t="s">
        <v>17</v>
      </c>
      <c r="F16" s="10" t="s">
        <v>340</v>
      </c>
      <c r="G16" s="10" t="s">
        <v>18</v>
      </c>
      <c r="H16" s="10" t="s">
        <v>19</v>
      </c>
      <c r="I16" s="10" t="s">
        <v>20</v>
      </c>
    </row>
    <row r="17" spans="1:28" ht="17.25" x14ac:dyDescent="0.3">
      <c r="A17" s="1" t="s">
        <v>360</v>
      </c>
      <c r="B17" s="1" t="s">
        <v>252</v>
      </c>
      <c r="C17" s="20" t="s">
        <v>549</v>
      </c>
      <c r="D17" s="1" t="s">
        <v>645</v>
      </c>
      <c r="E17" s="20" t="s">
        <v>646</v>
      </c>
      <c r="F17" s="1" t="s">
        <v>102</v>
      </c>
      <c r="G17" s="1" t="s">
        <v>207</v>
      </c>
      <c r="H17" s="20" t="s">
        <v>249</v>
      </c>
      <c r="I17" s="1" t="s">
        <v>497</v>
      </c>
    </row>
    <row r="18" spans="1:28" ht="17.25" x14ac:dyDescent="0.3">
      <c r="A18" s="1" t="s">
        <v>87</v>
      </c>
      <c r="B18" s="1" t="s">
        <v>641</v>
      </c>
      <c r="C18" s="20" t="s">
        <v>647</v>
      </c>
      <c r="D18" s="1" t="s">
        <v>434</v>
      </c>
      <c r="E18" s="20" t="s">
        <v>648</v>
      </c>
      <c r="F18" s="1" t="s">
        <v>102</v>
      </c>
      <c r="G18" s="1" t="s">
        <v>207</v>
      </c>
      <c r="H18" s="20" t="s">
        <v>649</v>
      </c>
      <c r="I18" s="1" t="s">
        <v>22</v>
      </c>
    </row>
    <row r="19" spans="1:28" ht="17.25" x14ac:dyDescent="0.3">
      <c r="A19" s="1" t="s">
        <v>251</v>
      </c>
      <c r="B19" s="1" t="s">
        <v>642</v>
      </c>
      <c r="C19" s="20" t="s">
        <v>493</v>
      </c>
      <c r="D19" s="1" t="s">
        <v>434</v>
      </c>
      <c r="E19" s="20" t="s">
        <v>114</v>
      </c>
      <c r="F19" s="1" t="s">
        <v>102</v>
      </c>
      <c r="G19" s="1" t="s">
        <v>207</v>
      </c>
      <c r="H19" s="20" t="s">
        <v>271</v>
      </c>
      <c r="I19" s="1" t="s">
        <v>438</v>
      </c>
    </row>
    <row r="20" spans="1:28" x14ac:dyDescent="0.25">
      <c r="A20" s="1" t="s">
        <v>621</v>
      </c>
      <c r="B20" s="1" t="s">
        <v>643</v>
      </c>
      <c r="C20" s="1" t="s">
        <v>644</v>
      </c>
    </row>
    <row r="22" spans="1:28" x14ac:dyDescent="0.25">
      <c r="A22" s="1" t="s">
        <v>24</v>
      </c>
      <c r="B22" s="1" t="s">
        <v>650</v>
      </c>
    </row>
    <row r="23" spans="1:28" x14ac:dyDescent="0.25">
      <c r="A23" s="1" t="s">
        <v>25</v>
      </c>
      <c r="B23" s="1" t="s">
        <v>651</v>
      </c>
    </row>
    <row r="27" spans="1:28" ht="30" customHeight="1" x14ac:dyDescent="0.25"/>
    <row r="28" spans="1:28" s="16" customFormat="1" x14ac:dyDescent="0.25">
      <c r="A28" s="16" t="s">
        <v>49</v>
      </c>
    </row>
    <row r="29" spans="1:28" s="16" customFormat="1" x14ac:dyDescent="0.25"/>
    <row r="30" spans="1:28" s="16" customFormat="1" ht="16.5" thickBot="1" x14ac:dyDescent="0.3">
      <c r="Y30" s="18"/>
      <c r="Z30" s="18"/>
      <c r="AA30" s="18"/>
      <c r="AB30" s="18"/>
    </row>
    <row r="31" spans="1:28" ht="17.25" customHeight="1" thickBot="1" x14ac:dyDescent="0.3">
      <c r="A31" s="39" t="s">
        <v>50</v>
      </c>
      <c r="B31" s="40"/>
      <c r="C31" s="41" t="s">
        <v>51</v>
      </c>
      <c r="D31" s="42"/>
      <c r="E31" s="42"/>
      <c r="F31" s="43"/>
      <c r="G31" s="44" t="s">
        <v>52</v>
      </c>
      <c r="H31" s="39" t="s">
        <v>53</v>
      </c>
      <c r="I31" s="40"/>
      <c r="K31" s="46" t="s">
        <v>54</v>
      </c>
      <c r="L31" s="42"/>
      <c r="M31" s="42"/>
      <c r="N31" s="42"/>
      <c r="O31" s="42"/>
      <c r="P31" s="47"/>
      <c r="Q31" s="49" t="s">
        <v>55</v>
      </c>
      <c r="S31" s="51" t="s">
        <v>57</v>
      </c>
      <c r="T31" s="49" t="s">
        <v>58</v>
      </c>
      <c r="U31" s="46" t="s">
        <v>59</v>
      </c>
      <c r="V31" s="42"/>
      <c r="W31" s="48"/>
      <c r="X31" s="19"/>
      <c r="Y31" s="14"/>
      <c r="Z31" s="14"/>
      <c r="AA31" s="11"/>
      <c r="AB31" s="11"/>
    </row>
    <row r="32" spans="1:28" ht="48" thickBot="1" x14ac:dyDescent="0.3">
      <c r="A32" s="2" t="s">
        <v>60</v>
      </c>
      <c r="B32" s="3" t="s">
        <v>61</v>
      </c>
      <c r="C32" s="3" t="s">
        <v>62</v>
      </c>
      <c r="D32" s="3" t="s">
        <v>63</v>
      </c>
      <c r="E32" s="3" t="s">
        <v>64</v>
      </c>
      <c r="F32" s="3" t="s">
        <v>65</v>
      </c>
      <c r="G32" s="45"/>
      <c r="H32" s="2" t="s">
        <v>66</v>
      </c>
      <c r="I32" s="3" t="s">
        <v>67</v>
      </c>
      <c r="K32" s="6" t="s">
        <v>68</v>
      </c>
      <c r="L32" s="6" t="s">
        <v>69</v>
      </c>
      <c r="M32" s="6" t="s">
        <v>56</v>
      </c>
      <c r="N32" s="6" t="s">
        <v>70</v>
      </c>
      <c r="O32" s="6" t="s">
        <v>71</v>
      </c>
      <c r="P32" s="6" t="s">
        <v>72</v>
      </c>
      <c r="Q32" s="50"/>
      <c r="S32" s="52"/>
      <c r="T32" s="50"/>
      <c r="U32" s="6" t="s">
        <v>73</v>
      </c>
      <c r="V32" s="6" t="s">
        <v>74</v>
      </c>
      <c r="W32" s="6" t="s">
        <v>75</v>
      </c>
      <c r="X32" s="17"/>
      <c r="Y32" s="11"/>
      <c r="Z32" s="11"/>
      <c r="AA32" s="11"/>
      <c r="AB32" s="11"/>
    </row>
    <row r="33" spans="1:23" x14ac:dyDescent="0.25">
      <c r="A33" s="32" t="s">
        <v>159</v>
      </c>
      <c r="B33" s="29" t="s">
        <v>252</v>
      </c>
      <c r="C33" s="22">
        <v>3</v>
      </c>
      <c r="D33" s="22">
        <v>8</v>
      </c>
      <c r="E33" s="22">
        <v>42</v>
      </c>
      <c r="F33" s="24">
        <v>47</v>
      </c>
      <c r="G33" s="26">
        <v>6.5</v>
      </c>
      <c r="H33" s="4"/>
      <c r="I33" s="4"/>
      <c r="K33" s="22">
        <v>0.2</v>
      </c>
      <c r="L33" s="22">
        <v>0.5</v>
      </c>
      <c r="M33" s="22">
        <v>0.21</v>
      </c>
      <c r="N33" s="22">
        <v>0.08</v>
      </c>
      <c r="O33" s="22">
        <v>4.5999999999999996</v>
      </c>
      <c r="P33" s="2">
        <f>24.1-O33</f>
        <v>19.5</v>
      </c>
      <c r="Q33" s="2">
        <v>3</v>
      </c>
      <c r="R33" s="13"/>
      <c r="S33" s="22">
        <v>8.82</v>
      </c>
      <c r="T33" s="24">
        <v>15.17</v>
      </c>
      <c r="U33" s="2"/>
      <c r="V33" s="2"/>
      <c r="W33" s="2"/>
    </row>
    <row r="34" spans="1:23" x14ac:dyDescent="0.25">
      <c r="A34" s="24" t="s">
        <v>160</v>
      </c>
      <c r="B34" s="29" t="s">
        <v>641</v>
      </c>
      <c r="C34" s="22">
        <v>5</v>
      </c>
      <c r="D34" s="22">
        <v>11</v>
      </c>
      <c r="E34" s="22">
        <v>33</v>
      </c>
      <c r="F34" s="24">
        <v>52</v>
      </c>
      <c r="G34" s="26">
        <v>10</v>
      </c>
      <c r="H34" s="2"/>
      <c r="I34" s="2"/>
      <c r="J34" s="13"/>
      <c r="K34" s="22">
        <v>0.1</v>
      </c>
      <c r="L34" s="22">
        <v>0.2</v>
      </c>
      <c r="M34" s="22">
        <v>0.16</v>
      </c>
      <c r="N34" s="22">
        <v>0.04</v>
      </c>
      <c r="O34" s="22">
        <v>3.3</v>
      </c>
      <c r="P34" s="2">
        <f>14-O34</f>
        <v>10.7</v>
      </c>
      <c r="Q34" s="2">
        <v>3</v>
      </c>
      <c r="R34" s="13"/>
      <c r="S34" s="22">
        <v>3.54</v>
      </c>
      <c r="T34" s="24">
        <v>6.08</v>
      </c>
      <c r="U34" s="2"/>
      <c r="V34" s="2"/>
      <c r="W34" s="2"/>
    </row>
    <row r="35" spans="1:23" ht="20.25" thickBot="1" x14ac:dyDescent="0.3">
      <c r="A35" s="25" t="s">
        <v>592</v>
      </c>
      <c r="B35" s="30" t="s">
        <v>652</v>
      </c>
      <c r="C35" s="23">
        <v>4</v>
      </c>
      <c r="D35" s="23">
        <v>11</v>
      </c>
      <c r="E35" s="23">
        <v>30</v>
      </c>
      <c r="F35" s="25">
        <v>56</v>
      </c>
      <c r="G35" s="27">
        <v>4.4000000000000004</v>
      </c>
      <c r="H35" s="2"/>
      <c r="I35" s="2"/>
      <c r="J35" s="13"/>
      <c r="K35" s="23">
        <v>0.1</v>
      </c>
      <c r="L35" s="23">
        <v>0.2</v>
      </c>
      <c r="M35" s="23">
        <v>0.13</v>
      </c>
      <c r="N35" s="23">
        <v>0.03</v>
      </c>
      <c r="O35" s="23">
        <v>3.5</v>
      </c>
      <c r="P35" s="2">
        <f>11.2-O35</f>
        <v>7.6999999999999993</v>
      </c>
      <c r="Q35" s="2">
        <v>3</v>
      </c>
      <c r="R35" s="13"/>
      <c r="S35" s="23">
        <v>2.04</v>
      </c>
      <c r="T35" s="25">
        <v>3.5</v>
      </c>
      <c r="U35" s="2"/>
      <c r="V35" s="2"/>
      <c r="W35" s="2"/>
    </row>
    <row r="36" spans="1:23" x14ac:dyDescent="0.25">
      <c r="A36" s="2"/>
      <c r="B36" s="5"/>
      <c r="C36" s="2"/>
      <c r="D36" s="2"/>
      <c r="E36" s="5"/>
      <c r="F36" s="5"/>
      <c r="G36" s="5"/>
      <c r="H36" s="2"/>
      <c r="I36" s="2"/>
      <c r="J36" s="13"/>
      <c r="K36" s="2"/>
      <c r="L36" s="2"/>
      <c r="M36" s="5"/>
      <c r="N36" s="2"/>
      <c r="O36" s="5"/>
      <c r="P36" s="5"/>
      <c r="Q36" s="2"/>
      <c r="R36" s="13"/>
      <c r="S36" s="5"/>
      <c r="T36" s="2"/>
      <c r="U36" s="2"/>
      <c r="V36" s="5"/>
      <c r="W36" s="2"/>
    </row>
    <row r="37" spans="1:23" x14ac:dyDescent="0.25">
      <c r="A37" s="12"/>
      <c r="B37" s="13"/>
      <c r="C37" s="13"/>
      <c r="D37" s="12"/>
      <c r="E37" s="12"/>
      <c r="F37" s="13"/>
      <c r="G37" s="13"/>
      <c r="H37" s="13"/>
      <c r="I37" s="12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</row>
    <row r="38" spans="1:23" x14ac:dyDescent="0.25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2"/>
      <c r="S38" s="12"/>
      <c r="T38" s="12"/>
      <c r="U38" s="13"/>
      <c r="V38" s="13"/>
      <c r="W38" s="13"/>
    </row>
    <row r="39" spans="1:23" x14ac:dyDescent="0.25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4"/>
      <c r="S39" s="8"/>
      <c r="T39" s="8"/>
      <c r="U39" s="13"/>
      <c r="V39" s="13"/>
      <c r="W39" s="13"/>
    </row>
    <row r="40" spans="1:23" x14ac:dyDescent="0.25">
      <c r="K40" s="13"/>
      <c r="L40" s="13"/>
      <c r="M40" s="13"/>
      <c r="N40" s="13"/>
      <c r="O40" s="13"/>
      <c r="P40" s="13"/>
      <c r="Q40" s="13"/>
      <c r="R40" s="14"/>
      <c r="S40" s="8"/>
      <c r="T40" s="8"/>
      <c r="U40" s="13"/>
      <c r="V40" s="13"/>
      <c r="W40" s="13"/>
    </row>
    <row r="55" spans="1:8" x14ac:dyDescent="0.25">
      <c r="A55" s="7"/>
      <c r="H55" s="7"/>
    </row>
    <row r="56" spans="1:8" x14ac:dyDescent="0.25">
      <c r="A56" s="7"/>
    </row>
    <row r="57" spans="1:8" x14ac:dyDescent="0.25">
      <c r="A57" s="7"/>
    </row>
    <row r="58" spans="1:8" x14ac:dyDescent="0.25">
      <c r="A58" s="7"/>
    </row>
    <row r="59" spans="1:8" x14ac:dyDescent="0.25">
      <c r="A59" s="7"/>
    </row>
    <row r="60" spans="1:8" x14ac:dyDescent="0.25">
      <c r="A60" s="7"/>
    </row>
    <row r="61" spans="1:8" x14ac:dyDescent="0.25">
      <c r="A61" s="7"/>
    </row>
    <row r="62" spans="1:8" x14ac:dyDescent="0.25">
      <c r="A62" s="7"/>
    </row>
    <row r="63" spans="1:8" x14ac:dyDescent="0.25">
      <c r="A63" s="7"/>
    </row>
    <row r="64" spans="1:8" x14ac:dyDescent="0.25">
      <c r="A64" s="7"/>
    </row>
    <row r="65" spans="1:2" x14ac:dyDescent="0.25">
      <c r="A65" s="7"/>
    </row>
    <row r="66" spans="1:2" x14ac:dyDescent="0.25">
      <c r="A66" s="7"/>
      <c r="B66" s="7"/>
    </row>
    <row r="67" spans="1:2" x14ac:dyDescent="0.25">
      <c r="A67" s="7"/>
      <c r="B67" s="7"/>
    </row>
    <row r="68" spans="1:2" x14ac:dyDescent="0.25">
      <c r="A68" s="7"/>
      <c r="B68" s="7"/>
    </row>
    <row r="69" spans="1:2" x14ac:dyDescent="0.25">
      <c r="A69" s="7"/>
      <c r="B69" s="7"/>
    </row>
    <row r="70" spans="1:2" x14ac:dyDescent="0.25">
      <c r="A70" s="7"/>
    </row>
    <row r="71" spans="1:2" x14ac:dyDescent="0.25">
      <c r="A71" s="7"/>
    </row>
    <row r="72" spans="1:2" x14ac:dyDescent="0.25">
      <c r="A72" s="7"/>
    </row>
    <row r="73" spans="1:2" x14ac:dyDescent="0.25">
      <c r="A73" s="7"/>
    </row>
    <row r="74" spans="1:2" x14ac:dyDescent="0.25">
      <c r="A74" s="7"/>
    </row>
  </sheetData>
  <mergeCells count="9">
    <mergeCell ref="S31:S32"/>
    <mergeCell ref="T31:T32"/>
    <mergeCell ref="U31:W31"/>
    <mergeCell ref="A31:B31"/>
    <mergeCell ref="C31:F31"/>
    <mergeCell ref="G31:G32"/>
    <mergeCell ref="H31:I31"/>
    <mergeCell ref="K31:P31"/>
    <mergeCell ref="Q31:Q32"/>
  </mergeCells>
  <pageMargins left="0.511811024" right="0.511811024" top="0.78740157499999996" bottom="0.78740157499999996" header="0.31496062000000002" footer="0.3149606200000000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72"/>
  <sheetViews>
    <sheetView topLeftCell="K29" workbookViewId="0">
      <selection activeCell="T32" sqref="T32"/>
    </sheetView>
  </sheetViews>
  <sheetFormatPr defaultRowHeight="15.75" x14ac:dyDescent="0.25"/>
  <cols>
    <col min="1" max="1" width="32.7109375" style="1" bestFit="1" customWidth="1"/>
    <col min="2" max="2" width="12.7109375" style="1" bestFit="1" customWidth="1"/>
    <col min="3" max="3" width="16" style="1" customWidth="1"/>
    <col min="4" max="4" width="15.85546875" style="1" bestFit="1" customWidth="1"/>
    <col min="5" max="5" width="24" style="1" customWidth="1"/>
    <col min="6" max="6" width="14.5703125" style="1" bestFit="1" customWidth="1"/>
    <col min="7" max="7" width="12.5703125" style="1" customWidth="1"/>
    <col min="8" max="8" width="20.28515625" style="1" bestFit="1" customWidth="1"/>
    <col min="9" max="9" width="13.42578125" style="1" bestFit="1" customWidth="1"/>
    <col min="10" max="10" width="8.28515625" style="1" bestFit="1" customWidth="1"/>
    <col min="11" max="20" width="9.140625" style="1"/>
    <col min="21" max="21" width="5.85546875" style="1" bestFit="1" customWidth="1"/>
    <col min="22" max="22" width="7.28515625" style="1" bestFit="1" customWidth="1"/>
    <col min="23" max="23" width="16.5703125" style="1" customWidth="1"/>
    <col min="24" max="16384" width="9.140625" style="1"/>
  </cols>
  <sheetData>
    <row r="1" spans="1:9" x14ac:dyDescent="0.25">
      <c r="A1" s="1" t="s">
        <v>0</v>
      </c>
    </row>
    <row r="2" spans="1:9" x14ac:dyDescent="0.25">
      <c r="A2" s="1" t="s">
        <v>1</v>
      </c>
      <c r="B2" s="1" t="s">
        <v>653</v>
      </c>
    </row>
    <row r="3" spans="1:9" x14ac:dyDescent="0.25">
      <c r="A3" s="1" t="s">
        <v>2</v>
      </c>
      <c r="B3" s="9">
        <v>27171</v>
      </c>
    </row>
    <row r="4" spans="1:9" x14ac:dyDescent="0.25">
      <c r="A4" s="1" t="s">
        <v>3</v>
      </c>
      <c r="B4" s="1" t="s">
        <v>654</v>
      </c>
    </row>
    <row r="5" spans="1:9" x14ac:dyDescent="0.25">
      <c r="A5" s="1" t="s">
        <v>4</v>
      </c>
      <c r="B5" s="1" t="s">
        <v>616</v>
      </c>
    </row>
    <row r="6" spans="1:9" x14ac:dyDescent="0.25">
      <c r="A6" s="1" t="s">
        <v>5</v>
      </c>
      <c r="B6" s="1" t="s">
        <v>655</v>
      </c>
    </row>
    <row r="7" spans="1:9" x14ac:dyDescent="0.25">
      <c r="A7" s="1" t="s">
        <v>6</v>
      </c>
      <c r="B7" s="1" t="s">
        <v>656</v>
      </c>
    </row>
    <row r="8" spans="1:9" x14ac:dyDescent="0.25">
      <c r="A8" s="1" t="s">
        <v>7</v>
      </c>
      <c r="B8" s="1" t="s">
        <v>657</v>
      </c>
    </row>
    <row r="9" spans="1:9" x14ac:dyDescent="0.25">
      <c r="A9" s="1" t="s">
        <v>8</v>
      </c>
      <c r="B9" s="1" t="s">
        <v>131</v>
      </c>
    </row>
    <row r="10" spans="1:9" x14ac:dyDescent="0.25">
      <c r="A10" s="1" t="s">
        <v>9</v>
      </c>
      <c r="B10" s="1" t="s">
        <v>658</v>
      </c>
    </row>
    <row r="11" spans="1:9" x14ac:dyDescent="0.25">
      <c r="A11" s="1" t="s">
        <v>10</v>
      </c>
      <c r="B11" s="1" t="s">
        <v>483</v>
      </c>
    </row>
    <row r="12" spans="1:9" ht="17.25" x14ac:dyDescent="0.3">
      <c r="A12" s="1" t="s">
        <v>11</v>
      </c>
      <c r="B12" s="20" t="s">
        <v>659</v>
      </c>
    </row>
    <row r="13" spans="1:9" x14ac:dyDescent="0.25">
      <c r="A13" s="1" t="s">
        <v>12</v>
      </c>
      <c r="B13" s="1" t="s">
        <v>640</v>
      </c>
    </row>
    <row r="16" spans="1:9" ht="16.5" x14ac:dyDescent="0.3">
      <c r="A16" s="10" t="s">
        <v>13</v>
      </c>
      <c r="B16" s="10" t="s">
        <v>14</v>
      </c>
      <c r="C16" s="10" t="s">
        <v>15</v>
      </c>
      <c r="D16" s="10" t="s">
        <v>16</v>
      </c>
      <c r="E16" s="10" t="s">
        <v>17</v>
      </c>
      <c r="F16" s="10" t="s">
        <v>340</v>
      </c>
      <c r="G16" s="10" t="s">
        <v>18</v>
      </c>
      <c r="H16" s="10" t="s">
        <v>19</v>
      </c>
      <c r="I16" s="10" t="s">
        <v>20</v>
      </c>
    </row>
    <row r="17" spans="1:28" ht="17.25" x14ac:dyDescent="0.3">
      <c r="A17" s="1" t="s">
        <v>360</v>
      </c>
      <c r="B17" s="1" t="s">
        <v>660</v>
      </c>
      <c r="C17" s="1" t="s">
        <v>662</v>
      </c>
      <c r="D17" s="1" t="s">
        <v>522</v>
      </c>
      <c r="E17" s="20" t="s">
        <v>646</v>
      </c>
      <c r="F17" s="1" t="s">
        <v>102</v>
      </c>
      <c r="G17" s="1" t="s">
        <v>207</v>
      </c>
      <c r="H17" s="20" t="s">
        <v>249</v>
      </c>
      <c r="I17" s="1" t="s">
        <v>438</v>
      </c>
    </row>
    <row r="18" spans="1:28" x14ac:dyDescent="0.25">
      <c r="A18" s="1" t="s">
        <v>621</v>
      </c>
      <c r="B18" s="1" t="s">
        <v>661</v>
      </c>
      <c r="C18" s="1" t="s">
        <v>644</v>
      </c>
    </row>
    <row r="20" spans="1:28" x14ac:dyDescent="0.25">
      <c r="A20" s="1" t="s">
        <v>24</v>
      </c>
      <c r="B20" s="1" t="s">
        <v>663</v>
      </c>
    </row>
    <row r="21" spans="1:28" x14ac:dyDescent="0.25">
      <c r="A21" s="1" t="s">
        <v>25</v>
      </c>
    </row>
    <row r="25" spans="1:28" ht="30" customHeight="1" x14ac:dyDescent="0.25"/>
    <row r="26" spans="1:28" s="16" customFormat="1" x14ac:dyDescent="0.25">
      <c r="A26" s="16" t="s">
        <v>49</v>
      </c>
    </row>
    <row r="27" spans="1:28" s="16" customFormat="1" x14ac:dyDescent="0.25"/>
    <row r="28" spans="1:28" s="16" customFormat="1" ht="16.5" thickBot="1" x14ac:dyDescent="0.3">
      <c r="Y28" s="18"/>
      <c r="Z28" s="18"/>
      <c r="AA28" s="18"/>
      <c r="AB28" s="18"/>
    </row>
    <row r="29" spans="1:28" ht="17.25" customHeight="1" thickBot="1" x14ac:dyDescent="0.3">
      <c r="A29" s="39" t="s">
        <v>50</v>
      </c>
      <c r="B29" s="40"/>
      <c r="C29" s="41" t="s">
        <v>51</v>
      </c>
      <c r="D29" s="42"/>
      <c r="E29" s="42"/>
      <c r="F29" s="43"/>
      <c r="G29" s="44" t="s">
        <v>52</v>
      </c>
      <c r="H29" s="39" t="s">
        <v>53</v>
      </c>
      <c r="I29" s="40"/>
      <c r="K29" s="46" t="s">
        <v>54</v>
      </c>
      <c r="L29" s="42"/>
      <c r="M29" s="42"/>
      <c r="N29" s="42"/>
      <c r="O29" s="42"/>
      <c r="P29" s="47"/>
      <c r="Q29" s="49" t="s">
        <v>55</v>
      </c>
      <c r="S29" s="51" t="s">
        <v>57</v>
      </c>
      <c r="T29" s="49" t="s">
        <v>58</v>
      </c>
      <c r="U29" s="46" t="s">
        <v>59</v>
      </c>
      <c r="V29" s="42"/>
      <c r="W29" s="48"/>
      <c r="X29" s="19"/>
      <c r="Y29" s="14"/>
      <c r="Z29" s="14"/>
      <c r="AA29" s="11"/>
      <c r="AB29" s="11"/>
    </row>
    <row r="30" spans="1:28" ht="48" thickBot="1" x14ac:dyDescent="0.3">
      <c r="A30" s="2" t="s">
        <v>60</v>
      </c>
      <c r="B30" s="3" t="s">
        <v>61</v>
      </c>
      <c r="C30" s="3" t="s">
        <v>62</v>
      </c>
      <c r="D30" s="3" t="s">
        <v>63</v>
      </c>
      <c r="E30" s="3" t="s">
        <v>64</v>
      </c>
      <c r="F30" s="3" t="s">
        <v>65</v>
      </c>
      <c r="G30" s="45"/>
      <c r="H30" s="2" t="s">
        <v>66</v>
      </c>
      <c r="I30" s="3" t="s">
        <v>67</v>
      </c>
      <c r="K30" s="6" t="s">
        <v>68</v>
      </c>
      <c r="L30" s="6" t="s">
        <v>69</v>
      </c>
      <c r="M30" s="6" t="s">
        <v>56</v>
      </c>
      <c r="N30" s="6" t="s">
        <v>70</v>
      </c>
      <c r="O30" s="6" t="s">
        <v>71</v>
      </c>
      <c r="P30" s="6" t="s">
        <v>72</v>
      </c>
      <c r="Q30" s="50"/>
      <c r="S30" s="52"/>
      <c r="T30" s="50"/>
      <c r="U30" s="6" t="s">
        <v>73</v>
      </c>
      <c r="V30" s="6" t="s">
        <v>74</v>
      </c>
      <c r="W30" s="6" t="s">
        <v>75</v>
      </c>
      <c r="X30" s="17"/>
      <c r="Y30" s="11"/>
      <c r="Z30" s="11"/>
      <c r="AA30" s="11"/>
      <c r="AB30" s="11"/>
    </row>
    <row r="31" spans="1:28" ht="16.5" thickBot="1" x14ac:dyDescent="0.3">
      <c r="A31" s="53" t="s">
        <v>360</v>
      </c>
      <c r="B31" s="53" t="s">
        <v>252</v>
      </c>
      <c r="C31" s="53">
        <v>3</v>
      </c>
      <c r="D31" s="53">
        <v>6</v>
      </c>
      <c r="E31" s="53">
        <v>38</v>
      </c>
      <c r="F31" s="53">
        <v>53</v>
      </c>
      <c r="G31" s="53">
        <v>2</v>
      </c>
      <c r="H31" s="34"/>
      <c r="I31" s="4"/>
      <c r="K31" s="23">
        <v>0.2</v>
      </c>
      <c r="L31" s="23">
        <v>0.3</v>
      </c>
      <c r="M31" s="23">
        <v>0.19</v>
      </c>
      <c r="N31" s="23">
        <v>0.06</v>
      </c>
      <c r="O31" s="23">
        <v>4.4000000000000004</v>
      </c>
      <c r="P31" s="23">
        <f>20.6-O31</f>
        <v>16.200000000000003</v>
      </c>
      <c r="Q31" s="2">
        <v>3</v>
      </c>
      <c r="R31" s="13"/>
      <c r="S31" s="5">
        <v>7.98</v>
      </c>
      <c r="T31" s="2">
        <v>13.72</v>
      </c>
      <c r="U31" s="2"/>
      <c r="V31" s="2"/>
      <c r="W31" s="2"/>
    </row>
    <row r="32" spans="1:28" ht="16.5" thickBot="1" x14ac:dyDescent="0.3">
      <c r="A32" s="54"/>
      <c r="B32" s="54"/>
      <c r="C32" s="54"/>
      <c r="D32" s="54"/>
      <c r="E32" s="54"/>
      <c r="F32" s="54"/>
      <c r="G32" s="54"/>
      <c r="H32" s="34"/>
      <c r="I32" s="2"/>
      <c r="J32" s="13"/>
      <c r="K32" s="2"/>
      <c r="L32" s="2"/>
      <c r="M32" s="2"/>
      <c r="N32" s="2"/>
      <c r="O32" s="2"/>
      <c r="P32" s="2"/>
      <c r="Q32" s="2"/>
      <c r="R32" s="13"/>
      <c r="S32" s="5"/>
      <c r="T32" s="2"/>
      <c r="U32" s="2"/>
      <c r="V32" s="2"/>
      <c r="W32" s="2"/>
    </row>
    <row r="33" spans="1:23" x14ac:dyDescent="0.25">
      <c r="A33" s="2"/>
      <c r="B33" s="2"/>
      <c r="C33" s="2"/>
      <c r="D33" s="2"/>
      <c r="E33" s="2"/>
      <c r="F33" s="2"/>
      <c r="G33" s="2"/>
      <c r="H33" s="2"/>
      <c r="I33" s="2"/>
      <c r="J33" s="13"/>
      <c r="K33" s="2"/>
      <c r="L33" s="2"/>
      <c r="M33" s="2"/>
      <c r="N33" s="2"/>
      <c r="O33" s="2"/>
      <c r="P33" s="2"/>
      <c r="Q33" s="2"/>
      <c r="R33" s="13"/>
      <c r="S33" s="5"/>
      <c r="T33" s="2"/>
      <c r="U33" s="2"/>
      <c r="V33" s="2"/>
      <c r="W33" s="2"/>
    </row>
    <row r="34" spans="1:23" x14ac:dyDescent="0.25">
      <c r="A34" s="2"/>
      <c r="B34" s="5"/>
      <c r="C34" s="2"/>
      <c r="D34" s="2"/>
      <c r="E34" s="5"/>
      <c r="F34" s="5"/>
      <c r="G34" s="5"/>
      <c r="H34" s="2"/>
      <c r="I34" s="2"/>
      <c r="J34" s="13"/>
      <c r="K34" s="2"/>
      <c r="L34" s="2"/>
      <c r="M34" s="5"/>
      <c r="N34" s="2"/>
      <c r="O34" s="5"/>
      <c r="P34" s="5"/>
      <c r="Q34" s="2"/>
      <c r="R34" s="13"/>
      <c r="S34" s="5"/>
      <c r="T34" s="2"/>
      <c r="U34" s="2"/>
      <c r="V34" s="5"/>
      <c r="W34" s="2"/>
    </row>
    <row r="35" spans="1:23" x14ac:dyDescent="0.25">
      <c r="A35" s="12"/>
      <c r="B35" s="13"/>
      <c r="C35" s="13"/>
      <c r="D35" s="12"/>
      <c r="E35" s="12"/>
      <c r="F35" s="13"/>
      <c r="G35" s="13"/>
      <c r="H35" s="13"/>
      <c r="I35" s="12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</row>
    <row r="36" spans="1:23" x14ac:dyDescent="0.25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2"/>
      <c r="S36" s="12"/>
      <c r="T36" s="12"/>
      <c r="U36" s="13"/>
      <c r="V36" s="13"/>
      <c r="W36" s="13"/>
    </row>
    <row r="37" spans="1:23" x14ac:dyDescent="0.25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4"/>
      <c r="S37" s="8"/>
      <c r="T37" s="8"/>
      <c r="U37" s="13"/>
      <c r="V37" s="13"/>
      <c r="W37" s="13"/>
    </row>
    <row r="38" spans="1:23" x14ac:dyDescent="0.25">
      <c r="K38" s="13"/>
      <c r="L38" s="13"/>
      <c r="M38" s="13"/>
      <c r="N38" s="13"/>
      <c r="O38" s="13"/>
      <c r="P38" s="13"/>
      <c r="Q38" s="13"/>
      <c r="R38" s="14"/>
      <c r="S38" s="8"/>
      <c r="T38" s="8"/>
      <c r="U38" s="13"/>
      <c r="V38" s="13"/>
      <c r="W38" s="13"/>
    </row>
    <row r="53" spans="1:8" x14ac:dyDescent="0.25">
      <c r="A53" s="7"/>
      <c r="H53" s="7"/>
    </row>
    <row r="54" spans="1:8" x14ac:dyDescent="0.25">
      <c r="A54" s="7"/>
    </row>
    <row r="55" spans="1:8" x14ac:dyDescent="0.25">
      <c r="A55" s="7"/>
    </row>
    <row r="56" spans="1:8" x14ac:dyDescent="0.25">
      <c r="A56" s="7"/>
    </row>
    <row r="57" spans="1:8" x14ac:dyDescent="0.25">
      <c r="A57" s="7"/>
    </row>
    <row r="58" spans="1:8" x14ac:dyDescent="0.25">
      <c r="A58" s="7"/>
    </row>
    <row r="59" spans="1:8" x14ac:dyDescent="0.25">
      <c r="A59" s="7"/>
    </row>
    <row r="60" spans="1:8" x14ac:dyDescent="0.25">
      <c r="A60" s="7"/>
    </row>
    <row r="61" spans="1:8" x14ac:dyDescent="0.25">
      <c r="A61" s="7"/>
    </row>
    <row r="62" spans="1:8" x14ac:dyDescent="0.25">
      <c r="A62" s="7"/>
    </row>
    <row r="63" spans="1:8" x14ac:dyDescent="0.25">
      <c r="A63" s="7"/>
    </row>
    <row r="64" spans="1:8" x14ac:dyDescent="0.25">
      <c r="A64" s="7"/>
      <c r="B64" s="7"/>
    </row>
    <row r="65" spans="1:2" x14ac:dyDescent="0.25">
      <c r="A65" s="7"/>
      <c r="B65" s="7"/>
    </row>
    <row r="66" spans="1:2" x14ac:dyDescent="0.25">
      <c r="A66" s="7"/>
      <c r="B66" s="7"/>
    </row>
    <row r="67" spans="1:2" x14ac:dyDescent="0.25">
      <c r="A67" s="7"/>
      <c r="B67" s="7"/>
    </row>
    <row r="68" spans="1:2" x14ac:dyDescent="0.25">
      <c r="A68" s="7"/>
    </row>
    <row r="69" spans="1:2" x14ac:dyDescent="0.25">
      <c r="A69" s="7"/>
    </row>
    <row r="70" spans="1:2" x14ac:dyDescent="0.25">
      <c r="A70" s="7"/>
    </row>
    <row r="71" spans="1:2" x14ac:dyDescent="0.25">
      <c r="A71" s="7"/>
    </row>
    <row r="72" spans="1:2" x14ac:dyDescent="0.25">
      <c r="A72" s="7"/>
    </row>
  </sheetData>
  <mergeCells count="16">
    <mergeCell ref="S29:S30"/>
    <mergeCell ref="T29:T30"/>
    <mergeCell ref="U29:W29"/>
    <mergeCell ref="A31:A32"/>
    <mergeCell ref="B31:B32"/>
    <mergeCell ref="C31:C32"/>
    <mergeCell ref="D31:D32"/>
    <mergeCell ref="E31:E32"/>
    <mergeCell ref="F31:F32"/>
    <mergeCell ref="G31:G32"/>
    <mergeCell ref="A29:B29"/>
    <mergeCell ref="C29:F29"/>
    <mergeCell ref="G29:G30"/>
    <mergeCell ref="H29:I29"/>
    <mergeCell ref="K29:P29"/>
    <mergeCell ref="Q29:Q30"/>
  </mergeCells>
  <pageMargins left="0.511811024" right="0.511811024" top="0.78740157499999996" bottom="0.78740157499999996" header="0.31496062000000002" footer="0.3149606200000000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76"/>
  <sheetViews>
    <sheetView topLeftCell="O22" workbookViewId="0">
      <selection activeCell="T36" sqref="T35:T40"/>
    </sheetView>
  </sheetViews>
  <sheetFormatPr defaultRowHeight="15.75" x14ac:dyDescent="0.25"/>
  <cols>
    <col min="1" max="1" width="32.7109375" style="1" bestFit="1" customWidth="1"/>
    <col min="2" max="2" width="12.7109375" style="1" bestFit="1" customWidth="1"/>
    <col min="3" max="3" width="16" style="1" customWidth="1"/>
    <col min="4" max="4" width="15.85546875" style="1" bestFit="1" customWidth="1"/>
    <col min="5" max="5" width="24" style="1" customWidth="1"/>
    <col min="6" max="6" width="14.5703125" style="1" bestFit="1" customWidth="1"/>
    <col min="7" max="7" width="12.5703125" style="1" customWidth="1"/>
    <col min="8" max="8" width="20.28515625" style="1" bestFit="1" customWidth="1"/>
    <col min="9" max="9" width="13.42578125" style="1" bestFit="1" customWidth="1"/>
    <col min="10" max="10" width="8.28515625" style="1" bestFit="1" customWidth="1"/>
    <col min="11" max="20" width="9.140625" style="1"/>
    <col min="21" max="21" width="5.85546875" style="1" bestFit="1" customWidth="1"/>
    <col min="22" max="22" width="7.28515625" style="1" bestFit="1" customWidth="1"/>
    <col min="23" max="23" width="16.5703125" style="1" customWidth="1"/>
    <col min="24" max="16384" width="9.140625" style="1"/>
  </cols>
  <sheetData>
    <row r="1" spans="1:10" x14ac:dyDescent="0.25">
      <c r="A1" s="1" t="s">
        <v>0</v>
      </c>
    </row>
    <row r="2" spans="1:10" x14ac:dyDescent="0.25">
      <c r="A2" s="1" t="s">
        <v>1</v>
      </c>
      <c r="B2" s="1">
        <v>7</v>
      </c>
    </row>
    <row r="3" spans="1:10" x14ac:dyDescent="0.25">
      <c r="A3" s="1" t="s">
        <v>2</v>
      </c>
      <c r="B3" s="9">
        <v>27118</v>
      </c>
    </row>
    <row r="4" spans="1:10" x14ac:dyDescent="0.25">
      <c r="A4" s="1" t="s">
        <v>3</v>
      </c>
      <c r="B4" s="1" t="s">
        <v>664</v>
      </c>
    </row>
    <row r="5" spans="1:10" x14ac:dyDescent="0.25">
      <c r="A5" s="1" t="s">
        <v>4</v>
      </c>
      <c r="B5" s="1" t="s">
        <v>275</v>
      </c>
    </row>
    <row r="6" spans="1:10" ht="17.25" x14ac:dyDescent="0.3">
      <c r="A6" s="1" t="s">
        <v>5</v>
      </c>
      <c r="B6" s="20" t="s">
        <v>665</v>
      </c>
    </row>
    <row r="7" spans="1:10" ht="17.25" x14ac:dyDescent="0.3">
      <c r="A7" s="1" t="s">
        <v>6</v>
      </c>
      <c r="B7" s="31" t="s">
        <v>666</v>
      </c>
    </row>
    <row r="8" spans="1:10" x14ac:dyDescent="0.25">
      <c r="A8" s="1" t="s">
        <v>7</v>
      </c>
      <c r="B8" s="1" t="s">
        <v>667</v>
      </c>
    </row>
    <row r="9" spans="1:10" ht="17.25" x14ac:dyDescent="0.3">
      <c r="A9" s="1" t="s">
        <v>8</v>
      </c>
      <c r="B9" s="31" t="s">
        <v>668</v>
      </c>
    </row>
    <row r="10" spans="1:10" x14ac:dyDescent="0.25">
      <c r="A10" s="1" t="s">
        <v>9</v>
      </c>
      <c r="B10" s="1" t="s">
        <v>200</v>
      </c>
    </row>
    <row r="11" spans="1:10" x14ac:dyDescent="0.25">
      <c r="A11" s="1" t="s">
        <v>10</v>
      </c>
      <c r="B11" s="1" t="s">
        <v>84</v>
      </c>
    </row>
    <row r="12" spans="1:10" ht="17.25" x14ac:dyDescent="0.3">
      <c r="A12" s="1" t="s">
        <v>11</v>
      </c>
      <c r="B12" s="31" t="s">
        <v>669</v>
      </c>
    </row>
    <row r="13" spans="1:10" ht="17.25" x14ac:dyDescent="0.3">
      <c r="A13" s="1" t="s">
        <v>12</v>
      </c>
      <c r="B13" s="31" t="s">
        <v>670</v>
      </c>
    </row>
    <row r="16" spans="1:10" ht="16.5" x14ac:dyDescent="0.3">
      <c r="A16" s="10" t="s">
        <v>13</v>
      </c>
      <c r="B16" s="10" t="s">
        <v>14</v>
      </c>
      <c r="C16" s="10" t="s">
        <v>15</v>
      </c>
      <c r="D16" s="10" t="s">
        <v>16</v>
      </c>
      <c r="E16" s="10" t="s">
        <v>17</v>
      </c>
      <c r="F16" s="10" t="s">
        <v>340</v>
      </c>
      <c r="G16" s="10" t="s">
        <v>18</v>
      </c>
      <c r="H16" s="10" t="s">
        <v>19</v>
      </c>
      <c r="I16" s="10" t="s">
        <v>20</v>
      </c>
      <c r="J16" s="10" t="s">
        <v>459</v>
      </c>
    </row>
    <row r="17" spans="1:28" ht="17.25" x14ac:dyDescent="0.3">
      <c r="A17" s="1" t="s">
        <v>76</v>
      </c>
      <c r="B17" s="1" t="s">
        <v>486</v>
      </c>
      <c r="C17" s="31" t="s">
        <v>674</v>
      </c>
      <c r="D17" s="31" t="s">
        <v>376</v>
      </c>
      <c r="E17" s="31" t="s">
        <v>501</v>
      </c>
      <c r="F17" s="1" t="s">
        <v>102</v>
      </c>
      <c r="G17" s="1" t="s">
        <v>207</v>
      </c>
      <c r="H17" s="31" t="s">
        <v>405</v>
      </c>
      <c r="I17" s="1" t="s">
        <v>497</v>
      </c>
      <c r="J17" s="31" t="s">
        <v>675</v>
      </c>
    </row>
    <row r="18" spans="1:28" ht="17.25" x14ac:dyDescent="0.3">
      <c r="A18" s="1" t="s">
        <v>135</v>
      </c>
      <c r="B18" s="1" t="s">
        <v>671</v>
      </c>
      <c r="C18" s="31" t="s">
        <v>676</v>
      </c>
      <c r="D18" s="1" t="s">
        <v>99</v>
      </c>
      <c r="E18" s="31" t="s">
        <v>677</v>
      </c>
      <c r="F18" s="1" t="s">
        <v>102</v>
      </c>
      <c r="G18" s="1" t="s">
        <v>207</v>
      </c>
      <c r="H18" s="31" t="s">
        <v>678</v>
      </c>
      <c r="I18" s="1" t="s">
        <v>497</v>
      </c>
      <c r="J18" s="31" t="s">
        <v>675</v>
      </c>
    </row>
    <row r="19" spans="1:28" ht="17.25" x14ac:dyDescent="0.3">
      <c r="A19" s="1" t="s">
        <v>87</v>
      </c>
      <c r="B19" s="1" t="s">
        <v>672</v>
      </c>
      <c r="C19" s="31" t="s">
        <v>575</v>
      </c>
      <c r="D19" s="1" t="s">
        <v>99</v>
      </c>
      <c r="E19" s="31" t="s">
        <v>290</v>
      </c>
      <c r="F19" s="1" t="s">
        <v>102</v>
      </c>
      <c r="G19" s="1" t="s">
        <v>207</v>
      </c>
      <c r="H19" s="31" t="s">
        <v>679</v>
      </c>
      <c r="I19" s="1" t="s">
        <v>497</v>
      </c>
      <c r="J19" s="1" t="s">
        <v>680</v>
      </c>
    </row>
    <row r="20" spans="1:28" ht="17.25" x14ac:dyDescent="0.3">
      <c r="A20" s="1" t="s">
        <v>88</v>
      </c>
      <c r="B20" s="1" t="s">
        <v>673</v>
      </c>
      <c r="C20" s="31" t="s">
        <v>401</v>
      </c>
      <c r="D20" s="1" t="s">
        <v>99</v>
      </c>
      <c r="E20" s="31" t="s">
        <v>290</v>
      </c>
      <c r="F20" s="1" t="s">
        <v>102</v>
      </c>
      <c r="G20" s="1" t="s">
        <v>207</v>
      </c>
      <c r="H20" s="31" t="s">
        <v>682</v>
      </c>
      <c r="I20" s="1" t="s">
        <v>112</v>
      </c>
      <c r="J20" s="31" t="s">
        <v>681</v>
      </c>
    </row>
    <row r="21" spans="1:28" ht="17.25" x14ac:dyDescent="0.3">
      <c r="A21" s="1" t="s">
        <v>89</v>
      </c>
      <c r="B21" s="1" t="s">
        <v>683</v>
      </c>
      <c r="C21" s="31" t="s">
        <v>608</v>
      </c>
      <c r="D21" s="1" t="s">
        <v>99</v>
      </c>
      <c r="E21" s="31" t="s">
        <v>687</v>
      </c>
      <c r="F21" s="1" t="s">
        <v>102</v>
      </c>
      <c r="G21" s="1" t="s">
        <v>207</v>
      </c>
      <c r="H21" s="31" t="s">
        <v>686</v>
      </c>
      <c r="I21" s="1" t="s">
        <v>497</v>
      </c>
    </row>
    <row r="22" spans="1:28" ht="17.25" x14ac:dyDescent="0.3">
      <c r="A22" s="1" t="s">
        <v>148</v>
      </c>
      <c r="B22" s="1" t="s">
        <v>684</v>
      </c>
      <c r="C22" s="31" t="s">
        <v>685</v>
      </c>
      <c r="D22" s="1" t="s">
        <v>99</v>
      </c>
      <c r="E22" s="31" t="s">
        <v>110</v>
      </c>
      <c r="F22" s="1" t="s">
        <v>102</v>
      </c>
      <c r="G22" s="1" t="s">
        <v>207</v>
      </c>
      <c r="H22" s="31" t="s">
        <v>496</v>
      </c>
    </row>
    <row r="24" spans="1:28" x14ac:dyDescent="0.25">
      <c r="A24" s="1" t="s">
        <v>24</v>
      </c>
      <c r="B24" s="1" t="s">
        <v>688</v>
      </c>
    </row>
    <row r="25" spans="1:28" x14ac:dyDescent="0.25">
      <c r="A25" s="1" t="s">
        <v>25</v>
      </c>
      <c r="B25" s="1" t="s">
        <v>689</v>
      </c>
    </row>
    <row r="26" spans="1:28" x14ac:dyDescent="0.25">
      <c r="B26" s="1" t="s">
        <v>631</v>
      </c>
    </row>
    <row r="29" spans="1:28" ht="30" customHeight="1" x14ac:dyDescent="0.25"/>
    <row r="30" spans="1:28" s="16" customFormat="1" x14ac:dyDescent="0.25">
      <c r="A30" s="16" t="s">
        <v>49</v>
      </c>
    </row>
    <row r="31" spans="1:28" s="16" customFormat="1" x14ac:dyDescent="0.25"/>
    <row r="32" spans="1:28" s="16" customFormat="1" ht="16.5" thickBot="1" x14ac:dyDescent="0.3">
      <c r="Y32" s="18"/>
      <c r="Z32" s="18"/>
      <c r="AA32" s="18"/>
      <c r="AB32" s="18"/>
    </row>
    <row r="33" spans="1:28" ht="17.25" customHeight="1" thickBot="1" x14ac:dyDescent="0.3">
      <c r="A33" s="39" t="s">
        <v>50</v>
      </c>
      <c r="B33" s="40"/>
      <c r="C33" s="41" t="s">
        <v>51</v>
      </c>
      <c r="D33" s="42"/>
      <c r="E33" s="42"/>
      <c r="F33" s="43"/>
      <c r="G33" s="44" t="s">
        <v>52</v>
      </c>
      <c r="H33" s="39" t="s">
        <v>53</v>
      </c>
      <c r="I33" s="40"/>
      <c r="K33" s="46" t="s">
        <v>54</v>
      </c>
      <c r="L33" s="42"/>
      <c r="M33" s="42"/>
      <c r="N33" s="42"/>
      <c r="O33" s="42"/>
      <c r="P33" s="47"/>
      <c r="Q33" s="49" t="s">
        <v>55</v>
      </c>
      <c r="S33" s="51" t="s">
        <v>57</v>
      </c>
      <c r="T33" s="49" t="s">
        <v>58</v>
      </c>
      <c r="U33" s="46" t="s">
        <v>59</v>
      </c>
      <c r="V33" s="42"/>
      <c r="W33" s="48"/>
      <c r="X33" s="19"/>
      <c r="Y33" s="14"/>
      <c r="Z33" s="14"/>
      <c r="AA33" s="11"/>
      <c r="AB33" s="11"/>
    </row>
    <row r="34" spans="1:28" ht="48" thickBot="1" x14ac:dyDescent="0.3">
      <c r="A34" s="2" t="s">
        <v>60</v>
      </c>
      <c r="B34" s="3" t="s">
        <v>61</v>
      </c>
      <c r="C34" s="3" t="s">
        <v>62</v>
      </c>
      <c r="D34" s="3" t="s">
        <v>63</v>
      </c>
      <c r="E34" s="3" t="s">
        <v>64</v>
      </c>
      <c r="F34" s="3" t="s">
        <v>65</v>
      </c>
      <c r="G34" s="45"/>
      <c r="H34" s="2" t="s">
        <v>66</v>
      </c>
      <c r="I34" s="3" t="s">
        <v>67</v>
      </c>
      <c r="K34" s="6" t="s">
        <v>68</v>
      </c>
      <c r="L34" s="6" t="s">
        <v>69</v>
      </c>
      <c r="M34" s="6" t="s">
        <v>56</v>
      </c>
      <c r="N34" s="6" t="s">
        <v>70</v>
      </c>
      <c r="O34" s="6" t="s">
        <v>71</v>
      </c>
      <c r="P34" s="6" t="s">
        <v>72</v>
      </c>
      <c r="Q34" s="50"/>
      <c r="S34" s="52"/>
      <c r="T34" s="50"/>
      <c r="U34" s="6" t="s">
        <v>73</v>
      </c>
      <c r="V34" s="6" t="s">
        <v>74</v>
      </c>
      <c r="W34" s="6" t="s">
        <v>75</v>
      </c>
      <c r="X34" s="17"/>
      <c r="Y34" s="11"/>
      <c r="Z34" s="11"/>
      <c r="AA34" s="11"/>
      <c r="AB34" s="11"/>
    </row>
    <row r="35" spans="1:28" x14ac:dyDescent="0.25">
      <c r="A35" s="32" t="s">
        <v>118</v>
      </c>
      <c r="B35" s="33" t="s">
        <v>473</v>
      </c>
      <c r="C35" s="33">
        <v>6</v>
      </c>
      <c r="D35" s="33">
        <v>23</v>
      </c>
      <c r="E35" s="33">
        <v>24</v>
      </c>
      <c r="F35" s="33">
        <v>47</v>
      </c>
      <c r="G35" s="33">
        <v>1.1499999999999999</v>
      </c>
      <c r="H35" s="4"/>
      <c r="I35" s="4"/>
      <c r="K35" s="22">
        <v>0.4</v>
      </c>
      <c r="L35" s="22">
        <v>0.8</v>
      </c>
      <c r="M35" s="22">
        <v>0.08</v>
      </c>
      <c r="N35" s="22">
        <v>0.05</v>
      </c>
      <c r="O35" s="22">
        <v>5.3</v>
      </c>
      <c r="P35" s="2">
        <f>15.6-O35</f>
        <v>10.3</v>
      </c>
      <c r="Q35" s="2">
        <v>6</v>
      </c>
      <c r="R35" s="13"/>
      <c r="S35" s="22">
        <v>3.12</v>
      </c>
      <c r="T35" s="24">
        <v>5.36</v>
      </c>
      <c r="U35" s="2"/>
      <c r="V35" s="2"/>
      <c r="W35" s="2"/>
    </row>
    <row r="36" spans="1:28" x14ac:dyDescent="0.25">
      <c r="A36" s="24" t="s">
        <v>159</v>
      </c>
      <c r="B36" s="26" t="s">
        <v>690</v>
      </c>
      <c r="C36" s="26">
        <v>6</v>
      </c>
      <c r="D36" s="26">
        <v>21</v>
      </c>
      <c r="E36" s="26">
        <v>22</v>
      </c>
      <c r="F36" s="26">
        <v>51</v>
      </c>
      <c r="G36" s="26">
        <v>3.54</v>
      </c>
      <c r="H36" s="2"/>
      <c r="I36" s="2"/>
      <c r="J36" s="13"/>
      <c r="K36" s="22">
        <v>0.1</v>
      </c>
      <c r="L36" s="22">
        <v>0.4</v>
      </c>
      <c r="M36" s="22">
        <v>0.04</v>
      </c>
      <c r="N36" s="22">
        <v>0.03</v>
      </c>
      <c r="O36" s="22">
        <v>4.7</v>
      </c>
      <c r="P36" s="2">
        <f>12.5-O36</f>
        <v>7.8</v>
      </c>
      <c r="Q36" s="2">
        <v>4</v>
      </c>
      <c r="R36" s="13"/>
      <c r="S36" s="22">
        <v>1.77</v>
      </c>
      <c r="T36" s="24">
        <v>3.04</v>
      </c>
      <c r="U36" s="2"/>
      <c r="V36" s="2"/>
      <c r="W36" s="2"/>
    </row>
    <row r="37" spans="1:28" x14ac:dyDescent="0.25">
      <c r="A37" s="24" t="s">
        <v>160</v>
      </c>
      <c r="B37" s="26" t="s">
        <v>691</v>
      </c>
      <c r="C37" s="26">
        <v>6</v>
      </c>
      <c r="D37" s="26">
        <v>19</v>
      </c>
      <c r="E37" s="26">
        <v>15</v>
      </c>
      <c r="F37" s="26">
        <v>60</v>
      </c>
      <c r="G37" s="26">
        <v>5</v>
      </c>
      <c r="H37" s="2"/>
      <c r="I37" s="2"/>
      <c r="J37" s="13"/>
      <c r="K37" s="22">
        <v>0.1</v>
      </c>
      <c r="L37" s="22">
        <v>0.3</v>
      </c>
      <c r="M37" s="22">
        <v>0.03</v>
      </c>
      <c r="N37" s="22">
        <v>0.02</v>
      </c>
      <c r="O37" s="22">
        <v>4.0999999999999996</v>
      </c>
      <c r="P37" s="2">
        <f>8.8-O37</f>
        <v>4.7000000000000011</v>
      </c>
      <c r="Q37" s="2">
        <v>3</v>
      </c>
      <c r="R37" s="13"/>
      <c r="S37" s="22">
        <v>1.08</v>
      </c>
      <c r="T37" s="24">
        <v>1.35</v>
      </c>
      <c r="U37" s="2"/>
      <c r="V37" s="2"/>
      <c r="W37" s="2"/>
    </row>
    <row r="38" spans="1:28" x14ac:dyDescent="0.25">
      <c r="A38" s="24" t="s">
        <v>120</v>
      </c>
      <c r="B38" s="26" t="s">
        <v>692</v>
      </c>
      <c r="C38" s="26">
        <v>6</v>
      </c>
      <c r="D38" s="26">
        <v>19</v>
      </c>
      <c r="E38" s="26">
        <v>15</v>
      </c>
      <c r="F38" s="26">
        <v>60</v>
      </c>
      <c r="G38" s="26">
        <v>5.2</v>
      </c>
      <c r="H38" s="2"/>
      <c r="I38" s="2"/>
      <c r="J38" s="13"/>
      <c r="K38" s="22">
        <v>0.1</v>
      </c>
      <c r="L38" s="22">
        <v>0.2</v>
      </c>
      <c r="M38" s="22">
        <v>0.02</v>
      </c>
      <c r="N38" s="22">
        <v>0.01</v>
      </c>
      <c r="O38" s="22">
        <v>2.7</v>
      </c>
      <c r="P38" s="5">
        <f>5.3-O38</f>
        <v>2.5999999999999996</v>
      </c>
      <c r="Q38" s="2">
        <v>4</v>
      </c>
      <c r="R38" s="13"/>
      <c r="S38" s="22">
        <v>0.54</v>
      </c>
      <c r="T38" s="24">
        <v>0.92</v>
      </c>
      <c r="U38" s="2"/>
      <c r="V38" s="5"/>
      <c r="W38" s="2"/>
    </row>
    <row r="39" spans="1:28" x14ac:dyDescent="0.25">
      <c r="A39" s="24" t="s">
        <v>121</v>
      </c>
      <c r="B39" s="26" t="s">
        <v>693</v>
      </c>
      <c r="C39" s="26">
        <v>6</v>
      </c>
      <c r="D39" s="26">
        <v>21</v>
      </c>
      <c r="E39" s="26">
        <v>17</v>
      </c>
      <c r="F39" s="26">
        <v>56</v>
      </c>
      <c r="G39" s="26">
        <v>0</v>
      </c>
      <c r="H39" s="13"/>
      <c r="I39" s="12"/>
      <c r="J39" s="13"/>
      <c r="K39" s="29">
        <v>0.1</v>
      </c>
      <c r="L39" s="22">
        <v>0.2</v>
      </c>
      <c r="M39" s="22">
        <v>0.01</v>
      </c>
      <c r="N39" s="22">
        <v>0.01</v>
      </c>
      <c r="O39" s="22">
        <v>2.2000000000000002</v>
      </c>
      <c r="P39" s="13">
        <f>4.6-O39</f>
        <v>2.3999999999999995</v>
      </c>
      <c r="Q39" s="13">
        <v>4</v>
      </c>
      <c r="R39" s="13"/>
      <c r="S39" s="22">
        <v>0.36</v>
      </c>
      <c r="T39" s="24">
        <v>0.61</v>
      </c>
      <c r="U39" s="13"/>
      <c r="V39" s="13"/>
      <c r="W39" s="13"/>
    </row>
    <row r="40" spans="1:28" ht="16.5" thickBot="1" x14ac:dyDescent="0.3">
      <c r="A40" s="25" t="s">
        <v>240</v>
      </c>
      <c r="B40" s="27" t="s">
        <v>694</v>
      </c>
      <c r="C40" s="27">
        <v>7</v>
      </c>
      <c r="D40" s="27">
        <v>20</v>
      </c>
      <c r="E40" s="27">
        <v>18</v>
      </c>
      <c r="F40" s="27">
        <v>55</v>
      </c>
      <c r="G40" s="27">
        <v>0</v>
      </c>
      <c r="H40" s="13"/>
      <c r="I40" s="13"/>
      <c r="J40" s="13"/>
      <c r="K40" s="30">
        <v>0.1</v>
      </c>
      <c r="L40" s="23">
        <v>0.3</v>
      </c>
      <c r="M40" s="23">
        <v>0.01</v>
      </c>
      <c r="N40" s="23">
        <v>0.01</v>
      </c>
      <c r="O40" s="23">
        <v>1.9</v>
      </c>
      <c r="P40" s="13">
        <f>4.6-O40</f>
        <v>2.6999999999999997</v>
      </c>
      <c r="Q40" s="13">
        <v>6</v>
      </c>
      <c r="R40" s="12"/>
      <c r="S40" s="23">
        <v>0.3</v>
      </c>
      <c r="T40" s="25">
        <v>0.51</v>
      </c>
      <c r="U40" s="13"/>
      <c r="V40" s="13"/>
      <c r="W40" s="13"/>
    </row>
    <row r="41" spans="1:28" x14ac:dyDescent="0.25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4"/>
      <c r="S41" s="8"/>
      <c r="T41" s="8"/>
      <c r="U41" s="13"/>
      <c r="V41" s="13"/>
      <c r="W41" s="13"/>
    </row>
    <row r="42" spans="1:28" x14ac:dyDescent="0.25">
      <c r="K42" s="13"/>
      <c r="L42" s="13"/>
      <c r="M42" s="13"/>
      <c r="N42" s="13"/>
      <c r="O42" s="13"/>
      <c r="P42" s="13"/>
      <c r="Q42" s="13"/>
      <c r="R42" s="14"/>
      <c r="S42" s="8"/>
      <c r="T42" s="8"/>
      <c r="U42" s="13"/>
      <c r="V42" s="13"/>
      <c r="W42" s="13"/>
    </row>
    <row r="57" spans="1:8" x14ac:dyDescent="0.25">
      <c r="A57" s="7"/>
      <c r="H57" s="7"/>
    </row>
    <row r="58" spans="1:8" x14ac:dyDescent="0.25">
      <c r="A58" s="7"/>
    </row>
    <row r="59" spans="1:8" x14ac:dyDescent="0.25">
      <c r="A59" s="7"/>
    </row>
    <row r="60" spans="1:8" x14ac:dyDescent="0.25">
      <c r="A60" s="7"/>
    </row>
    <row r="61" spans="1:8" x14ac:dyDescent="0.25">
      <c r="A61" s="7"/>
    </row>
    <row r="62" spans="1:8" x14ac:dyDescent="0.25">
      <c r="A62" s="7"/>
    </row>
    <row r="63" spans="1:8" x14ac:dyDescent="0.25">
      <c r="A63" s="7"/>
    </row>
    <row r="64" spans="1:8" x14ac:dyDescent="0.25">
      <c r="A64" s="7"/>
    </row>
    <row r="65" spans="1:2" x14ac:dyDescent="0.25">
      <c r="A65" s="7"/>
    </row>
    <row r="66" spans="1:2" x14ac:dyDescent="0.25">
      <c r="A66" s="7"/>
    </row>
    <row r="67" spans="1:2" x14ac:dyDescent="0.25">
      <c r="A67" s="7"/>
    </row>
    <row r="68" spans="1:2" x14ac:dyDescent="0.25">
      <c r="A68" s="7"/>
      <c r="B68" s="7"/>
    </row>
    <row r="69" spans="1:2" x14ac:dyDescent="0.25">
      <c r="A69" s="7"/>
      <c r="B69" s="7"/>
    </row>
    <row r="70" spans="1:2" x14ac:dyDescent="0.25">
      <c r="A70" s="7"/>
      <c r="B70" s="7"/>
    </row>
    <row r="71" spans="1:2" x14ac:dyDescent="0.25">
      <c r="A71" s="7"/>
      <c r="B71" s="7"/>
    </row>
    <row r="72" spans="1:2" x14ac:dyDescent="0.25">
      <c r="A72" s="7"/>
    </row>
    <row r="73" spans="1:2" x14ac:dyDescent="0.25">
      <c r="A73" s="7"/>
    </row>
    <row r="74" spans="1:2" x14ac:dyDescent="0.25">
      <c r="A74" s="7"/>
    </row>
    <row r="75" spans="1:2" x14ac:dyDescent="0.25">
      <c r="A75" s="7"/>
    </row>
    <row r="76" spans="1:2" x14ac:dyDescent="0.25">
      <c r="A76" s="7"/>
    </row>
  </sheetData>
  <mergeCells count="9">
    <mergeCell ref="S33:S34"/>
    <mergeCell ref="T33:T34"/>
    <mergeCell ref="U33:W33"/>
    <mergeCell ref="A33:B33"/>
    <mergeCell ref="C33:F33"/>
    <mergeCell ref="G33:G34"/>
    <mergeCell ref="H33:I33"/>
    <mergeCell ref="K33:P33"/>
    <mergeCell ref="Q33:Q34"/>
  </mergeCells>
  <pageMargins left="0.511811024" right="0.511811024" top="0.78740157499999996" bottom="0.78740157499999996" header="0.31496062000000002" footer="0.3149606200000000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76"/>
  <sheetViews>
    <sheetView topLeftCell="M32" workbookViewId="0">
      <selection activeCell="T36" sqref="T35:T40"/>
    </sheetView>
  </sheetViews>
  <sheetFormatPr defaultRowHeight="15.75" x14ac:dyDescent="0.25"/>
  <cols>
    <col min="1" max="1" width="32.7109375" style="1" bestFit="1" customWidth="1"/>
    <col min="2" max="2" width="12.7109375" style="1" bestFit="1" customWidth="1"/>
    <col min="3" max="3" width="16" style="1" customWidth="1"/>
    <col min="4" max="4" width="15.85546875" style="1" bestFit="1" customWidth="1"/>
    <col min="5" max="5" width="24" style="1" customWidth="1"/>
    <col min="6" max="6" width="14.5703125" style="1" bestFit="1" customWidth="1"/>
    <col min="7" max="7" width="12.5703125" style="1" customWidth="1"/>
    <col min="8" max="8" width="20.28515625" style="1" bestFit="1" customWidth="1"/>
    <col min="9" max="9" width="13.42578125" style="1" bestFit="1" customWidth="1"/>
    <col min="10" max="10" width="8.28515625" style="1" bestFit="1" customWidth="1"/>
    <col min="11" max="20" width="9.140625" style="1"/>
    <col min="21" max="21" width="5.85546875" style="1" bestFit="1" customWidth="1"/>
    <col min="22" max="22" width="7.28515625" style="1" bestFit="1" customWidth="1"/>
    <col min="23" max="23" width="16.5703125" style="1" customWidth="1"/>
    <col min="24" max="16384" width="9.140625" style="1"/>
  </cols>
  <sheetData>
    <row r="1" spans="1:10" x14ac:dyDescent="0.25">
      <c r="A1" s="1" t="s">
        <v>0</v>
      </c>
    </row>
    <row r="2" spans="1:10" x14ac:dyDescent="0.25">
      <c r="A2" s="1" t="s">
        <v>1</v>
      </c>
      <c r="B2" s="1">
        <v>24</v>
      </c>
    </row>
    <row r="3" spans="1:10" x14ac:dyDescent="0.25">
      <c r="A3" s="1" t="s">
        <v>2</v>
      </c>
      <c r="B3" s="9">
        <v>27409</v>
      </c>
    </row>
    <row r="4" spans="1:10" x14ac:dyDescent="0.25">
      <c r="A4" s="1" t="s">
        <v>3</v>
      </c>
      <c r="B4" s="1" t="s">
        <v>664</v>
      </c>
    </row>
    <row r="5" spans="1:10" x14ac:dyDescent="0.25">
      <c r="A5" s="1" t="s">
        <v>4</v>
      </c>
      <c r="B5" s="1" t="s">
        <v>275</v>
      </c>
    </row>
    <row r="6" spans="1:10" ht="17.25" x14ac:dyDescent="0.3">
      <c r="A6" s="1" t="s">
        <v>5</v>
      </c>
      <c r="B6" s="20" t="s">
        <v>695</v>
      </c>
    </row>
    <row r="7" spans="1:10" ht="17.25" x14ac:dyDescent="0.3">
      <c r="A7" s="1" t="s">
        <v>6</v>
      </c>
      <c r="B7" s="31" t="s">
        <v>696</v>
      </c>
    </row>
    <row r="8" spans="1:10" x14ac:dyDescent="0.25">
      <c r="A8" s="1" t="s">
        <v>7</v>
      </c>
      <c r="B8" s="1" t="s">
        <v>697</v>
      </c>
    </row>
    <row r="9" spans="1:10" ht="17.25" x14ac:dyDescent="0.3">
      <c r="A9" s="1" t="s">
        <v>8</v>
      </c>
      <c r="B9" s="31" t="s">
        <v>698</v>
      </c>
    </row>
    <row r="10" spans="1:10" ht="17.25" x14ac:dyDescent="0.3">
      <c r="A10" s="1" t="s">
        <v>9</v>
      </c>
      <c r="B10" s="31" t="s">
        <v>638</v>
      </c>
    </row>
    <row r="11" spans="1:10" x14ac:dyDescent="0.25">
      <c r="A11" s="1" t="s">
        <v>10</v>
      </c>
      <c r="B11" s="1" t="s">
        <v>207</v>
      </c>
    </row>
    <row r="12" spans="1:10" ht="17.25" x14ac:dyDescent="0.3">
      <c r="A12" s="1" t="s">
        <v>11</v>
      </c>
      <c r="B12" s="31" t="s">
        <v>699</v>
      </c>
    </row>
    <row r="13" spans="1:10" x14ac:dyDescent="0.25">
      <c r="A13" s="1" t="s">
        <v>12</v>
      </c>
      <c r="B13" s="1" t="s">
        <v>700</v>
      </c>
    </row>
    <row r="16" spans="1:10" ht="16.5" x14ac:dyDescent="0.3">
      <c r="A16" s="10" t="s">
        <v>13</v>
      </c>
      <c r="B16" s="10" t="s">
        <v>14</v>
      </c>
      <c r="C16" s="10" t="s">
        <v>15</v>
      </c>
      <c r="D16" s="10" t="s">
        <v>16</v>
      </c>
      <c r="E16" s="10" t="s">
        <v>17</v>
      </c>
      <c r="F16" s="10" t="s">
        <v>340</v>
      </c>
      <c r="G16" s="10" t="s">
        <v>18</v>
      </c>
      <c r="H16" s="10" t="s">
        <v>19</v>
      </c>
      <c r="I16" s="10" t="s">
        <v>20</v>
      </c>
      <c r="J16" s="10" t="s">
        <v>459</v>
      </c>
    </row>
    <row r="17" spans="1:28" ht="17.25" x14ac:dyDescent="0.3">
      <c r="A17" s="1" t="s">
        <v>76</v>
      </c>
      <c r="B17" s="1" t="s">
        <v>486</v>
      </c>
      <c r="C17" s="31" t="s">
        <v>704</v>
      </c>
      <c r="D17" s="1" t="s">
        <v>462</v>
      </c>
      <c r="E17" s="31" t="s">
        <v>705</v>
      </c>
      <c r="F17" s="1" t="s">
        <v>457</v>
      </c>
      <c r="G17" s="1" t="s">
        <v>207</v>
      </c>
      <c r="H17" s="31" t="s">
        <v>706</v>
      </c>
      <c r="I17" s="1" t="s">
        <v>497</v>
      </c>
    </row>
    <row r="18" spans="1:28" ht="17.25" x14ac:dyDescent="0.3">
      <c r="A18" s="1" t="s">
        <v>135</v>
      </c>
      <c r="B18" s="1" t="s">
        <v>701</v>
      </c>
      <c r="C18" s="31" t="s">
        <v>707</v>
      </c>
      <c r="D18" s="1" t="s">
        <v>462</v>
      </c>
      <c r="E18" s="31" t="s">
        <v>404</v>
      </c>
      <c r="F18" s="1" t="s">
        <v>102</v>
      </c>
      <c r="G18" s="1" t="s">
        <v>207</v>
      </c>
      <c r="H18" s="31" t="s">
        <v>706</v>
      </c>
      <c r="I18" s="1" t="s">
        <v>497</v>
      </c>
    </row>
    <row r="19" spans="1:28" ht="17.25" x14ac:dyDescent="0.3">
      <c r="A19" s="1" t="s">
        <v>87</v>
      </c>
      <c r="B19" s="1" t="s">
        <v>702</v>
      </c>
      <c r="C19" s="31" t="s">
        <v>493</v>
      </c>
      <c r="D19" s="1" t="s">
        <v>99</v>
      </c>
      <c r="E19" s="31" t="s">
        <v>404</v>
      </c>
      <c r="F19" s="1" t="s">
        <v>102</v>
      </c>
      <c r="G19" s="1" t="s">
        <v>207</v>
      </c>
      <c r="H19" s="31" t="s">
        <v>708</v>
      </c>
      <c r="I19" s="1" t="s">
        <v>116</v>
      </c>
    </row>
    <row r="20" spans="1:28" ht="17.25" x14ac:dyDescent="0.3">
      <c r="A20" s="1" t="s">
        <v>88</v>
      </c>
      <c r="B20" s="1" t="s">
        <v>703</v>
      </c>
      <c r="C20" s="31" t="s">
        <v>575</v>
      </c>
      <c r="D20" s="1" t="s">
        <v>99</v>
      </c>
      <c r="E20" s="31" t="s">
        <v>106</v>
      </c>
      <c r="F20" s="1" t="s">
        <v>102</v>
      </c>
      <c r="G20" s="1" t="s">
        <v>207</v>
      </c>
      <c r="H20" s="31" t="s">
        <v>708</v>
      </c>
      <c r="I20" s="1" t="s">
        <v>497</v>
      </c>
      <c r="J20" s="31" t="s">
        <v>709</v>
      </c>
    </row>
    <row r="21" spans="1:28" ht="17.25" x14ac:dyDescent="0.3">
      <c r="A21" s="1" t="s">
        <v>89</v>
      </c>
      <c r="B21" s="1" t="s">
        <v>710</v>
      </c>
      <c r="C21" s="31" t="s">
        <v>712</v>
      </c>
      <c r="D21" s="1" t="s">
        <v>99</v>
      </c>
      <c r="E21" s="31" t="s">
        <v>106</v>
      </c>
      <c r="F21" s="1" t="s">
        <v>102</v>
      </c>
      <c r="G21" s="1" t="s">
        <v>207</v>
      </c>
      <c r="H21" s="31" t="s">
        <v>270</v>
      </c>
      <c r="I21" s="1" t="s">
        <v>116</v>
      </c>
    </row>
    <row r="22" spans="1:28" ht="17.25" x14ac:dyDescent="0.3">
      <c r="A22" s="1" t="s">
        <v>94</v>
      </c>
      <c r="B22" s="1" t="s">
        <v>711</v>
      </c>
      <c r="C22" s="31" t="s">
        <v>713</v>
      </c>
      <c r="D22" s="1" t="s">
        <v>99</v>
      </c>
      <c r="E22" s="31" t="s">
        <v>110</v>
      </c>
      <c r="F22" s="1" t="s">
        <v>102</v>
      </c>
      <c r="G22" s="1" t="s">
        <v>207</v>
      </c>
      <c r="H22" s="31" t="s">
        <v>270</v>
      </c>
      <c r="I22" s="1" t="s">
        <v>207</v>
      </c>
    </row>
    <row r="24" spans="1:28" x14ac:dyDescent="0.25">
      <c r="A24" s="1" t="s">
        <v>24</v>
      </c>
      <c r="B24" s="1" t="s">
        <v>714</v>
      </c>
    </row>
    <row r="25" spans="1:28" x14ac:dyDescent="0.25">
      <c r="A25" s="1" t="s">
        <v>25</v>
      </c>
      <c r="B25" s="1" t="s">
        <v>715</v>
      </c>
    </row>
    <row r="26" spans="1:28" x14ac:dyDescent="0.25">
      <c r="B26" s="1" t="s">
        <v>716</v>
      </c>
    </row>
    <row r="29" spans="1:28" ht="30" customHeight="1" x14ac:dyDescent="0.25"/>
    <row r="30" spans="1:28" s="16" customFormat="1" x14ac:dyDescent="0.25">
      <c r="A30" s="16" t="s">
        <v>49</v>
      </c>
    </row>
    <row r="31" spans="1:28" s="16" customFormat="1" x14ac:dyDescent="0.25"/>
    <row r="32" spans="1:28" s="16" customFormat="1" ht="16.5" thickBot="1" x14ac:dyDescent="0.3">
      <c r="Y32" s="18"/>
      <c r="Z32" s="18"/>
      <c r="AA32" s="18"/>
      <c r="AB32" s="18"/>
    </row>
    <row r="33" spans="1:28" ht="17.25" customHeight="1" thickBot="1" x14ac:dyDescent="0.3">
      <c r="A33" s="39" t="s">
        <v>50</v>
      </c>
      <c r="B33" s="40"/>
      <c r="C33" s="41" t="s">
        <v>51</v>
      </c>
      <c r="D33" s="42"/>
      <c r="E33" s="42"/>
      <c r="F33" s="43"/>
      <c r="G33" s="44" t="s">
        <v>52</v>
      </c>
      <c r="H33" s="39" t="s">
        <v>53</v>
      </c>
      <c r="I33" s="40"/>
      <c r="K33" s="46" t="s">
        <v>54</v>
      </c>
      <c r="L33" s="42"/>
      <c r="M33" s="42"/>
      <c r="N33" s="42"/>
      <c r="O33" s="42"/>
      <c r="P33" s="47"/>
      <c r="Q33" s="49" t="s">
        <v>55</v>
      </c>
      <c r="S33" s="51" t="s">
        <v>57</v>
      </c>
      <c r="T33" s="49" t="s">
        <v>58</v>
      </c>
      <c r="U33" s="46" t="s">
        <v>59</v>
      </c>
      <c r="V33" s="42"/>
      <c r="W33" s="48"/>
      <c r="X33" s="19"/>
      <c r="Y33" s="14"/>
      <c r="Z33" s="14"/>
      <c r="AA33" s="11"/>
      <c r="AB33" s="11"/>
    </row>
    <row r="34" spans="1:28" ht="48" thickBot="1" x14ac:dyDescent="0.3">
      <c r="A34" s="2" t="s">
        <v>60</v>
      </c>
      <c r="B34" s="3" t="s">
        <v>61</v>
      </c>
      <c r="C34" s="3" t="s">
        <v>62</v>
      </c>
      <c r="D34" s="3" t="s">
        <v>63</v>
      </c>
      <c r="E34" s="3" t="s">
        <v>64</v>
      </c>
      <c r="F34" s="3" t="s">
        <v>65</v>
      </c>
      <c r="G34" s="45"/>
      <c r="H34" s="2" t="s">
        <v>66</v>
      </c>
      <c r="I34" s="3" t="s">
        <v>67</v>
      </c>
      <c r="K34" s="6" t="s">
        <v>68</v>
      </c>
      <c r="L34" s="6" t="s">
        <v>69</v>
      </c>
      <c r="M34" s="6" t="s">
        <v>56</v>
      </c>
      <c r="N34" s="6" t="s">
        <v>70</v>
      </c>
      <c r="O34" s="6" t="s">
        <v>71</v>
      </c>
      <c r="P34" s="6" t="s">
        <v>72</v>
      </c>
      <c r="Q34" s="50"/>
      <c r="S34" s="52"/>
      <c r="T34" s="50"/>
      <c r="U34" s="6" t="s">
        <v>73</v>
      </c>
      <c r="V34" s="6" t="s">
        <v>74</v>
      </c>
      <c r="W34" s="6" t="s">
        <v>75</v>
      </c>
      <c r="X34" s="17"/>
      <c r="Y34" s="11"/>
      <c r="Z34" s="11"/>
      <c r="AA34" s="11"/>
      <c r="AB34" s="11"/>
    </row>
    <row r="35" spans="1:28" x14ac:dyDescent="0.25">
      <c r="A35" s="32" t="s">
        <v>118</v>
      </c>
      <c r="B35" s="33" t="s">
        <v>473</v>
      </c>
      <c r="C35" s="33">
        <v>12</v>
      </c>
      <c r="D35" s="33">
        <v>38</v>
      </c>
      <c r="E35" s="33">
        <v>14</v>
      </c>
      <c r="F35" s="33">
        <v>36</v>
      </c>
      <c r="G35" s="33">
        <v>6</v>
      </c>
      <c r="H35" s="4"/>
      <c r="I35" s="4"/>
      <c r="K35" s="32">
        <v>0.4</v>
      </c>
      <c r="L35" s="33">
        <v>0.5</v>
      </c>
      <c r="M35" s="33">
        <v>0.1</v>
      </c>
      <c r="N35" s="33">
        <v>0.03</v>
      </c>
      <c r="O35" s="32">
        <v>3.2</v>
      </c>
      <c r="P35" s="2">
        <f>14.1-O35</f>
        <v>10.899999999999999</v>
      </c>
      <c r="Q35" s="2">
        <v>4</v>
      </c>
      <c r="R35" s="13"/>
      <c r="S35" s="32">
        <v>3</v>
      </c>
      <c r="T35" s="32">
        <v>5.16</v>
      </c>
      <c r="U35" s="2"/>
      <c r="V35" s="2"/>
      <c r="W35" s="2"/>
    </row>
    <row r="36" spans="1:28" x14ac:dyDescent="0.25">
      <c r="A36" s="24" t="s">
        <v>159</v>
      </c>
      <c r="B36" s="26" t="s">
        <v>717</v>
      </c>
      <c r="C36" s="26">
        <v>9</v>
      </c>
      <c r="D36" s="26">
        <v>35</v>
      </c>
      <c r="E36" s="26">
        <v>12</v>
      </c>
      <c r="F36" s="26">
        <v>44</v>
      </c>
      <c r="G36" s="26">
        <v>8</v>
      </c>
      <c r="H36" s="2"/>
      <c r="I36" s="2"/>
      <c r="J36" s="13"/>
      <c r="K36" s="24">
        <v>0.1</v>
      </c>
      <c r="L36" s="26">
        <v>0.2</v>
      </c>
      <c r="M36" s="26">
        <v>0.04</v>
      </c>
      <c r="N36" s="26">
        <v>0.02</v>
      </c>
      <c r="O36" s="24">
        <v>2.9</v>
      </c>
      <c r="P36" s="2">
        <f>11.4-O36</f>
        <v>8.5</v>
      </c>
      <c r="Q36" s="2">
        <v>2</v>
      </c>
      <c r="R36" s="13"/>
      <c r="S36" s="24">
        <v>1.71</v>
      </c>
      <c r="T36" s="24">
        <v>2.94</v>
      </c>
      <c r="U36" s="2"/>
      <c r="V36" s="2"/>
      <c r="W36" s="2"/>
    </row>
    <row r="37" spans="1:28" x14ac:dyDescent="0.25">
      <c r="A37" s="24" t="s">
        <v>160</v>
      </c>
      <c r="B37" s="26" t="s">
        <v>718</v>
      </c>
      <c r="C37" s="26">
        <v>9</v>
      </c>
      <c r="D37" s="26">
        <v>34</v>
      </c>
      <c r="E37" s="26">
        <v>12</v>
      </c>
      <c r="F37" s="26">
        <v>45</v>
      </c>
      <c r="G37" s="26">
        <v>10</v>
      </c>
      <c r="H37" s="2"/>
      <c r="I37" s="2"/>
      <c r="J37" s="13"/>
      <c r="K37" s="24">
        <v>0.1</v>
      </c>
      <c r="L37" s="26">
        <v>0.2</v>
      </c>
      <c r="M37" s="26">
        <v>0.02</v>
      </c>
      <c r="N37" s="26">
        <v>0.02</v>
      </c>
      <c r="O37" s="24">
        <v>2.7</v>
      </c>
      <c r="P37" s="2">
        <f>9.1-O37</f>
        <v>6.3999999999999995</v>
      </c>
      <c r="Q37" s="2">
        <v>3</v>
      </c>
      <c r="R37" s="13"/>
      <c r="S37" s="24">
        <v>1.1100000000000001</v>
      </c>
      <c r="T37" s="24">
        <v>1.9</v>
      </c>
      <c r="U37" s="2"/>
      <c r="V37" s="2"/>
      <c r="W37" s="2"/>
    </row>
    <row r="38" spans="1:28" x14ac:dyDescent="0.25">
      <c r="A38" s="24" t="s">
        <v>120</v>
      </c>
      <c r="B38" s="26" t="s">
        <v>719</v>
      </c>
      <c r="C38" s="26">
        <v>9</v>
      </c>
      <c r="D38" s="26">
        <v>33</v>
      </c>
      <c r="E38" s="26">
        <v>13</v>
      </c>
      <c r="F38" s="26">
        <v>45</v>
      </c>
      <c r="G38" s="26">
        <v>14</v>
      </c>
      <c r="H38" s="2"/>
      <c r="I38" s="2"/>
      <c r="J38" s="13"/>
      <c r="K38" s="24">
        <v>0</v>
      </c>
      <c r="L38" s="26">
        <v>0.2</v>
      </c>
      <c r="M38" s="26">
        <v>0.02</v>
      </c>
      <c r="N38" s="26">
        <v>0.01</v>
      </c>
      <c r="O38" s="24">
        <v>2.6</v>
      </c>
      <c r="P38" s="5">
        <f>8.2-O38</f>
        <v>5.6</v>
      </c>
      <c r="Q38" s="2">
        <v>3</v>
      </c>
      <c r="R38" s="13"/>
      <c r="S38" s="24">
        <v>0.84</v>
      </c>
      <c r="T38" s="24">
        <v>1.44</v>
      </c>
      <c r="U38" s="2"/>
      <c r="V38" s="5"/>
      <c r="W38" s="2"/>
    </row>
    <row r="39" spans="1:28" x14ac:dyDescent="0.25">
      <c r="A39" s="24" t="s">
        <v>121</v>
      </c>
      <c r="B39" s="26" t="s">
        <v>720</v>
      </c>
      <c r="C39" s="26">
        <v>9</v>
      </c>
      <c r="D39" s="26">
        <v>32</v>
      </c>
      <c r="E39" s="26">
        <v>13</v>
      </c>
      <c r="F39" s="26">
        <v>46</v>
      </c>
      <c r="G39" s="26">
        <v>9</v>
      </c>
      <c r="H39" s="13"/>
      <c r="I39" s="12"/>
      <c r="J39" s="13"/>
      <c r="K39" s="24">
        <v>0</v>
      </c>
      <c r="L39" s="26">
        <v>0.2</v>
      </c>
      <c r="M39" s="26">
        <v>0.02</v>
      </c>
      <c r="N39" s="26">
        <v>0.01</v>
      </c>
      <c r="O39" s="24">
        <v>1.8</v>
      </c>
      <c r="P39" s="13">
        <f>4.9-O39</f>
        <v>3.1000000000000005</v>
      </c>
      <c r="Q39" s="13">
        <v>4</v>
      </c>
      <c r="R39" s="13"/>
      <c r="S39" s="24">
        <v>0.51</v>
      </c>
      <c r="T39" s="24">
        <v>0.87</v>
      </c>
      <c r="U39" s="13"/>
      <c r="V39" s="13"/>
      <c r="W39" s="13"/>
    </row>
    <row r="40" spans="1:28" ht="16.5" thickBot="1" x14ac:dyDescent="0.3">
      <c r="A40" s="25" t="s">
        <v>122</v>
      </c>
      <c r="B40" s="27" t="s">
        <v>721</v>
      </c>
      <c r="C40" s="27">
        <v>10</v>
      </c>
      <c r="D40" s="27">
        <v>32</v>
      </c>
      <c r="E40" s="27">
        <v>11</v>
      </c>
      <c r="F40" s="27">
        <v>47</v>
      </c>
      <c r="G40" s="27">
        <v>5</v>
      </c>
      <c r="H40" s="13"/>
      <c r="I40" s="13"/>
      <c r="J40" s="13"/>
      <c r="K40" s="25">
        <v>0</v>
      </c>
      <c r="L40" s="27">
        <v>0.1</v>
      </c>
      <c r="M40" s="27">
        <v>0.01</v>
      </c>
      <c r="N40" s="27">
        <v>0.01</v>
      </c>
      <c r="O40" s="25">
        <v>1.5</v>
      </c>
      <c r="P40" s="13">
        <f>4.3-O40</f>
        <v>2.8</v>
      </c>
      <c r="Q40" s="13">
        <v>3</v>
      </c>
      <c r="R40" s="12"/>
      <c r="S40" s="25">
        <v>0.39</v>
      </c>
      <c r="T40" s="25">
        <v>0.67</v>
      </c>
      <c r="U40" s="13"/>
      <c r="V40" s="13"/>
      <c r="W40" s="13"/>
    </row>
    <row r="41" spans="1:28" x14ac:dyDescent="0.25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4"/>
      <c r="S41" s="8"/>
      <c r="T41" s="8"/>
      <c r="U41" s="13"/>
      <c r="V41" s="13"/>
      <c r="W41" s="13"/>
    </row>
    <row r="42" spans="1:28" x14ac:dyDescent="0.25">
      <c r="K42" s="13"/>
      <c r="L42" s="13"/>
      <c r="M42" s="13"/>
      <c r="N42" s="13"/>
      <c r="O42" s="13"/>
      <c r="P42" s="13"/>
      <c r="Q42" s="13"/>
      <c r="R42" s="14"/>
      <c r="S42" s="8"/>
      <c r="T42" s="8"/>
      <c r="U42" s="13"/>
      <c r="V42" s="13"/>
      <c r="W42" s="13"/>
    </row>
    <row r="57" spans="1:8" x14ac:dyDescent="0.25">
      <c r="A57" s="7"/>
      <c r="H57" s="7"/>
    </row>
    <row r="58" spans="1:8" x14ac:dyDescent="0.25">
      <c r="A58" s="7"/>
    </row>
    <row r="59" spans="1:8" x14ac:dyDescent="0.25">
      <c r="A59" s="7"/>
    </row>
    <row r="60" spans="1:8" x14ac:dyDescent="0.25">
      <c r="A60" s="7"/>
    </row>
    <row r="61" spans="1:8" x14ac:dyDescent="0.25">
      <c r="A61" s="7"/>
    </row>
    <row r="62" spans="1:8" x14ac:dyDescent="0.25">
      <c r="A62" s="7"/>
    </row>
    <row r="63" spans="1:8" x14ac:dyDescent="0.25">
      <c r="A63" s="7"/>
    </row>
    <row r="64" spans="1:8" x14ac:dyDescent="0.25">
      <c r="A64" s="7"/>
    </row>
    <row r="65" spans="1:2" x14ac:dyDescent="0.25">
      <c r="A65" s="7"/>
    </row>
    <row r="66" spans="1:2" x14ac:dyDescent="0.25">
      <c r="A66" s="7"/>
    </row>
    <row r="67" spans="1:2" x14ac:dyDescent="0.25">
      <c r="A67" s="7"/>
    </row>
    <row r="68" spans="1:2" x14ac:dyDescent="0.25">
      <c r="A68" s="7"/>
      <c r="B68" s="7"/>
    </row>
    <row r="69" spans="1:2" x14ac:dyDescent="0.25">
      <c r="A69" s="7"/>
      <c r="B69" s="7"/>
    </row>
    <row r="70" spans="1:2" x14ac:dyDescent="0.25">
      <c r="A70" s="7"/>
      <c r="B70" s="7"/>
    </row>
    <row r="71" spans="1:2" x14ac:dyDescent="0.25">
      <c r="A71" s="7"/>
      <c r="B71" s="7"/>
    </row>
    <row r="72" spans="1:2" x14ac:dyDescent="0.25">
      <c r="A72" s="7"/>
    </row>
    <row r="73" spans="1:2" x14ac:dyDescent="0.25">
      <c r="A73" s="7"/>
    </row>
    <row r="74" spans="1:2" x14ac:dyDescent="0.25">
      <c r="A74" s="7"/>
    </row>
    <row r="75" spans="1:2" x14ac:dyDescent="0.25">
      <c r="A75" s="7"/>
    </row>
    <row r="76" spans="1:2" x14ac:dyDescent="0.25">
      <c r="A76" s="7"/>
    </row>
  </sheetData>
  <mergeCells count="9">
    <mergeCell ref="S33:S34"/>
    <mergeCell ref="T33:T34"/>
    <mergeCell ref="U33:W33"/>
    <mergeCell ref="A33:B33"/>
    <mergeCell ref="C33:F33"/>
    <mergeCell ref="G33:G34"/>
    <mergeCell ref="H33:I33"/>
    <mergeCell ref="K33:P33"/>
    <mergeCell ref="Q33:Q34"/>
  </mergeCells>
  <pageMargins left="0.511811024" right="0.511811024" top="0.78740157499999996" bottom="0.78740157499999996" header="0.31496062000000002" footer="0.3149606200000000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75"/>
  <sheetViews>
    <sheetView workbookViewId="0">
      <selection activeCell="B23" sqref="B23"/>
    </sheetView>
  </sheetViews>
  <sheetFormatPr defaultRowHeight="15.75" x14ac:dyDescent="0.25"/>
  <cols>
    <col min="1" max="1" width="32.7109375" style="1" bestFit="1" customWidth="1"/>
    <col min="2" max="2" width="108.85546875" style="1" bestFit="1" customWidth="1"/>
    <col min="3" max="3" width="65.28515625" style="1" customWidth="1"/>
    <col min="4" max="4" width="15.85546875" style="1" bestFit="1" customWidth="1"/>
    <col min="5" max="5" width="24" style="1" customWidth="1"/>
    <col min="6" max="6" width="14.5703125" style="1" bestFit="1" customWidth="1"/>
    <col min="7" max="7" width="12.5703125" style="1" customWidth="1"/>
    <col min="8" max="8" width="20.28515625" style="1" bestFit="1" customWidth="1"/>
    <col min="9" max="9" width="13.42578125" style="1" bestFit="1" customWidth="1"/>
    <col min="10" max="10" width="8.28515625" style="1" bestFit="1" customWidth="1"/>
    <col min="11" max="20" width="9.140625" style="1"/>
    <col min="21" max="21" width="5.85546875" style="1" bestFit="1" customWidth="1"/>
    <col min="22" max="22" width="7.28515625" style="1" bestFit="1" customWidth="1"/>
    <col min="23" max="23" width="16.5703125" style="1" customWidth="1"/>
    <col min="24" max="16384" width="9.140625" style="1"/>
  </cols>
  <sheetData>
    <row r="1" spans="1:8" x14ac:dyDescent="0.25">
      <c r="A1" s="1" t="s">
        <v>0</v>
      </c>
    </row>
    <row r="2" spans="1:8" x14ac:dyDescent="0.25">
      <c r="A2" s="1" t="s">
        <v>1</v>
      </c>
      <c r="B2" s="15">
        <v>13</v>
      </c>
    </row>
    <row r="3" spans="1:8" x14ac:dyDescent="0.25">
      <c r="A3" s="1" t="s">
        <v>2</v>
      </c>
      <c r="B3" s="28">
        <v>27178</v>
      </c>
    </row>
    <row r="4" spans="1:8" x14ac:dyDescent="0.25">
      <c r="A4" s="1" t="s">
        <v>3</v>
      </c>
      <c r="B4" s="1" t="s">
        <v>77</v>
      </c>
    </row>
    <row r="5" spans="1:8" x14ac:dyDescent="0.25">
      <c r="A5" s="1" t="s">
        <v>4</v>
      </c>
      <c r="B5" s="1" t="s">
        <v>78</v>
      </c>
    </row>
    <row r="6" spans="1:8" ht="17.25" x14ac:dyDescent="0.3">
      <c r="A6" s="1" t="s">
        <v>5</v>
      </c>
      <c r="B6" s="20" t="s">
        <v>79</v>
      </c>
    </row>
    <row r="7" spans="1:8" ht="17.25" x14ac:dyDescent="0.25">
      <c r="A7" s="1" t="s">
        <v>6</v>
      </c>
      <c r="B7" s="21" t="s">
        <v>80</v>
      </c>
    </row>
    <row r="8" spans="1:8" x14ac:dyDescent="0.25">
      <c r="A8" s="1" t="s">
        <v>7</v>
      </c>
      <c r="B8" s="1" t="s">
        <v>81</v>
      </c>
    </row>
    <row r="9" spans="1:8" x14ac:dyDescent="0.25">
      <c r="A9" s="1" t="s">
        <v>8</v>
      </c>
      <c r="B9" s="1" t="s">
        <v>82</v>
      </c>
    </row>
    <row r="10" spans="1:8" x14ac:dyDescent="0.25">
      <c r="A10" s="1" t="s">
        <v>9</v>
      </c>
      <c r="B10" s="1" t="s">
        <v>83</v>
      </c>
    </row>
    <row r="11" spans="1:8" x14ac:dyDescent="0.25">
      <c r="A11" s="1" t="s">
        <v>10</v>
      </c>
      <c r="B11" s="1" t="s">
        <v>84</v>
      </c>
    </row>
    <row r="12" spans="1:8" ht="17.25" x14ac:dyDescent="0.3">
      <c r="A12" s="1" t="s">
        <v>11</v>
      </c>
      <c r="B12" s="20" t="s">
        <v>85</v>
      </c>
    </row>
    <row r="13" spans="1:8" ht="17.25" x14ac:dyDescent="0.3">
      <c r="A13" s="1" t="s">
        <v>12</v>
      </c>
      <c r="B13" s="20" t="s">
        <v>86</v>
      </c>
    </row>
    <row r="16" spans="1:8" ht="16.5" x14ac:dyDescent="0.3">
      <c r="A16" s="10" t="s">
        <v>13</v>
      </c>
      <c r="B16" s="10" t="s">
        <v>14</v>
      </c>
      <c r="C16" s="10" t="s">
        <v>15</v>
      </c>
      <c r="D16" s="10" t="s">
        <v>16</v>
      </c>
      <c r="E16" s="10" t="s">
        <v>17</v>
      </c>
      <c r="F16" s="10" t="s">
        <v>18</v>
      </c>
      <c r="G16" s="10" t="s">
        <v>19</v>
      </c>
      <c r="H16" s="10" t="s">
        <v>20</v>
      </c>
    </row>
    <row r="17" spans="1:28" ht="34.5" x14ac:dyDescent="0.25">
      <c r="A17" s="1" t="s">
        <v>76</v>
      </c>
      <c r="B17" s="1" t="s">
        <v>90</v>
      </c>
      <c r="C17" s="21" t="s">
        <v>98</v>
      </c>
      <c r="D17" s="1" t="s">
        <v>99</v>
      </c>
      <c r="E17" s="1" t="s">
        <v>103</v>
      </c>
      <c r="G17" s="1" t="s">
        <v>100</v>
      </c>
      <c r="H17" s="1" t="s">
        <v>101</v>
      </c>
      <c r="I17" s="1" t="s">
        <v>102</v>
      </c>
    </row>
    <row r="18" spans="1:28" x14ac:dyDescent="0.25">
      <c r="A18" s="1" t="s">
        <v>87</v>
      </c>
      <c r="B18" s="1" t="s">
        <v>91</v>
      </c>
      <c r="C18" s="1" t="s">
        <v>104</v>
      </c>
      <c r="D18" s="1" t="s">
        <v>105</v>
      </c>
      <c r="E18" s="1" t="s">
        <v>106</v>
      </c>
      <c r="G18" s="1" t="s">
        <v>107</v>
      </c>
      <c r="H18" s="1" t="s">
        <v>108</v>
      </c>
      <c r="I18" s="1" t="s">
        <v>102</v>
      </c>
    </row>
    <row r="19" spans="1:28" x14ac:dyDescent="0.25">
      <c r="A19" s="1" t="s">
        <v>88</v>
      </c>
      <c r="B19" s="1" t="s">
        <v>92</v>
      </c>
      <c r="C19" s="1" t="s">
        <v>109</v>
      </c>
      <c r="D19" s="1" t="s">
        <v>105</v>
      </c>
      <c r="E19" s="1" t="s">
        <v>110</v>
      </c>
      <c r="G19" s="1" t="s">
        <v>111</v>
      </c>
      <c r="H19" s="1" t="s">
        <v>112</v>
      </c>
      <c r="I19" s="1" t="s">
        <v>102</v>
      </c>
    </row>
    <row r="20" spans="1:28" x14ac:dyDescent="0.25">
      <c r="A20" s="1" t="s">
        <v>89</v>
      </c>
      <c r="B20" s="1" t="s">
        <v>93</v>
      </c>
      <c r="C20" s="1" t="s">
        <v>113</v>
      </c>
      <c r="D20" s="1" t="s">
        <v>99</v>
      </c>
      <c r="E20" s="1" t="s">
        <v>114</v>
      </c>
      <c r="G20" s="1" t="s">
        <v>115</v>
      </c>
      <c r="H20" s="1" t="s">
        <v>116</v>
      </c>
      <c r="I20" s="1" t="s">
        <v>102</v>
      </c>
    </row>
    <row r="21" spans="1:28" x14ac:dyDescent="0.25">
      <c r="A21" s="1" t="s">
        <v>94</v>
      </c>
      <c r="B21" s="1" t="s">
        <v>95</v>
      </c>
      <c r="C21" s="1" t="s">
        <v>113</v>
      </c>
      <c r="D21" s="1" t="s">
        <v>99</v>
      </c>
      <c r="E21" s="1" t="s">
        <v>110</v>
      </c>
      <c r="G21" s="1" t="s">
        <v>117</v>
      </c>
      <c r="I21" s="1" t="s">
        <v>102</v>
      </c>
    </row>
    <row r="23" spans="1:28" x14ac:dyDescent="0.25">
      <c r="A23" s="1" t="s">
        <v>24</v>
      </c>
      <c r="B23" s="1" t="s">
        <v>96</v>
      </c>
    </row>
    <row r="24" spans="1:28" x14ac:dyDescent="0.25">
      <c r="A24" s="1" t="s">
        <v>25</v>
      </c>
      <c r="B24" s="1" t="s">
        <v>97</v>
      </c>
    </row>
    <row r="28" spans="1:28" ht="30" customHeight="1" x14ac:dyDescent="0.25"/>
    <row r="29" spans="1:28" s="16" customFormat="1" x14ac:dyDescent="0.25">
      <c r="A29" s="16" t="s">
        <v>49</v>
      </c>
    </row>
    <row r="30" spans="1:28" s="16" customFormat="1" x14ac:dyDescent="0.25"/>
    <row r="31" spans="1:28" s="16" customFormat="1" ht="16.5" thickBot="1" x14ac:dyDescent="0.3">
      <c r="Y31" s="18"/>
      <c r="Z31" s="18"/>
      <c r="AA31" s="18"/>
      <c r="AB31" s="18"/>
    </row>
    <row r="32" spans="1:28" ht="17.25" customHeight="1" thickBot="1" x14ac:dyDescent="0.3">
      <c r="A32" s="39" t="s">
        <v>50</v>
      </c>
      <c r="B32" s="40"/>
      <c r="C32" s="41" t="s">
        <v>51</v>
      </c>
      <c r="D32" s="42"/>
      <c r="E32" s="42"/>
      <c r="F32" s="43"/>
      <c r="G32" s="44" t="s">
        <v>52</v>
      </c>
      <c r="H32" s="39" t="s">
        <v>53</v>
      </c>
      <c r="I32" s="40"/>
      <c r="K32" s="46" t="s">
        <v>54</v>
      </c>
      <c r="L32" s="42"/>
      <c r="M32" s="42"/>
      <c r="N32" s="42"/>
      <c r="O32" s="42"/>
      <c r="P32" s="47"/>
      <c r="Q32" s="49" t="s">
        <v>55</v>
      </c>
      <c r="S32" s="51" t="s">
        <v>57</v>
      </c>
      <c r="T32" s="49" t="s">
        <v>58</v>
      </c>
      <c r="U32" s="46" t="s">
        <v>59</v>
      </c>
      <c r="V32" s="42"/>
      <c r="W32" s="48"/>
      <c r="X32" s="19"/>
      <c r="Y32" s="14"/>
      <c r="Z32" s="14"/>
      <c r="AA32" s="11"/>
      <c r="AB32" s="11"/>
    </row>
    <row r="33" spans="1:28" ht="32.25" thickBot="1" x14ac:dyDescent="0.3">
      <c r="A33" s="2" t="s">
        <v>60</v>
      </c>
      <c r="B33" s="3" t="s">
        <v>61</v>
      </c>
      <c r="C33" s="3" t="s">
        <v>62</v>
      </c>
      <c r="D33" s="3" t="s">
        <v>63</v>
      </c>
      <c r="E33" s="3" t="s">
        <v>64</v>
      </c>
      <c r="F33" s="3" t="s">
        <v>65</v>
      </c>
      <c r="G33" s="45"/>
      <c r="H33" s="2" t="s">
        <v>66</v>
      </c>
      <c r="I33" s="3" t="s">
        <v>67</v>
      </c>
      <c r="K33" s="6" t="s">
        <v>68</v>
      </c>
      <c r="L33" s="6" t="s">
        <v>69</v>
      </c>
      <c r="M33" s="6" t="s">
        <v>56</v>
      </c>
      <c r="N33" s="6" t="s">
        <v>70</v>
      </c>
      <c r="O33" s="6" t="s">
        <v>71</v>
      </c>
      <c r="P33" s="6" t="s">
        <v>72</v>
      </c>
      <c r="Q33" s="50"/>
      <c r="S33" s="52"/>
      <c r="T33" s="50"/>
      <c r="U33" s="6" t="s">
        <v>73</v>
      </c>
      <c r="V33" s="6" t="s">
        <v>74</v>
      </c>
      <c r="W33" s="6" t="s">
        <v>75</v>
      </c>
      <c r="X33" s="17"/>
      <c r="Y33" s="11"/>
      <c r="Z33" s="11"/>
      <c r="AA33" s="11"/>
      <c r="AB33" s="11"/>
    </row>
    <row r="34" spans="1:28" x14ac:dyDescent="0.25">
      <c r="A34" s="22" t="s">
        <v>118</v>
      </c>
      <c r="B34" s="22" t="s">
        <v>123</v>
      </c>
      <c r="C34" s="22">
        <v>2</v>
      </c>
      <c r="D34" s="22">
        <v>1</v>
      </c>
      <c r="E34" s="22">
        <v>26</v>
      </c>
      <c r="F34" s="24">
        <v>71</v>
      </c>
      <c r="G34" s="26">
        <v>23</v>
      </c>
      <c r="H34" s="4"/>
      <c r="I34" s="4"/>
      <c r="K34" s="22">
        <v>0.4</v>
      </c>
      <c r="L34" s="22">
        <v>0.7</v>
      </c>
      <c r="M34" s="22">
        <v>0.09</v>
      </c>
      <c r="N34" s="22">
        <v>0.02</v>
      </c>
      <c r="O34" s="22">
        <v>4.0999999999999996</v>
      </c>
      <c r="P34" s="2">
        <f>11.4-O34</f>
        <v>7.3000000000000007</v>
      </c>
      <c r="Q34" s="22">
        <v>6</v>
      </c>
      <c r="R34" s="13"/>
      <c r="S34" s="22">
        <v>1.89</v>
      </c>
      <c r="T34" s="26">
        <v>3.25</v>
      </c>
      <c r="U34" s="2"/>
      <c r="V34" s="2"/>
      <c r="W34" s="2"/>
    </row>
    <row r="35" spans="1:28" x14ac:dyDescent="0.25">
      <c r="A35" s="22" t="s">
        <v>119</v>
      </c>
      <c r="B35" s="22" t="s">
        <v>124</v>
      </c>
      <c r="C35" s="22">
        <v>1</v>
      </c>
      <c r="D35" s="22">
        <v>1</v>
      </c>
      <c r="E35" s="22">
        <v>18</v>
      </c>
      <c r="F35" s="24">
        <v>80</v>
      </c>
      <c r="G35" s="26">
        <v>1</v>
      </c>
      <c r="H35" s="2"/>
      <c r="I35" s="2"/>
      <c r="J35" s="13"/>
      <c r="K35" s="22">
        <v>0.1</v>
      </c>
      <c r="L35" s="22">
        <v>0.3</v>
      </c>
      <c r="M35" s="22">
        <v>0.03</v>
      </c>
      <c r="N35" s="22">
        <v>0.02</v>
      </c>
      <c r="O35" s="22">
        <v>2.9</v>
      </c>
      <c r="P35" s="2">
        <f>8.2-O35</f>
        <v>5.2999999999999989</v>
      </c>
      <c r="Q35" s="22">
        <v>4</v>
      </c>
      <c r="R35" s="13"/>
      <c r="S35" s="22">
        <v>0.99</v>
      </c>
      <c r="T35" s="26">
        <v>1.7</v>
      </c>
      <c r="U35" s="2"/>
      <c r="V35" s="2"/>
      <c r="W35" s="2"/>
    </row>
    <row r="36" spans="1:28" x14ac:dyDescent="0.25">
      <c r="A36" s="22" t="s">
        <v>120</v>
      </c>
      <c r="B36" s="22" t="s">
        <v>125</v>
      </c>
      <c r="C36" s="22">
        <v>1</v>
      </c>
      <c r="D36" s="22">
        <v>1</v>
      </c>
      <c r="E36" s="22">
        <v>21</v>
      </c>
      <c r="F36" s="24">
        <v>77</v>
      </c>
      <c r="G36" s="26">
        <v>0</v>
      </c>
      <c r="H36" s="2"/>
      <c r="I36" s="2"/>
      <c r="J36" s="13"/>
      <c r="K36" s="22">
        <v>0.1</v>
      </c>
      <c r="L36" s="22">
        <v>0.2</v>
      </c>
      <c r="M36" s="22">
        <v>0.02</v>
      </c>
      <c r="N36" s="22">
        <v>0.02</v>
      </c>
      <c r="O36" s="22">
        <v>1.8</v>
      </c>
      <c r="P36" s="2">
        <f>6.2-O36</f>
        <v>4.4000000000000004</v>
      </c>
      <c r="Q36" s="22">
        <v>4</v>
      </c>
      <c r="R36" s="13"/>
      <c r="S36" s="22">
        <v>0.56999999999999995</v>
      </c>
      <c r="T36" s="26">
        <v>0.98</v>
      </c>
      <c r="U36" s="2"/>
      <c r="V36" s="2"/>
      <c r="W36" s="2"/>
    </row>
    <row r="37" spans="1:28" x14ac:dyDescent="0.25">
      <c r="A37" s="22" t="s">
        <v>121</v>
      </c>
      <c r="B37" s="22" t="s">
        <v>126</v>
      </c>
      <c r="C37" s="22">
        <v>2</v>
      </c>
      <c r="D37" s="22">
        <v>2</v>
      </c>
      <c r="E37" s="22">
        <v>28</v>
      </c>
      <c r="F37" s="24">
        <v>68</v>
      </c>
      <c r="G37" s="26">
        <v>0</v>
      </c>
      <c r="H37" s="2"/>
      <c r="I37" s="2"/>
      <c r="J37" s="13"/>
      <c r="K37" s="22">
        <v>0.05</v>
      </c>
      <c r="L37" s="22">
        <v>0.2</v>
      </c>
      <c r="M37" s="22">
        <v>0.02</v>
      </c>
      <c r="N37" s="22">
        <v>0.01</v>
      </c>
      <c r="O37" s="22">
        <v>2.4</v>
      </c>
      <c r="P37" s="5">
        <f>6-O37</f>
        <v>3.6</v>
      </c>
      <c r="Q37" s="22">
        <v>3</v>
      </c>
      <c r="R37" s="13"/>
      <c r="S37" s="22">
        <v>0.24</v>
      </c>
      <c r="T37" s="26">
        <v>0.41</v>
      </c>
      <c r="U37" s="2"/>
      <c r="V37" s="5"/>
      <c r="W37" s="2"/>
    </row>
    <row r="38" spans="1:28" ht="16.5" thickBot="1" x14ac:dyDescent="0.3">
      <c r="A38" s="23" t="s">
        <v>122</v>
      </c>
      <c r="B38" s="23" t="s">
        <v>127</v>
      </c>
      <c r="C38" s="23">
        <v>1</v>
      </c>
      <c r="D38" s="23">
        <v>2</v>
      </c>
      <c r="E38" s="23">
        <v>30</v>
      </c>
      <c r="F38" s="25">
        <v>67</v>
      </c>
      <c r="G38" s="27">
        <v>0</v>
      </c>
      <c r="H38" s="13"/>
      <c r="I38" s="12"/>
      <c r="J38" s="13"/>
      <c r="K38" s="23">
        <v>0.05</v>
      </c>
      <c r="L38" s="23">
        <v>0.2</v>
      </c>
      <c r="M38" s="23">
        <v>0.02</v>
      </c>
      <c r="N38" s="23">
        <v>0.01</v>
      </c>
      <c r="O38" s="23">
        <v>3</v>
      </c>
      <c r="P38" s="13">
        <f>6.5-O38</f>
        <v>3.5</v>
      </c>
      <c r="Q38" s="23">
        <v>3</v>
      </c>
      <c r="R38" s="13"/>
      <c r="S38" s="23">
        <v>0.18</v>
      </c>
      <c r="T38" s="27">
        <v>0.3</v>
      </c>
      <c r="U38" s="13"/>
      <c r="V38" s="13"/>
      <c r="W38" s="13"/>
    </row>
    <row r="39" spans="1:28" x14ac:dyDescent="0.25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2"/>
      <c r="S39" s="12"/>
      <c r="T39" s="12"/>
      <c r="U39" s="13"/>
      <c r="V39" s="13"/>
      <c r="W39" s="13"/>
    </row>
    <row r="40" spans="1:28" x14ac:dyDescent="0.25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4"/>
      <c r="S40" s="8"/>
      <c r="T40" s="8"/>
      <c r="U40" s="13"/>
      <c r="V40" s="13"/>
      <c r="W40" s="13"/>
    </row>
    <row r="41" spans="1:28" x14ac:dyDescent="0.25">
      <c r="K41" s="13"/>
      <c r="L41" s="13"/>
      <c r="M41" s="13"/>
      <c r="N41" s="13"/>
      <c r="O41" s="13"/>
      <c r="P41" s="13"/>
      <c r="Q41" s="13"/>
      <c r="R41" s="14"/>
      <c r="S41" s="8"/>
      <c r="T41" s="8"/>
      <c r="U41" s="13"/>
      <c r="V41" s="13"/>
      <c r="W41" s="13"/>
    </row>
    <row r="56" spans="1:8" x14ac:dyDescent="0.25">
      <c r="A56" s="7" t="s">
        <v>26</v>
      </c>
      <c r="H56" s="7" t="s">
        <v>27</v>
      </c>
    </row>
    <row r="57" spans="1:8" x14ac:dyDescent="0.25">
      <c r="A57" s="7" t="s">
        <v>28</v>
      </c>
    </row>
    <row r="58" spans="1:8" ht="157.5" x14ac:dyDescent="0.25">
      <c r="A58" s="7" t="s">
        <v>29</v>
      </c>
    </row>
    <row r="59" spans="1:8" ht="47.25" x14ac:dyDescent="0.25">
      <c r="A59" s="7" t="s">
        <v>30</v>
      </c>
    </row>
    <row r="60" spans="1:8" x14ac:dyDescent="0.25">
      <c r="A60" s="7" t="s">
        <v>31</v>
      </c>
    </row>
    <row r="61" spans="1:8" x14ac:dyDescent="0.25">
      <c r="A61" s="7" t="s">
        <v>32</v>
      </c>
    </row>
    <row r="62" spans="1:8" x14ac:dyDescent="0.25">
      <c r="A62" s="7" t="s">
        <v>33</v>
      </c>
    </row>
    <row r="63" spans="1:8" x14ac:dyDescent="0.25">
      <c r="A63" s="7" t="s">
        <v>34</v>
      </c>
    </row>
    <row r="64" spans="1:8" ht="63" x14ac:dyDescent="0.25">
      <c r="A64" s="7" t="s">
        <v>35</v>
      </c>
    </row>
    <row r="65" spans="1:2" ht="47.25" x14ac:dyDescent="0.25">
      <c r="A65" s="7" t="s">
        <v>36</v>
      </c>
    </row>
    <row r="66" spans="1:2" x14ac:dyDescent="0.25">
      <c r="A66" s="7"/>
    </row>
    <row r="67" spans="1:2" ht="47.25" x14ac:dyDescent="0.25">
      <c r="A67" s="7" t="s">
        <v>37</v>
      </c>
      <c r="B67" s="7" t="s">
        <v>38</v>
      </c>
    </row>
    <row r="68" spans="1:2" ht="31.5" x14ac:dyDescent="0.25">
      <c r="A68" s="7" t="s">
        <v>39</v>
      </c>
      <c r="B68" s="7" t="s">
        <v>40</v>
      </c>
    </row>
    <row r="69" spans="1:2" ht="31.5" x14ac:dyDescent="0.25">
      <c r="A69" s="7" t="s">
        <v>41</v>
      </c>
      <c r="B69" s="7" t="s">
        <v>42</v>
      </c>
    </row>
    <row r="70" spans="1:2" ht="31.5" x14ac:dyDescent="0.25">
      <c r="A70" s="7" t="s">
        <v>43</v>
      </c>
      <c r="B70" s="7" t="s">
        <v>44</v>
      </c>
    </row>
    <row r="71" spans="1:2" x14ac:dyDescent="0.25">
      <c r="A71" s="7"/>
    </row>
    <row r="72" spans="1:2" ht="40.5" x14ac:dyDescent="0.25">
      <c r="A72" s="7" t="s">
        <v>45</v>
      </c>
    </row>
    <row r="73" spans="1:2" ht="51.75" x14ac:dyDescent="0.25">
      <c r="A73" s="7" t="s">
        <v>46</v>
      </c>
    </row>
    <row r="74" spans="1:2" ht="31.5" x14ac:dyDescent="0.25">
      <c r="A74" s="7" t="s">
        <v>47</v>
      </c>
    </row>
    <row r="75" spans="1:2" x14ac:dyDescent="0.25">
      <c r="A75" s="7" t="s">
        <v>48</v>
      </c>
    </row>
  </sheetData>
  <mergeCells count="9">
    <mergeCell ref="A32:B32"/>
    <mergeCell ref="C32:F32"/>
    <mergeCell ref="G32:G33"/>
    <mergeCell ref="K32:P32"/>
    <mergeCell ref="U32:W32"/>
    <mergeCell ref="Q32:Q33"/>
    <mergeCell ref="S32:S33"/>
    <mergeCell ref="T32:T33"/>
    <mergeCell ref="H32:I32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76"/>
  <sheetViews>
    <sheetView workbookViewId="0">
      <selection activeCell="B24" sqref="B24:B26"/>
    </sheetView>
  </sheetViews>
  <sheetFormatPr defaultRowHeight="15.75" x14ac:dyDescent="0.25"/>
  <cols>
    <col min="1" max="1" width="32.7109375" style="1" bestFit="1" customWidth="1"/>
    <col min="2" max="2" width="12.7109375" style="1" bestFit="1" customWidth="1"/>
    <col min="3" max="3" width="16" style="1" customWidth="1"/>
    <col min="4" max="4" width="15.85546875" style="1" bestFit="1" customWidth="1"/>
    <col min="5" max="5" width="24" style="1" customWidth="1"/>
    <col min="6" max="6" width="14.5703125" style="1" bestFit="1" customWidth="1"/>
    <col min="7" max="7" width="12.5703125" style="1" customWidth="1"/>
    <col min="8" max="8" width="20.28515625" style="1" bestFit="1" customWidth="1"/>
    <col min="9" max="9" width="13.42578125" style="1" bestFit="1" customWidth="1"/>
    <col min="10" max="10" width="8.28515625" style="1" bestFit="1" customWidth="1"/>
    <col min="11" max="20" width="9.140625" style="1"/>
    <col min="21" max="21" width="5.85546875" style="1" bestFit="1" customWidth="1"/>
    <col min="22" max="22" width="7.28515625" style="1" bestFit="1" customWidth="1"/>
    <col min="23" max="23" width="16.5703125" style="1" customWidth="1"/>
    <col min="24" max="16384" width="9.140625" style="1"/>
  </cols>
  <sheetData>
    <row r="1" spans="1:8" x14ac:dyDescent="0.25">
      <c r="A1" s="1" t="s">
        <v>0</v>
      </c>
    </row>
    <row r="2" spans="1:8" x14ac:dyDescent="0.25">
      <c r="A2" s="1" t="s">
        <v>1</v>
      </c>
      <c r="B2" s="1">
        <v>46</v>
      </c>
    </row>
    <row r="3" spans="1:8" x14ac:dyDescent="0.25">
      <c r="A3" s="1" t="s">
        <v>2</v>
      </c>
      <c r="B3" s="9">
        <v>27550</v>
      </c>
    </row>
    <row r="4" spans="1:8" x14ac:dyDescent="0.25">
      <c r="A4" s="1" t="s">
        <v>3</v>
      </c>
      <c r="B4" s="1" t="s">
        <v>213</v>
      </c>
    </row>
    <row r="5" spans="1:8" x14ac:dyDescent="0.25">
      <c r="A5" s="1" t="s">
        <v>4</v>
      </c>
      <c r="B5" s="1" t="s">
        <v>78</v>
      </c>
    </row>
    <row r="6" spans="1:8" x14ac:dyDescent="0.25">
      <c r="A6" s="1" t="s">
        <v>5</v>
      </c>
      <c r="B6" s="15" t="s">
        <v>214</v>
      </c>
    </row>
    <row r="7" spans="1:8" ht="17.25" x14ac:dyDescent="0.3">
      <c r="A7" s="1" t="s">
        <v>6</v>
      </c>
      <c r="B7" s="56" t="s">
        <v>215</v>
      </c>
    </row>
    <row r="8" spans="1:8" x14ac:dyDescent="0.25">
      <c r="A8" s="1" t="s">
        <v>7</v>
      </c>
      <c r="B8" s="15" t="s">
        <v>216</v>
      </c>
    </row>
    <row r="9" spans="1:8" x14ac:dyDescent="0.25">
      <c r="A9" s="1" t="s">
        <v>8</v>
      </c>
      <c r="B9" s="15" t="s">
        <v>131</v>
      </c>
    </row>
    <row r="10" spans="1:8" x14ac:dyDescent="0.25">
      <c r="A10" s="1" t="s">
        <v>9</v>
      </c>
      <c r="B10" s="15" t="s">
        <v>200</v>
      </c>
    </row>
    <row r="11" spans="1:8" x14ac:dyDescent="0.25">
      <c r="A11" s="1" t="s">
        <v>10</v>
      </c>
      <c r="B11" s="15" t="s">
        <v>84</v>
      </c>
    </row>
    <row r="12" spans="1:8" ht="17.25" customHeight="1" x14ac:dyDescent="0.25">
      <c r="A12" s="1" t="s">
        <v>11</v>
      </c>
      <c r="B12" s="38" t="s">
        <v>217</v>
      </c>
      <c r="C12" s="55"/>
      <c r="D12" s="55"/>
      <c r="E12" s="55"/>
      <c r="F12" s="55"/>
    </row>
    <row r="13" spans="1:8" ht="17.25" x14ac:dyDescent="0.3">
      <c r="A13" s="1" t="s">
        <v>12</v>
      </c>
      <c r="B13" s="56" t="s">
        <v>218</v>
      </c>
    </row>
    <row r="16" spans="1:8" ht="16.5" x14ac:dyDescent="0.3">
      <c r="A16" s="10" t="s">
        <v>13</v>
      </c>
      <c r="B16" s="10" t="s">
        <v>14</v>
      </c>
      <c r="C16" s="10" t="s">
        <v>15</v>
      </c>
      <c r="D16" s="10" t="s">
        <v>16</v>
      </c>
      <c r="E16" s="10" t="s">
        <v>17</v>
      </c>
      <c r="F16" s="10" t="s">
        <v>18</v>
      </c>
      <c r="G16" s="10" t="s">
        <v>19</v>
      </c>
      <c r="H16" s="10" t="s">
        <v>20</v>
      </c>
    </row>
    <row r="17" spans="1:28" ht="17.25" x14ac:dyDescent="0.3">
      <c r="A17" s="1" t="s">
        <v>76</v>
      </c>
      <c r="B17" s="1" t="s">
        <v>201</v>
      </c>
      <c r="C17" s="1" t="s">
        <v>219</v>
      </c>
      <c r="D17" s="1" t="s">
        <v>99</v>
      </c>
      <c r="E17" s="20" t="s">
        <v>106</v>
      </c>
      <c r="F17" s="1" t="s">
        <v>207</v>
      </c>
      <c r="G17" s="1" t="s">
        <v>220</v>
      </c>
      <c r="H17" s="1" t="s">
        <v>21</v>
      </c>
      <c r="I17" s="1" t="s">
        <v>102</v>
      </c>
    </row>
    <row r="18" spans="1:28" ht="17.25" x14ac:dyDescent="0.3">
      <c r="A18" s="1" t="s">
        <v>135</v>
      </c>
      <c r="B18" s="1" t="s">
        <v>221</v>
      </c>
      <c r="C18" s="20" t="s">
        <v>226</v>
      </c>
      <c r="D18" s="1" t="s">
        <v>99</v>
      </c>
      <c r="E18" s="20" t="s">
        <v>110</v>
      </c>
      <c r="F18" s="1" t="s">
        <v>207</v>
      </c>
      <c r="G18" s="20" t="s">
        <v>227</v>
      </c>
      <c r="H18" s="1" t="s">
        <v>21</v>
      </c>
      <c r="I18" s="1" t="s">
        <v>102</v>
      </c>
    </row>
    <row r="19" spans="1:28" ht="17.25" x14ac:dyDescent="0.3">
      <c r="A19" s="1" t="s">
        <v>87</v>
      </c>
      <c r="B19" s="1" t="s">
        <v>222</v>
      </c>
      <c r="C19" s="20" t="s">
        <v>228</v>
      </c>
      <c r="D19" s="1" t="s">
        <v>99</v>
      </c>
      <c r="E19" s="20" t="s">
        <v>110</v>
      </c>
      <c r="F19" s="1" t="s">
        <v>207</v>
      </c>
      <c r="G19" s="20" t="s">
        <v>227</v>
      </c>
      <c r="H19" s="1" t="s">
        <v>21</v>
      </c>
      <c r="I19" s="1" t="s">
        <v>102</v>
      </c>
    </row>
    <row r="20" spans="1:28" ht="17.25" x14ac:dyDescent="0.3">
      <c r="A20" s="1" t="s">
        <v>88</v>
      </c>
      <c r="B20" s="1" t="s">
        <v>223</v>
      </c>
      <c r="C20" s="20" t="s">
        <v>229</v>
      </c>
      <c r="D20" s="1" t="s">
        <v>99</v>
      </c>
      <c r="E20" s="20" t="s">
        <v>110</v>
      </c>
      <c r="F20" s="1" t="s">
        <v>207</v>
      </c>
      <c r="G20" s="20" t="s">
        <v>227</v>
      </c>
      <c r="H20" s="1" t="s">
        <v>21</v>
      </c>
      <c r="I20" s="1" t="s">
        <v>102</v>
      </c>
    </row>
    <row r="21" spans="1:28" ht="17.25" x14ac:dyDescent="0.3">
      <c r="A21" s="1" t="s">
        <v>89</v>
      </c>
      <c r="B21" s="1" t="s">
        <v>224</v>
      </c>
      <c r="C21" s="20" t="s">
        <v>230</v>
      </c>
      <c r="D21" s="1" t="s">
        <v>99</v>
      </c>
      <c r="E21" s="20" t="s">
        <v>110</v>
      </c>
      <c r="F21" s="1" t="s">
        <v>207</v>
      </c>
      <c r="G21" s="20" t="s">
        <v>227</v>
      </c>
      <c r="H21" s="1" t="s">
        <v>21</v>
      </c>
      <c r="I21" s="1" t="s">
        <v>102</v>
      </c>
    </row>
    <row r="22" spans="1:28" ht="17.25" x14ac:dyDescent="0.3">
      <c r="A22" s="1" t="s">
        <v>148</v>
      </c>
      <c r="B22" s="1" t="s">
        <v>225</v>
      </c>
      <c r="C22" s="20" t="s">
        <v>231</v>
      </c>
      <c r="D22" s="1" t="s">
        <v>99</v>
      </c>
      <c r="E22" s="20" t="s">
        <v>186</v>
      </c>
      <c r="F22" s="1" t="s">
        <v>207</v>
      </c>
      <c r="G22" s="20" t="s">
        <v>111</v>
      </c>
      <c r="I22" s="1" t="s">
        <v>102</v>
      </c>
    </row>
    <row r="24" spans="1:28" x14ac:dyDescent="0.25">
      <c r="A24" s="1" t="s">
        <v>24</v>
      </c>
      <c r="B24" s="1" t="s">
        <v>232</v>
      </c>
    </row>
    <row r="25" spans="1:28" x14ac:dyDescent="0.25">
      <c r="A25" s="1" t="s">
        <v>25</v>
      </c>
      <c r="B25" s="1" t="s">
        <v>233</v>
      </c>
    </row>
    <row r="26" spans="1:28" x14ac:dyDescent="0.25">
      <c r="B26" s="1" t="s">
        <v>234</v>
      </c>
    </row>
    <row r="29" spans="1:28" ht="30" customHeight="1" x14ac:dyDescent="0.25"/>
    <row r="30" spans="1:28" s="16" customFormat="1" x14ac:dyDescent="0.25">
      <c r="A30" s="16" t="s">
        <v>49</v>
      </c>
    </row>
    <row r="31" spans="1:28" s="16" customFormat="1" x14ac:dyDescent="0.25"/>
    <row r="32" spans="1:28" s="16" customFormat="1" ht="16.5" thickBot="1" x14ac:dyDescent="0.3">
      <c r="Y32" s="18"/>
      <c r="Z32" s="18"/>
      <c r="AA32" s="18"/>
      <c r="AB32" s="18"/>
    </row>
    <row r="33" spans="1:28" ht="17.25" customHeight="1" thickBot="1" x14ac:dyDescent="0.3">
      <c r="A33" s="39" t="s">
        <v>50</v>
      </c>
      <c r="B33" s="40"/>
      <c r="C33" s="41" t="s">
        <v>51</v>
      </c>
      <c r="D33" s="42"/>
      <c r="E33" s="42"/>
      <c r="F33" s="43"/>
      <c r="G33" s="44" t="s">
        <v>52</v>
      </c>
      <c r="H33" s="39" t="s">
        <v>53</v>
      </c>
      <c r="I33" s="40"/>
      <c r="K33" s="46" t="s">
        <v>54</v>
      </c>
      <c r="L33" s="42"/>
      <c r="M33" s="42"/>
      <c r="N33" s="42"/>
      <c r="O33" s="42"/>
      <c r="P33" s="47"/>
      <c r="Q33" s="49" t="s">
        <v>55</v>
      </c>
      <c r="S33" s="51" t="s">
        <v>57</v>
      </c>
      <c r="T33" s="49" t="s">
        <v>58</v>
      </c>
      <c r="U33" s="46" t="s">
        <v>59</v>
      </c>
      <c r="V33" s="42"/>
      <c r="W33" s="48"/>
      <c r="X33" s="19"/>
      <c r="Y33" s="14"/>
      <c r="Z33" s="14"/>
      <c r="AA33" s="11"/>
      <c r="AB33" s="11"/>
    </row>
    <row r="34" spans="1:28" ht="48" thickBot="1" x14ac:dyDescent="0.3">
      <c r="A34" s="2" t="s">
        <v>60</v>
      </c>
      <c r="B34" s="3" t="s">
        <v>61</v>
      </c>
      <c r="C34" s="3" t="s">
        <v>62</v>
      </c>
      <c r="D34" s="3" t="s">
        <v>63</v>
      </c>
      <c r="E34" s="3" t="s">
        <v>64</v>
      </c>
      <c r="F34" s="3" t="s">
        <v>65</v>
      </c>
      <c r="G34" s="45"/>
      <c r="H34" s="2" t="s">
        <v>66</v>
      </c>
      <c r="I34" s="3" t="s">
        <v>67</v>
      </c>
      <c r="K34" s="6" t="s">
        <v>68</v>
      </c>
      <c r="L34" s="6" t="s">
        <v>69</v>
      </c>
      <c r="M34" s="6" t="s">
        <v>56</v>
      </c>
      <c r="N34" s="6" t="s">
        <v>70</v>
      </c>
      <c r="O34" s="6" t="s">
        <v>71</v>
      </c>
      <c r="P34" s="6" t="s">
        <v>72</v>
      </c>
      <c r="Q34" s="50"/>
      <c r="S34" s="52"/>
      <c r="T34" s="50"/>
      <c r="U34" s="6" t="s">
        <v>73</v>
      </c>
      <c r="V34" s="6" t="s">
        <v>74</v>
      </c>
      <c r="W34" s="6" t="s">
        <v>75</v>
      </c>
      <c r="X34" s="17"/>
      <c r="Y34" s="11"/>
      <c r="Z34" s="11"/>
      <c r="AA34" s="11"/>
      <c r="AB34" s="11"/>
    </row>
    <row r="35" spans="1:28" x14ac:dyDescent="0.25">
      <c r="A35" s="22" t="s">
        <v>118</v>
      </c>
      <c r="B35" s="22" t="s">
        <v>235</v>
      </c>
      <c r="C35" s="22">
        <v>6</v>
      </c>
      <c r="D35" s="22">
        <v>5</v>
      </c>
      <c r="E35" s="22">
        <v>30</v>
      </c>
      <c r="F35" s="24">
        <v>59</v>
      </c>
      <c r="G35" s="26">
        <v>9</v>
      </c>
      <c r="H35" s="4"/>
      <c r="I35" s="4"/>
      <c r="K35" s="22">
        <v>2.4</v>
      </c>
      <c r="L35" s="22">
        <v>1.3</v>
      </c>
      <c r="M35" s="22">
        <v>0.28000000000000003</v>
      </c>
      <c r="N35" s="22">
        <v>0.02</v>
      </c>
      <c r="O35" s="22">
        <v>2.2999999999999998</v>
      </c>
      <c r="P35" s="2">
        <f>9.4-O35</f>
        <v>7.1000000000000005</v>
      </c>
      <c r="Q35" s="2">
        <v>29</v>
      </c>
      <c r="R35" s="13"/>
      <c r="S35" s="5">
        <v>2.5499999999999998</v>
      </c>
      <c r="T35" s="2">
        <v>4.38</v>
      </c>
      <c r="U35" s="2"/>
      <c r="V35" s="2"/>
      <c r="W35" s="2"/>
    </row>
    <row r="36" spans="1:28" x14ac:dyDescent="0.25">
      <c r="A36" s="22" t="s">
        <v>159</v>
      </c>
      <c r="B36" s="22" t="s">
        <v>236</v>
      </c>
      <c r="C36" s="22">
        <v>6</v>
      </c>
      <c r="D36" s="22">
        <v>3</v>
      </c>
      <c r="E36" s="22">
        <v>25</v>
      </c>
      <c r="F36" s="24">
        <v>66</v>
      </c>
      <c r="G36" s="26">
        <v>13</v>
      </c>
      <c r="H36" s="2"/>
      <c r="I36" s="2"/>
      <c r="J36" s="13"/>
      <c r="K36" s="22">
        <v>0.7</v>
      </c>
      <c r="L36" s="22">
        <v>0.4</v>
      </c>
      <c r="M36" s="22">
        <v>0.08</v>
      </c>
      <c r="N36" s="22">
        <v>0.01</v>
      </c>
      <c r="O36" s="22">
        <v>4.3</v>
      </c>
      <c r="P36" s="2">
        <f>9.9-O36</f>
        <v>5.6000000000000005</v>
      </c>
      <c r="Q36" s="2">
        <v>10</v>
      </c>
      <c r="R36" s="13"/>
      <c r="S36" s="5">
        <v>1.71</v>
      </c>
      <c r="T36" s="2">
        <v>2.94</v>
      </c>
      <c r="U36" s="2"/>
      <c r="V36" s="2"/>
      <c r="W36" s="2"/>
    </row>
    <row r="37" spans="1:28" x14ac:dyDescent="0.25">
      <c r="A37" s="22" t="s">
        <v>160</v>
      </c>
      <c r="B37" s="22" t="s">
        <v>237</v>
      </c>
      <c r="C37" s="22">
        <v>6</v>
      </c>
      <c r="D37" s="22">
        <v>3</v>
      </c>
      <c r="E37" s="22">
        <v>19</v>
      </c>
      <c r="F37" s="24">
        <v>72</v>
      </c>
      <c r="G37" s="26">
        <v>11</v>
      </c>
      <c r="H37" s="2"/>
      <c r="I37" s="2"/>
      <c r="J37" s="13"/>
      <c r="K37" s="22">
        <v>0.2</v>
      </c>
      <c r="L37" s="22">
        <v>0.4</v>
      </c>
      <c r="M37" s="22">
        <v>0.04</v>
      </c>
      <c r="N37" s="22">
        <v>0.01</v>
      </c>
      <c r="O37" s="22">
        <v>4.5999999999999996</v>
      </c>
      <c r="P37" s="2">
        <f>9.9-O37</f>
        <v>5.3000000000000007</v>
      </c>
      <c r="Q37" s="2">
        <v>6</v>
      </c>
      <c r="R37" s="13"/>
      <c r="S37" s="5">
        <v>1.44</v>
      </c>
      <c r="T37" s="2">
        <v>2.4700000000000002</v>
      </c>
      <c r="U37" s="2"/>
      <c r="V37" s="2"/>
      <c r="W37" s="2"/>
    </row>
    <row r="38" spans="1:28" x14ac:dyDescent="0.25">
      <c r="A38" s="22" t="s">
        <v>120</v>
      </c>
      <c r="B38" s="22" t="s">
        <v>238</v>
      </c>
      <c r="C38" s="22">
        <v>6</v>
      </c>
      <c r="D38" s="22">
        <v>3</v>
      </c>
      <c r="E38" s="22">
        <v>24</v>
      </c>
      <c r="F38" s="24">
        <v>67</v>
      </c>
      <c r="G38" s="26">
        <v>10</v>
      </c>
      <c r="H38" s="2"/>
      <c r="I38" s="2"/>
      <c r="J38" s="13"/>
      <c r="K38" s="22">
        <v>0.2</v>
      </c>
      <c r="L38" s="22">
        <v>0.2</v>
      </c>
      <c r="M38" s="22">
        <v>0.03</v>
      </c>
      <c r="N38" s="22">
        <v>0.01</v>
      </c>
      <c r="O38" s="22">
        <v>5</v>
      </c>
      <c r="P38" s="5">
        <f>9.6-O38</f>
        <v>4.5999999999999996</v>
      </c>
      <c r="Q38" s="2">
        <v>4</v>
      </c>
      <c r="R38" s="13"/>
      <c r="S38" s="5">
        <v>1.08</v>
      </c>
      <c r="T38" s="2">
        <v>1.85</v>
      </c>
      <c r="U38" s="2"/>
      <c r="V38" s="5"/>
      <c r="W38" s="2"/>
    </row>
    <row r="39" spans="1:28" x14ac:dyDescent="0.25">
      <c r="A39" s="22" t="s">
        <v>121</v>
      </c>
      <c r="B39" s="22" t="s">
        <v>239</v>
      </c>
      <c r="C39" s="22">
        <v>6</v>
      </c>
      <c r="D39" s="22">
        <v>3</v>
      </c>
      <c r="E39" s="22">
        <v>24</v>
      </c>
      <c r="F39" s="24">
        <v>67</v>
      </c>
      <c r="G39" s="26">
        <v>10</v>
      </c>
      <c r="H39" s="13"/>
      <c r="I39" s="12"/>
      <c r="J39" s="13"/>
      <c r="K39" s="29">
        <v>0.1</v>
      </c>
      <c r="L39" s="22">
        <v>0.2</v>
      </c>
      <c r="M39" s="22">
        <v>0.03</v>
      </c>
      <c r="N39" s="22">
        <v>0.01</v>
      </c>
      <c r="O39" s="22">
        <v>4.5999999999999996</v>
      </c>
      <c r="P39" s="13">
        <f>8-O39</f>
        <v>3.4000000000000004</v>
      </c>
      <c r="Q39" s="13">
        <v>4</v>
      </c>
      <c r="R39" s="13"/>
      <c r="S39" s="13">
        <v>0.54</v>
      </c>
      <c r="T39" s="13">
        <v>0.92</v>
      </c>
      <c r="U39" s="13"/>
      <c r="V39" s="13"/>
      <c r="W39" s="13"/>
    </row>
    <row r="40" spans="1:28" ht="16.5" thickBot="1" x14ac:dyDescent="0.3">
      <c r="A40" s="23" t="s">
        <v>240</v>
      </c>
      <c r="B40" s="23" t="s">
        <v>241</v>
      </c>
      <c r="C40" s="23">
        <v>2</v>
      </c>
      <c r="D40" s="23">
        <v>2</v>
      </c>
      <c r="E40" s="23">
        <v>36</v>
      </c>
      <c r="F40" s="25">
        <v>60</v>
      </c>
      <c r="G40" s="27">
        <v>3</v>
      </c>
      <c r="H40" s="13"/>
      <c r="I40" s="13"/>
      <c r="J40" s="13"/>
      <c r="K40" s="30">
        <v>0.1</v>
      </c>
      <c r="L40" s="23">
        <v>0.2</v>
      </c>
      <c r="M40" s="23">
        <v>0.03</v>
      </c>
      <c r="N40" s="23">
        <v>0</v>
      </c>
      <c r="O40" s="23">
        <v>5.2</v>
      </c>
      <c r="P40" s="13">
        <f>5.4-O40</f>
        <v>0.20000000000000018</v>
      </c>
      <c r="Q40" s="13">
        <v>6</v>
      </c>
      <c r="R40" s="12"/>
      <c r="S40" s="12">
        <v>0.42</v>
      </c>
      <c r="T40" s="12">
        <v>0.72</v>
      </c>
      <c r="U40" s="13"/>
      <c r="V40" s="13"/>
      <c r="W40" s="13"/>
    </row>
    <row r="41" spans="1:28" x14ac:dyDescent="0.25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4"/>
      <c r="S41" s="8"/>
      <c r="T41" s="8"/>
      <c r="U41" s="13"/>
      <c r="V41" s="13"/>
      <c r="W41" s="13"/>
    </row>
    <row r="42" spans="1:28" x14ac:dyDescent="0.25">
      <c r="K42" s="13"/>
      <c r="L42" s="13"/>
      <c r="M42" s="13"/>
      <c r="N42" s="13"/>
      <c r="O42" s="13"/>
      <c r="P42" s="13"/>
      <c r="Q42" s="13"/>
      <c r="R42" s="14"/>
      <c r="S42" s="8"/>
      <c r="T42" s="8"/>
      <c r="U42" s="13"/>
      <c r="V42" s="13"/>
      <c r="W42" s="13"/>
    </row>
    <row r="57" spans="1:8" x14ac:dyDescent="0.25">
      <c r="A57" s="7" t="s">
        <v>26</v>
      </c>
      <c r="H57" s="7" t="s">
        <v>27</v>
      </c>
    </row>
    <row r="58" spans="1:8" x14ac:dyDescent="0.25">
      <c r="A58" s="7" t="s">
        <v>28</v>
      </c>
    </row>
    <row r="59" spans="1:8" ht="157.5" x14ac:dyDescent="0.25">
      <c r="A59" s="7" t="s">
        <v>29</v>
      </c>
    </row>
    <row r="60" spans="1:8" ht="47.25" x14ac:dyDescent="0.25">
      <c r="A60" s="7" t="s">
        <v>30</v>
      </c>
    </row>
    <row r="61" spans="1:8" x14ac:dyDescent="0.25">
      <c r="A61" s="7" t="s">
        <v>31</v>
      </c>
    </row>
    <row r="62" spans="1:8" x14ac:dyDescent="0.25">
      <c r="A62" s="7" t="s">
        <v>32</v>
      </c>
    </row>
    <row r="63" spans="1:8" x14ac:dyDescent="0.25">
      <c r="A63" s="7" t="s">
        <v>33</v>
      </c>
    </row>
    <row r="64" spans="1:8" x14ac:dyDescent="0.25">
      <c r="A64" s="7" t="s">
        <v>34</v>
      </c>
    </row>
    <row r="65" spans="1:2" ht="63" x14ac:dyDescent="0.25">
      <c r="A65" s="7" t="s">
        <v>35</v>
      </c>
    </row>
    <row r="66" spans="1:2" ht="47.25" x14ac:dyDescent="0.25">
      <c r="A66" s="7" t="s">
        <v>36</v>
      </c>
    </row>
    <row r="67" spans="1:2" x14ac:dyDescent="0.25">
      <c r="A67" s="7"/>
    </row>
    <row r="68" spans="1:2" ht="409.5" x14ac:dyDescent="0.25">
      <c r="A68" s="7" t="s">
        <v>37</v>
      </c>
      <c r="B68" s="7" t="s">
        <v>38</v>
      </c>
    </row>
    <row r="69" spans="1:2" ht="252" x14ac:dyDescent="0.25">
      <c r="A69" s="7" t="s">
        <v>39</v>
      </c>
      <c r="B69" s="7" t="s">
        <v>40</v>
      </c>
    </row>
    <row r="70" spans="1:2" ht="252" x14ac:dyDescent="0.25">
      <c r="A70" s="7" t="s">
        <v>41</v>
      </c>
      <c r="B70" s="7" t="s">
        <v>42</v>
      </c>
    </row>
    <row r="71" spans="1:2" ht="252" x14ac:dyDescent="0.25">
      <c r="A71" s="7" t="s">
        <v>43</v>
      </c>
      <c r="B71" s="7" t="s">
        <v>44</v>
      </c>
    </row>
    <row r="72" spans="1:2" x14ac:dyDescent="0.25">
      <c r="A72" s="7"/>
    </row>
    <row r="73" spans="1:2" ht="40.5" x14ac:dyDescent="0.25">
      <c r="A73" s="7" t="s">
        <v>45</v>
      </c>
    </row>
    <row r="74" spans="1:2" ht="51.75" x14ac:dyDescent="0.25">
      <c r="A74" s="7" t="s">
        <v>46</v>
      </c>
    </row>
    <row r="75" spans="1:2" ht="31.5" x14ac:dyDescent="0.25">
      <c r="A75" s="7" t="s">
        <v>47</v>
      </c>
    </row>
    <row r="76" spans="1:2" x14ac:dyDescent="0.25">
      <c r="A76" s="7" t="s">
        <v>48</v>
      </c>
    </row>
  </sheetData>
  <mergeCells count="9">
    <mergeCell ref="S33:S34"/>
    <mergeCell ref="T33:T34"/>
    <mergeCell ref="U33:W33"/>
    <mergeCell ref="A33:B33"/>
    <mergeCell ref="C33:F33"/>
    <mergeCell ref="G33:G34"/>
    <mergeCell ref="H33:I33"/>
    <mergeCell ref="K33:P33"/>
    <mergeCell ref="Q33:Q34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1"/>
  <sheetViews>
    <sheetView topLeftCell="A13" workbookViewId="0">
      <selection activeCell="G28" sqref="G28"/>
    </sheetView>
  </sheetViews>
  <sheetFormatPr defaultRowHeight="15.75" x14ac:dyDescent="0.25"/>
  <cols>
    <col min="1" max="1" width="32.7109375" style="1" bestFit="1" customWidth="1"/>
    <col min="2" max="2" width="12.7109375" style="1" bestFit="1" customWidth="1"/>
    <col min="3" max="3" width="16" style="1" customWidth="1"/>
    <col min="4" max="4" width="15.85546875" style="1" bestFit="1" customWidth="1"/>
    <col min="5" max="5" width="24" style="1" customWidth="1"/>
    <col min="6" max="6" width="14.5703125" style="1" bestFit="1" customWidth="1"/>
    <col min="7" max="7" width="12.5703125" style="1" customWidth="1"/>
    <col min="8" max="8" width="20.28515625" style="1" bestFit="1" customWidth="1"/>
    <col min="9" max="9" width="13.42578125" style="1" bestFit="1" customWidth="1"/>
    <col min="10" max="10" width="8.28515625" style="1" bestFit="1" customWidth="1"/>
    <col min="11" max="20" width="9.140625" style="1"/>
    <col min="21" max="21" width="5.85546875" style="1" bestFit="1" customWidth="1"/>
    <col min="22" max="22" width="7.28515625" style="1" bestFit="1" customWidth="1"/>
    <col min="23" max="23" width="16.5703125" style="1" customWidth="1"/>
    <col min="24" max="16384" width="9.140625" style="1"/>
  </cols>
  <sheetData>
    <row r="1" spans="1:8" x14ac:dyDescent="0.25">
      <c r="A1" s="1" t="s">
        <v>0</v>
      </c>
    </row>
    <row r="2" spans="1:8" x14ac:dyDescent="0.25">
      <c r="A2" s="1" t="s">
        <v>1</v>
      </c>
      <c r="B2" s="1">
        <v>3</v>
      </c>
    </row>
    <row r="3" spans="1:8" x14ac:dyDescent="0.25">
      <c r="A3" s="1" t="s">
        <v>2</v>
      </c>
      <c r="B3" s="9">
        <v>27178</v>
      </c>
    </row>
    <row r="4" spans="1:8" x14ac:dyDescent="0.25">
      <c r="A4" s="1" t="s">
        <v>3</v>
      </c>
      <c r="B4" s="1" t="s">
        <v>242</v>
      </c>
    </row>
    <row r="5" spans="1:8" x14ac:dyDescent="0.25">
      <c r="A5" s="1" t="s">
        <v>4</v>
      </c>
      <c r="B5" s="1" t="s">
        <v>78</v>
      </c>
    </row>
    <row r="6" spans="1:8" x14ac:dyDescent="0.25">
      <c r="A6" s="1" t="s">
        <v>5</v>
      </c>
      <c r="B6" s="1" t="s">
        <v>243</v>
      </c>
    </row>
    <row r="7" spans="1:8" x14ac:dyDescent="0.25">
      <c r="A7" s="1" t="s">
        <v>6</v>
      </c>
      <c r="B7" s="1" t="s">
        <v>244</v>
      </c>
    </row>
    <row r="8" spans="1:8" x14ac:dyDescent="0.25">
      <c r="A8" s="1" t="s">
        <v>7</v>
      </c>
      <c r="B8" s="1" t="s">
        <v>245</v>
      </c>
    </row>
    <row r="9" spans="1:8" x14ac:dyDescent="0.25">
      <c r="A9" s="1" t="s">
        <v>8</v>
      </c>
      <c r="B9" s="1" t="s">
        <v>131</v>
      </c>
    </row>
    <row r="10" spans="1:8" ht="17.25" x14ac:dyDescent="0.3">
      <c r="A10" s="1" t="s">
        <v>9</v>
      </c>
      <c r="B10" s="20" t="s">
        <v>83</v>
      </c>
    </row>
    <row r="11" spans="1:8" x14ac:dyDescent="0.25">
      <c r="A11" s="1" t="s">
        <v>10</v>
      </c>
      <c r="B11" s="1" t="s">
        <v>84</v>
      </c>
    </row>
    <row r="12" spans="1:8" x14ac:dyDescent="0.25">
      <c r="A12" s="1" t="s">
        <v>11</v>
      </c>
      <c r="B12" s="1" t="s">
        <v>246</v>
      </c>
    </row>
    <row r="13" spans="1:8" ht="17.25" x14ac:dyDescent="0.3">
      <c r="A13" s="1" t="s">
        <v>12</v>
      </c>
      <c r="B13" s="20" t="s">
        <v>247</v>
      </c>
    </row>
    <row r="16" spans="1:8" ht="16.5" x14ac:dyDescent="0.3">
      <c r="A16" s="10" t="s">
        <v>13</v>
      </c>
      <c r="B16" s="10" t="s">
        <v>14</v>
      </c>
      <c r="C16" s="10" t="s">
        <v>15</v>
      </c>
      <c r="D16" s="10" t="s">
        <v>16</v>
      </c>
      <c r="E16" s="10" t="s">
        <v>17</v>
      </c>
      <c r="F16" s="10" t="s">
        <v>18</v>
      </c>
      <c r="G16" s="10" t="s">
        <v>19</v>
      </c>
      <c r="H16" s="10" t="s">
        <v>20</v>
      </c>
    </row>
    <row r="17" spans="1:28" ht="17.25" x14ac:dyDescent="0.3">
      <c r="A17" s="1" t="s">
        <v>76</v>
      </c>
      <c r="B17" s="1" t="s">
        <v>90</v>
      </c>
      <c r="C17" s="20" t="s">
        <v>98</v>
      </c>
      <c r="D17" s="1" t="s">
        <v>99</v>
      </c>
      <c r="E17" s="20" t="s">
        <v>103</v>
      </c>
      <c r="F17" s="1" t="s">
        <v>207</v>
      </c>
      <c r="G17" s="20" t="s">
        <v>141</v>
      </c>
      <c r="H17" s="20" t="s">
        <v>22</v>
      </c>
      <c r="I17" s="1" t="s">
        <v>102</v>
      </c>
    </row>
    <row r="18" spans="1:28" ht="17.25" x14ac:dyDescent="0.3">
      <c r="A18" s="1" t="s">
        <v>87</v>
      </c>
      <c r="B18" s="1" t="s">
        <v>91</v>
      </c>
      <c r="C18" s="20" t="s">
        <v>104</v>
      </c>
      <c r="D18" s="1" t="s">
        <v>105</v>
      </c>
      <c r="E18" s="20" t="s">
        <v>106</v>
      </c>
      <c r="F18" s="1" t="s">
        <v>207</v>
      </c>
      <c r="G18" s="20" t="s">
        <v>107</v>
      </c>
      <c r="H18" s="1" t="s">
        <v>112</v>
      </c>
      <c r="I18" s="1" t="s">
        <v>102</v>
      </c>
    </row>
    <row r="19" spans="1:28" ht="17.25" x14ac:dyDescent="0.3">
      <c r="A19" s="1" t="s">
        <v>88</v>
      </c>
      <c r="B19" s="1" t="s">
        <v>92</v>
      </c>
      <c r="C19" s="20" t="s">
        <v>109</v>
      </c>
      <c r="D19" s="1" t="s">
        <v>105</v>
      </c>
      <c r="E19" s="20" t="s">
        <v>110</v>
      </c>
      <c r="F19" s="1" t="s">
        <v>207</v>
      </c>
      <c r="G19" s="20" t="s">
        <v>111</v>
      </c>
      <c r="H19" s="1" t="s">
        <v>112</v>
      </c>
      <c r="I19" s="1" t="s">
        <v>102</v>
      </c>
    </row>
    <row r="20" spans="1:28" ht="17.25" x14ac:dyDescent="0.3">
      <c r="A20" s="1" t="s">
        <v>89</v>
      </c>
      <c r="B20" s="1" t="s">
        <v>248</v>
      </c>
      <c r="C20" s="20" t="s">
        <v>113</v>
      </c>
      <c r="D20" s="1" t="s">
        <v>99</v>
      </c>
      <c r="E20" s="20" t="s">
        <v>114</v>
      </c>
      <c r="F20" s="1" t="s">
        <v>207</v>
      </c>
      <c r="G20" s="20" t="s">
        <v>249</v>
      </c>
      <c r="H20" s="1" t="s">
        <v>112</v>
      </c>
      <c r="I20" s="1" t="s">
        <v>102</v>
      </c>
    </row>
    <row r="21" spans="1:28" ht="17.25" x14ac:dyDescent="0.3">
      <c r="A21" s="1" t="s">
        <v>94</v>
      </c>
      <c r="B21" s="1" t="s">
        <v>95</v>
      </c>
      <c r="C21" s="20" t="s">
        <v>113</v>
      </c>
      <c r="D21" s="1" t="s">
        <v>99</v>
      </c>
      <c r="E21" s="20" t="s">
        <v>110</v>
      </c>
      <c r="F21" s="1" t="s">
        <v>207</v>
      </c>
      <c r="G21" s="20" t="s">
        <v>110</v>
      </c>
      <c r="H21" s="1" t="s">
        <v>207</v>
      </c>
      <c r="I21" s="1" t="s">
        <v>102</v>
      </c>
    </row>
    <row r="23" spans="1:28" x14ac:dyDescent="0.25">
      <c r="A23" s="1" t="s">
        <v>24</v>
      </c>
      <c r="B23" s="1" t="s">
        <v>250</v>
      </c>
    </row>
    <row r="24" spans="1:28" x14ac:dyDescent="0.25">
      <c r="A24" s="1" t="s">
        <v>25</v>
      </c>
      <c r="B24" s="1" t="s">
        <v>97</v>
      </c>
    </row>
    <row r="28" spans="1:28" ht="30" customHeight="1" x14ac:dyDescent="0.25"/>
    <row r="29" spans="1:28" s="16" customFormat="1" x14ac:dyDescent="0.25">
      <c r="A29" s="16" t="s">
        <v>49</v>
      </c>
    </row>
    <row r="30" spans="1:28" s="16" customFormat="1" x14ac:dyDescent="0.25"/>
    <row r="31" spans="1:28" s="16" customFormat="1" ht="16.5" thickBot="1" x14ac:dyDescent="0.3">
      <c r="Y31" s="18"/>
      <c r="Z31" s="18"/>
      <c r="AA31" s="18"/>
      <c r="AB31" s="18"/>
    </row>
    <row r="32" spans="1:28" ht="17.25" customHeight="1" thickBot="1" x14ac:dyDescent="0.3">
      <c r="A32" s="39" t="s">
        <v>50</v>
      </c>
      <c r="B32" s="40"/>
      <c r="C32" s="41" t="s">
        <v>51</v>
      </c>
      <c r="D32" s="42"/>
      <c r="E32" s="42"/>
      <c r="F32" s="43"/>
      <c r="G32" s="44" t="s">
        <v>52</v>
      </c>
      <c r="H32" s="39" t="s">
        <v>53</v>
      </c>
      <c r="I32" s="40"/>
      <c r="K32" s="46" t="s">
        <v>54</v>
      </c>
      <c r="L32" s="42"/>
      <c r="M32" s="42"/>
      <c r="N32" s="42"/>
      <c r="O32" s="42"/>
      <c r="P32" s="47"/>
      <c r="Q32" s="49" t="s">
        <v>55</v>
      </c>
      <c r="S32" s="51" t="s">
        <v>57</v>
      </c>
      <c r="T32" s="49" t="s">
        <v>58</v>
      </c>
      <c r="U32" s="46" t="s">
        <v>59</v>
      </c>
      <c r="V32" s="42"/>
      <c r="W32" s="48"/>
      <c r="X32" s="19"/>
      <c r="Y32" s="14"/>
      <c r="Z32" s="14"/>
      <c r="AA32" s="11"/>
      <c r="AB32" s="11"/>
    </row>
    <row r="33" spans="1:28" ht="48" thickBot="1" x14ac:dyDescent="0.3">
      <c r="A33" s="2" t="s">
        <v>60</v>
      </c>
      <c r="B33" s="3" t="s">
        <v>61</v>
      </c>
      <c r="C33" s="3" t="s">
        <v>62</v>
      </c>
      <c r="D33" s="3" t="s">
        <v>63</v>
      </c>
      <c r="E33" s="3" t="s">
        <v>64</v>
      </c>
      <c r="F33" s="3" t="s">
        <v>65</v>
      </c>
      <c r="G33" s="45"/>
      <c r="H33" s="2" t="s">
        <v>66</v>
      </c>
      <c r="I33" s="3" t="s">
        <v>67</v>
      </c>
      <c r="K33" s="6" t="s">
        <v>68</v>
      </c>
      <c r="L33" s="6" t="s">
        <v>69</v>
      </c>
      <c r="M33" s="6" t="s">
        <v>56</v>
      </c>
      <c r="N33" s="6" t="s">
        <v>70</v>
      </c>
      <c r="O33" s="6" t="s">
        <v>71</v>
      </c>
      <c r="P33" s="6" t="s">
        <v>72</v>
      </c>
      <c r="Q33" s="50"/>
      <c r="S33" s="52"/>
      <c r="T33" s="50"/>
      <c r="U33" s="6" t="s">
        <v>73</v>
      </c>
      <c r="V33" s="6" t="s">
        <v>74</v>
      </c>
      <c r="W33" s="6" t="s">
        <v>75</v>
      </c>
      <c r="X33" s="17"/>
      <c r="Y33" s="11"/>
      <c r="Z33" s="11"/>
      <c r="AA33" s="11"/>
      <c r="AB33" s="11"/>
    </row>
    <row r="34" spans="1:28" x14ac:dyDescent="0.25">
      <c r="A34" s="4" t="s">
        <v>76</v>
      </c>
      <c r="B34" s="4" t="s">
        <v>252</v>
      </c>
      <c r="C34" s="22">
        <v>2</v>
      </c>
      <c r="D34" s="22">
        <v>1</v>
      </c>
      <c r="E34" s="22">
        <v>26</v>
      </c>
      <c r="F34" s="24">
        <v>71</v>
      </c>
      <c r="G34" s="26">
        <v>23</v>
      </c>
      <c r="H34" s="4"/>
      <c r="I34" s="4"/>
      <c r="K34" s="22">
        <v>0.4</v>
      </c>
      <c r="L34" s="22">
        <v>0.7</v>
      </c>
      <c r="M34" s="22">
        <v>0.09</v>
      </c>
      <c r="N34" s="22">
        <v>0.02</v>
      </c>
      <c r="O34" s="22">
        <v>4.0999999999999996</v>
      </c>
      <c r="P34" s="2">
        <f>11.4-O34</f>
        <v>7.3000000000000007</v>
      </c>
      <c r="Q34" s="2">
        <v>6</v>
      </c>
      <c r="R34" s="13"/>
      <c r="S34" s="5">
        <v>1.89</v>
      </c>
      <c r="T34" s="2">
        <v>3.25</v>
      </c>
      <c r="U34" s="2"/>
      <c r="V34" s="2"/>
      <c r="W34" s="2"/>
    </row>
    <row r="35" spans="1:28" x14ac:dyDescent="0.25">
      <c r="A35" s="2" t="s">
        <v>251</v>
      </c>
      <c r="B35" s="2" t="s">
        <v>253</v>
      </c>
      <c r="C35" s="22">
        <v>1</v>
      </c>
      <c r="D35" s="22">
        <v>1</v>
      </c>
      <c r="E35" s="22">
        <v>18</v>
      </c>
      <c r="F35" s="24">
        <v>80</v>
      </c>
      <c r="G35" s="26">
        <v>1</v>
      </c>
      <c r="H35" s="2"/>
      <c r="I35" s="2"/>
      <c r="J35" s="13"/>
      <c r="K35" s="22">
        <v>0.1</v>
      </c>
      <c r="L35" s="22">
        <v>0.3</v>
      </c>
      <c r="M35" s="22">
        <v>0.03</v>
      </c>
      <c r="N35" s="22">
        <v>0.02</v>
      </c>
      <c r="O35" s="22">
        <v>2.9</v>
      </c>
      <c r="P35" s="2">
        <f>8.2-O35</f>
        <v>5.2999999999999989</v>
      </c>
      <c r="Q35" s="2">
        <v>4</v>
      </c>
      <c r="R35" s="13"/>
      <c r="S35" s="5">
        <v>0.99</v>
      </c>
      <c r="T35" s="2">
        <v>1.7</v>
      </c>
      <c r="U35" s="2"/>
      <c r="V35" s="2"/>
      <c r="W35" s="2"/>
    </row>
    <row r="36" spans="1:28" x14ac:dyDescent="0.25">
      <c r="A36" s="2" t="s">
        <v>88</v>
      </c>
      <c r="B36" s="2" t="s">
        <v>254</v>
      </c>
      <c r="C36" s="22">
        <v>1</v>
      </c>
      <c r="D36" s="22">
        <v>1</v>
      </c>
      <c r="E36" s="22">
        <v>21</v>
      </c>
      <c r="F36" s="24">
        <v>77</v>
      </c>
      <c r="G36" s="26">
        <v>0</v>
      </c>
      <c r="H36" s="2"/>
      <c r="I36" s="2"/>
      <c r="J36" s="13"/>
      <c r="K36" s="22">
        <v>0.1</v>
      </c>
      <c r="L36" s="22">
        <v>0.2</v>
      </c>
      <c r="M36" s="22">
        <v>0.02</v>
      </c>
      <c r="N36" s="22">
        <v>0.02</v>
      </c>
      <c r="O36" s="22">
        <v>1.8</v>
      </c>
      <c r="P36" s="2">
        <f>6.2-O36</f>
        <v>4.4000000000000004</v>
      </c>
      <c r="Q36" s="2">
        <v>4</v>
      </c>
      <c r="R36" s="13"/>
      <c r="S36" s="5">
        <v>0.56999999999999995</v>
      </c>
      <c r="T36" s="2">
        <v>0.98</v>
      </c>
      <c r="U36" s="2"/>
      <c r="V36" s="2"/>
      <c r="W36" s="2"/>
    </row>
    <row r="37" spans="1:28" x14ac:dyDescent="0.25">
      <c r="A37" s="2" t="s">
        <v>89</v>
      </c>
      <c r="B37" s="5" t="s">
        <v>255</v>
      </c>
      <c r="C37" s="22">
        <v>2</v>
      </c>
      <c r="D37" s="22">
        <v>2</v>
      </c>
      <c r="E37" s="22">
        <v>28</v>
      </c>
      <c r="F37" s="24">
        <v>68</v>
      </c>
      <c r="G37" s="26">
        <v>0</v>
      </c>
      <c r="H37" s="2"/>
      <c r="I37" s="2"/>
      <c r="J37" s="13"/>
      <c r="K37" s="22">
        <v>0.05</v>
      </c>
      <c r="L37" s="22">
        <v>0.2</v>
      </c>
      <c r="M37" s="22">
        <v>0.02</v>
      </c>
      <c r="N37" s="22">
        <v>0.01</v>
      </c>
      <c r="O37" s="22">
        <v>2.4</v>
      </c>
      <c r="P37" s="5">
        <f>6-O37</f>
        <v>3.6</v>
      </c>
      <c r="Q37" s="2">
        <v>3</v>
      </c>
      <c r="R37" s="13"/>
      <c r="S37" s="5">
        <v>0.24</v>
      </c>
      <c r="T37" s="2">
        <v>0.41</v>
      </c>
      <c r="U37" s="2"/>
      <c r="V37" s="5"/>
      <c r="W37" s="2"/>
    </row>
    <row r="38" spans="1:28" ht="16.5" thickBot="1" x14ac:dyDescent="0.3">
      <c r="A38" s="12" t="s">
        <v>94</v>
      </c>
      <c r="B38" s="13" t="s">
        <v>256</v>
      </c>
      <c r="C38" s="23">
        <v>1</v>
      </c>
      <c r="D38" s="23">
        <v>2</v>
      </c>
      <c r="E38" s="23">
        <v>30</v>
      </c>
      <c r="F38" s="25">
        <v>67</v>
      </c>
      <c r="G38" s="27">
        <v>0</v>
      </c>
      <c r="H38" s="13"/>
      <c r="I38" s="12"/>
      <c r="J38" s="13"/>
      <c r="K38" s="23">
        <v>0.05</v>
      </c>
      <c r="L38" s="23">
        <v>0.2</v>
      </c>
      <c r="M38" s="23">
        <v>0.02</v>
      </c>
      <c r="N38" s="23">
        <v>0.01</v>
      </c>
      <c r="O38" s="23">
        <v>3</v>
      </c>
      <c r="P38" s="13">
        <f>6.5-O38</f>
        <v>3.5</v>
      </c>
      <c r="Q38" s="13">
        <v>3</v>
      </c>
      <c r="R38" s="13"/>
      <c r="S38" s="13">
        <v>0.18</v>
      </c>
      <c r="T38" s="13">
        <v>0.3</v>
      </c>
      <c r="U38" s="13"/>
      <c r="V38" s="13"/>
      <c r="W38" s="13"/>
    </row>
    <row r="39" spans="1:28" x14ac:dyDescent="0.25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2"/>
      <c r="S39" s="12"/>
      <c r="T39" s="12"/>
      <c r="U39" s="13"/>
      <c r="V39" s="13"/>
      <c r="W39" s="13"/>
    </row>
    <row r="40" spans="1:28" x14ac:dyDescent="0.25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4"/>
      <c r="S40" s="8"/>
      <c r="T40" s="8"/>
      <c r="U40" s="13"/>
      <c r="V40" s="13"/>
      <c r="W40" s="13"/>
    </row>
    <row r="41" spans="1:28" x14ac:dyDescent="0.25">
      <c r="K41" s="13"/>
      <c r="L41" s="13"/>
      <c r="M41" s="13"/>
      <c r="N41" s="13"/>
      <c r="O41" s="13"/>
      <c r="P41" s="13"/>
      <c r="Q41" s="13"/>
      <c r="R41" s="14"/>
      <c r="S41" s="8"/>
      <c r="T41" s="8"/>
      <c r="U41" s="13"/>
      <c r="V41" s="13"/>
      <c r="W41" s="13"/>
    </row>
  </sheetData>
  <mergeCells count="9">
    <mergeCell ref="S32:S33"/>
    <mergeCell ref="T32:T33"/>
    <mergeCell ref="U32:W32"/>
    <mergeCell ref="A32:B32"/>
    <mergeCell ref="C32:F32"/>
    <mergeCell ref="G32:G33"/>
    <mergeCell ref="H32:I32"/>
    <mergeCell ref="K32:P32"/>
    <mergeCell ref="Q32:Q33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75"/>
  <sheetViews>
    <sheetView topLeftCell="D13" workbookViewId="0">
      <selection activeCell="S34" sqref="S34:T38"/>
    </sheetView>
  </sheetViews>
  <sheetFormatPr defaultRowHeight="15.75" x14ac:dyDescent="0.25"/>
  <cols>
    <col min="1" max="1" width="32.7109375" style="1" bestFit="1" customWidth="1"/>
    <col min="2" max="2" width="12.7109375" style="1" bestFit="1" customWidth="1"/>
    <col min="3" max="3" width="16" style="1" customWidth="1"/>
    <col min="4" max="4" width="15.85546875" style="1" bestFit="1" customWidth="1"/>
    <col min="5" max="5" width="24" style="1" customWidth="1"/>
    <col min="6" max="6" width="14.5703125" style="1" bestFit="1" customWidth="1"/>
    <col min="7" max="7" width="12.5703125" style="1" customWidth="1"/>
    <col min="8" max="8" width="20.28515625" style="1" bestFit="1" customWidth="1"/>
    <col min="9" max="9" width="13.42578125" style="1" bestFit="1" customWidth="1"/>
    <col min="10" max="10" width="8.28515625" style="1" bestFit="1" customWidth="1"/>
    <col min="11" max="20" width="9.140625" style="1"/>
    <col min="21" max="21" width="5.85546875" style="1" bestFit="1" customWidth="1"/>
    <col min="22" max="22" width="7.28515625" style="1" bestFit="1" customWidth="1"/>
    <col min="23" max="23" width="16.5703125" style="1" customWidth="1"/>
    <col min="24" max="16384" width="9.140625" style="1"/>
  </cols>
  <sheetData>
    <row r="1" spans="1:8" x14ac:dyDescent="0.25">
      <c r="A1" s="1" t="s">
        <v>0</v>
      </c>
    </row>
    <row r="2" spans="1:8" x14ac:dyDescent="0.25">
      <c r="A2" s="1" t="s">
        <v>1</v>
      </c>
      <c r="B2" s="1">
        <v>49</v>
      </c>
    </row>
    <row r="3" spans="1:8" x14ac:dyDescent="0.25">
      <c r="A3" s="1" t="s">
        <v>2</v>
      </c>
      <c r="B3" s="9">
        <v>27555</v>
      </c>
    </row>
    <row r="4" spans="1:8" x14ac:dyDescent="0.25">
      <c r="A4" s="1" t="s">
        <v>3</v>
      </c>
      <c r="B4" s="1" t="s">
        <v>197</v>
      </c>
    </row>
    <row r="5" spans="1:8" x14ac:dyDescent="0.25">
      <c r="A5" s="1" t="s">
        <v>4</v>
      </c>
      <c r="B5" s="1" t="s">
        <v>198</v>
      </c>
    </row>
    <row r="6" spans="1:8" ht="17.25" x14ac:dyDescent="0.3">
      <c r="A6" s="1" t="s">
        <v>5</v>
      </c>
      <c r="B6" s="20" t="s">
        <v>257</v>
      </c>
    </row>
    <row r="7" spans="1:8" ht="17.25" x14ac:dyDescent="0.3">
      <c r="A7" s="1" t="s">
        <v>6</v>
      </c>
      <c r="B7" s="31" t="s">
        <v>199</v>
      </c>
    </row>
    <row r="8" spans="1:8" x14ac:dyDescent="0.25">
      <c r="A8" s="1" t="s">
        <v>7</v>
      </c>
      <c r="B8" s="1" t="s">
        <v>258</v>
      </c>
    </row>
    <row r="9" spans="1:8" x14ac:dyDescent="0.25">
      <c r="A9" s="1" t="s">
        <v>8</v>
      </c>
      <c r="B9" s="1" t="s">
        <v>131</v>
      </c>
    </row>
    <row r="10" spans="1:8" ht="17.25" x14ac:dyDescent="0.3">
      <c r="A10" s="1" t="s">
        <v>9</v>
      </c>
      <c r="B10" s="31" t="s">
        <v>259</v>
      </c>
    </row>
    <row r="11" spans="1:8" x14ac:dyDescent="0.25">
      <c r="A11" s="1" t="s">
        <v>10</v>
      </c>
      <c r="B11" s="1" t="s">
        <v>84</v>
      </c>
    </row>
    <row r="12" spans="1:8" ht="17.25" x14ac:dyDescent="0.3">
      <c r="A12" s="1" t="s">
        <v>11</v>
      </c>
      <c r="B12" s="31" t="s">
        <v>260</v>
      </c>
    </row>
    <row r="13" spans="1:8" ht="17.25" x14ac:dyDescent="0.3">
      <c r="A13" s="1" t="s">
        <v>12</v>
      </c>
      <c r="B13" s="31" t="s">
        <v>261</v>
      </c>
    </row>
    <row r="16" spans="1:8" ht="16.5" x14ac:dyDescent="0.3">
      <c r="A16" s="10" t="s">
        <v>13</v>
      </c>
      <c r="B16" s="10" t="s">
        <v>14</v>
      </c>
      <c r="C16" s="10" t="s">
        <v>15</v>
      </c>
      <c r="D16" s="10" t="s">
        <v>16</v>
      </c>
      <c r="E16" s="10" t="s">
        <v>17</v>
      </c>
      <c r="F16" s="10" t="s">
        <v>18</v>
      </c>
      <c r="G16" s="10" t="s">
        <v>19</v>
      </c>
      <c r="H16" s="10" t="s">
        <v>20</v>
      </c>
    </row>
    <row r="17" spans="1:28" ht="17.25" x14ac:dyDescent="0.3">
      <c r="A17" s="1" t="s">
        <v>76</v>
      </c>
      <c r="B17" s="1" t="s">
        <v>208</v>
      </c>
      <c r="C17" s="31" t="s">
        <v>202</v>
      </c>
      <c r="D17" s="1" t="s">
        <v>99</v>
      </c>
      <c r="E17" s="31" t="s">
        <v>203</v>
      </c>
      <c r="G17" s="31" t="s">
        <v>270</v>
      </c>
      <c r="H17" s="31" t="s">
        <v>21</v>
      </c>
      <c r="I17" s="1" t="s">
        <v>102</v>
      </c>
    </row>
    <row r="18" spans="1:28" ht="17.25" x14ac:dyDescent="0.3">
      <c r="A18" s="1" t="s">
        <v>87</v>
      </c>
      <c r="B18" s="1" t="s">
        <v>262</v>
      </c>
      <c r="C18" s="31" t="s">
        <v>265</v>
      </c>
      <c r="D18" s="1" t="s">
        <v>99</v>
      </c>
      <c r="E18" s="31" t="s">
        <v>106</v>
      </c>
      <c r="G18" s="31" t="s">
        <v>111</v>
      </c>
      <c r="H18" s="1" t="s">
        <v>112</v>
      </c>
      <c r="I18" s="1" t="s">
        <v>272</v>
      </c>
    </row>
    <row r="19" spans="1:28" ht="17.25" x14ac:dyDescent="0.3">
      <c r="A19" s="1" t="s">
        <v>88</v>
      </c>
      <c r="B19" s="1" t="s">
        <v>263</v>
      </c>
      <c r="C19" s="31" t="s">
        <v>204</v>
      </c>
      <c r="D19" s="1" t="s">
        <v>99</v>
      </c>
      <c r="E19" s="31" t="s">
        <v>106</v>
      </c>
      <c r="G19" s="31" t="s">
        <v>111</v>
      </c>
      <c r="H19" s="1" t="s">
        <v>112</v>
      </c>
      <c r="I19" s="1" t="s">
        <v>102</v>
      </c>
    </row>
    <row r="20" spans="1:28" ht="17.25" x14ac:dyDescent="0.3">
      <c r="A20" s="1" t="s">
        <v>89</v>
      </c>
      <c r="B20" s="1" t="s">
        <v>211</v>
      </c>
      <c r="C20" s="31" t="s">
        <v>266</v>
      </c>
      <c r="D20" s="1" t="s">
        <v>99</v>
      </c>
      <c r="E20" s="31" t="s">
        <v>205</v>
      </c>
      <c r="F20" s="1" t="s">
        <v>206</v>
      </c>
      <c r="G20" s="31" t="s">
        <v>271</v>
      </c>
      <c r="H20" s="1" t="s">
        <v>21</v>
      </c>
      <c r="I20" s="1" t="s">
        <v>102</v>
      </c>
    </row>
    <row r="21" spans="1:28" ht="17.25" x14ac:dyDescent="0.3">
      <c r="A21" s="1" t="s">
        <v>148</v>
      </c>
      <c r="B21" s="1" t="s">
        <v>264</v>
      </c>
      <c r="C21" s="31" t="s">
        <v>267</v>
      </c>
      <c r="D21" s="1" t="s">
        <v>105</v>
      </c>
      <c r="E21" s="31" t="s">
        <v>268</v>
      </c>
      <c r="F21" s="1" t="s">
        <v>269</v>
      </c>
      <c r="G21" s="31" t="s">
        <v>152</v>
      </c>
      <c r="H21" s="1" t="s">
        <v>207</v>
      </c>
      <c r="I21" s="1" t="s">
        <v>102</v>
      </c>
    </row>
    <row r="23" spans="1:28" x14ac:dyDescent="0.25">
      <c r="A23" s="1" t="s">
        <v>24</v>
      </c>
      <c r="B23" s="1" t="s">
        <v>273</v>
      </c>
    </row>
    <row r="24" spans="1:28" x14ac:dyDescent="0.25">
      <c r="A24" s="1" t="s">
        <v>25</v>
      </c>
      <c r="B24" s="1" t="s">
        <v>274</v>
      </c>
    </row>
    <row r="28" spans="1:28" ht="30" customHeight="1" x14ac:dyDescent="0.25"/>
    <row r="29" spans="1:28" s="16" customFormat="1" x14ac:dyDescent="0.25">
      <c r="A29" s="16" t="s">
        <v>49</v>
      </c>
    </row>
    <row r="30" spans="1:28" s="16" customFormat="1" x14ac:dyDescent="0.25"/>
    <row r="31" spans="1:28" s="16" customFormat="1" ht="16.5" thickBot="1" x14ac:dyDescent="0.3">
      <c r="Y31" s="18"/>
      <c r="Z31" s="18"/>
      <c r="AA31" s="18"/>
      <c r="AB31" s="18"/>
    </row>
    <row r="32" spans="1:28" ht="17.25" customHeight="1" thickBot="1" x14ac:dyDescent="0.3">
      <c r="A32" s="39" t="s">
        <v>50</v>
      </c>
      <c r="B32" s="40"/>
      <c r="C32" s="41" t="s">
        <v>51</v>
      </c>
      <c r="D32" s="42"/>
      <c r="E32" s="42"/>
      <c r="F32" s="43"/>
      <c r="G32" s="44" t="s">
        <v>52</v>
      </c>
      <c r="H32" s="39" t="s">
        <v>53</v>
      </c>
      <c r="I32" s="40"/>
      <c r="K32" s="46" t="s">
        <v>54</v>
      </c>
      <c r="L32" s="42"/>
      <c r="M32" s="42"/>
      <c r="N32" s="42"/>
      <c r="O32" s="42"/>
      <c r="P32" s="47"/>
      <c r="Q32" s="49" t="s">
        <v>55</v>
      </c>
      <c r="S32" s="51" t="s">
        <v>57</v>
      </c>
      <c r="T32" s="49" t="s">
        <v>58</v>
      </c>
      <c r="U32" s="46" t="s">
        <v>59</v>
      </c>
      <c r="V32" s="42"/>
      <c r="W32" s="48"/>
      <c r="X32" s="19"/>
      <c r="Y32" s="14"/>
      <c r="Z32" s="14"/>
      <c r="AA32" s="11"/>
      <c r="AB32" s="11"/>
    </row>
    <row r="33" spans="1:28" ht="48" thickBot="1" x14ac:dyDescent="0.3">
      <c r="A33" s="2" t="s">
        <v>60</v>
      </c>
      <c r="B33" s="3" t="s">
        <v>61</v>
      </c>
      <c r="C33" s="3" t="s">
        <v>62</v>
      </c>
      <c r="D33" s="3" t="s">
        <v>63</v>
      </c>
      <c r="E33" s="3" t="s">
        <v>64</v>
      </c>
      <c r="F33" s="3" t="s">
        <v>65</v>
      </c>
      <c r="G33" s="45"/>
      <c r="H33" s="2" t="s">
        <v>66</v>
      </c>
      <c r="I33" s="3" t="s">
        <v>67</v>
      </c>
      <c r="K33" s="6" t="s">
        <v>68</v>
      </c>
      <c r="L33" s="6" t="s">
        <v>69</v>
      </c>
      <c r="M33" s="6" t="s">
        <v>56</v>
      </c>
      <c r="N33" s="6" t="s">
        <v>70</v>
      </c>
      <c r="O33" s="6" t="s">
        <v>71</v>
      </c>
      <c r="P33" s="6" t="s">
        <v>72</v>
      </c>
      <c r="Q33" s="50"/>
      <c r="S33" s="52"/>
      <c r="T33" s="50"/>
      <c r="U33" s="6" t="s">
        <v>73</v>
      </c>
      <c r="V33" s="6" t="s">
        <v>74</v>
      </c>
      <c r="W33" s="6" t="s">
        <v>75</v>
      </c>
      <c r="X33" s="17"/>
      <c r="Y33" s="11"/>
      <c r="Z33" s="11"/>
      <c r="AA33" s="11"/>
      <c r="AB33" s="11"/>
    </row>
    <row r="34" spans="1:28" ht="16.5" thickBot="1" x14ac:dyDescent="0.3">
      <c r="A34" s="4" t="s">
        <v>76</v>
      </c>
      <c r="B34" s="4" t="s">
        <v>208</v>
      </c>
      <c r="C34" s="4">
        <v>3</v>
      </c>
      <c r="D34" s="4">
        <v>6</v>
      </c>
      <c r="E34" s="22">
        <v>28</v>
      </c>
      <c r="F34" s="24">
        <v>63</v>
      </c>
      <c r="G34" s="26">
        <v>4</v>
      </c>
      <c r="H34" s="4"/>
      <c r="I34" s="4"/>
      <c r="K34" s="22">
        <v>0.5</v>
      </c>
      <c r="L34" s="22">
        <v>0.3</v>
      </c>
      <c r="M34" s="22">
        <v>0.04</v>
      </c>
      <c r="N34" s="22">
        <v>0.04</v>
      </c>
      <c r="O34" s="22">
        <v>2.4</v>
      </c>
      <c r="P34" s="2">
        <f>7.8-O34</f>
        <v>5.4</v>
      </c>
      <c r="Q34" s="22">
        <v>10</v>
      </c>
      <c r="R34" s="13"/>
      <c r="S34" s="22">
        <v>2.1</v>
      </c>
      <c r="T34" s="24">
        <v>3.61</v>
      </c>
      <c r="U34" s="2"/>
      <c r="V34" s="2"/>
      <c r="W34" s="2"/>
    </row>
    <row r="35" spans="1:28" ht="16.5" thickBot="1" x14ac:dyDescent="0.3">
      <c r="A35" s="2" t="s">
        <v>87</v>
      </c>
      <c r="B35" s="2" t="s">
        <v>209</v>
      </c>
      <c r="C35" s="4">
        <v>3</v>
      </c>
      <c r="D35" s="4">
        <v>6</v>
      </c>
      <c r="E35" s="22">
        <v>27</v>
      </c>
      <c r="F35" s="24">
        <v>64</v>
      </c>
      <c r="G35" s="26">
        <v>3</v>
      </c>
      <c r="H35" s="2"/>
      <c r="I35" s="2"/>
      <c r="J35" s="13"/>
      <c r="K35" s="22">
        <v>0.4</v>
      </c>
      <c r="L35" s="22">
        <v>0.3</v>
      </c>
      <c r="M35" s="22">
        <v>0.02</v>
      </c>
      <c r="N35" s="22">
        <v>0.02</v>
      </c>
      <c r="O35" s="22">
        <v>2.9</v>
      </c>
      <c r="P35" s="2">
        <f>8.5-O35</f>
        <v>5.6</v>
      </c>
      <c r="Q35" s="22">
        <v>8</v>
      </c>
      <c r="R35" s="13"/>
      <c r="S35" s="22">
        <v>1.59</v>
      </c>
      <c r="T35" s="24">
        <v>2.73</v>
      </c>
      <c r="U35" s="2"/>
      <c r="V35" s="2"/>
      <c r="W35" s="2"/>
    </row>
    <row r="36" spans="1:28" ht="16.5" thickBot="1" x14ac:dyDescent="0.3">
      <c r="A36" s="2" t="s">
        <v>88</v>
      </c>
      <c r="B36" s="2" t="s">
        <v>210</v>
      </c>
      <c r="C36" s="4">
        <v>3</v>
      </c>
      <c r="D36" s="4">
        <v>6</v>
      </c>
      <c r="E36" s="22">
        <v>26</v>
      </c>
      <c r="F36" s="24">
        <v>69</v>
      </c>
      <c r="G36" s="26">
        <v>3</v>
      </c>
      <c r="H36" s="2"/>
      <c r="I36" s="2"/>
      <c r="J36" s="13"/>
      <c r="K36" s="22">
        <v>0.2</v>
      </c>
      <c r="L36" s="22">
        <v>0.1</v>
      </c>
      <c r="M36" s="22">
        <v>0.01</v>
      </c>
      <c r="N36" s="22">
        <v>0.01</v>
      </c>
      <c r="O36" s="22">
        <v>3</v>
      </c>
      <c r="P36" s="2">
        <f>7.8-O36</f>
        <v>4.8</v>
      </c>
      <c r="Q36" s="22">
        <v>3</v>
      </c>
      <c r="R36" s="13"/>
      <c r="S36" s="22">
        <v>1.25</v>
      </c>
      <c r="T36" s="24">
        <v>2.11</v>
      </c>
      <c r="U36" s="2"/>
      <c r="V36" s="2"/>
      <c r="W36" s="2"/>
    </row>
    <row r="37" spans="1:28" ht="16.5" thickBot="1" x14ac:dyDescent="0.3">
      <c r="A37" s="2" t="s">
        <v>89</v>
      </c>
      <c r="B37" s="5" t="s">
        <v>211</v>
      </c>
      <c r="C37" s="4">
        <v>3</v>
      </c>
      <c r="D37" s="4">
        <v>6</v>
      </c>
      <c r="E37" s="22">
        <v>23</v>
      </c>
      <c r="F37" s="24">
        <v>68</v>
      </c>
      <c r="G37" s="26">
        <v>1</v>
      </c>
      <c r="H37" s="2"/>
      <c r="I37" s="2"/>
      <c r="J37" s="13"/>
      <c r="K37" s="22">
        <v>0.1</v>
      </c>
      <c r="L37" s="22">
        <v>0.1</v>
      </c>
      <c r="M37" s="22">
        <v>0.01</v>
      </c>
      <c r="N37" s="22">
        <v>0.01</v>
      </c>
      <c r="O37" s="22">
        <v>3</v>
      </c>
      <c r="P37" s="5">
        <f>7.4-O37</f>
        <v>4.4000000000000004</v>
      </c>
      <c r="Q37" s="22">
        <v>3</v>
      </c>
      <c r="R37" s="13"/>
      <c r="S37" s="22">
        <v>1.02</v>
      </c>
      <c r="T37" s="24">
        <v>1.75</v>
      </c>
      <c r="U37" s="2"/>
      <c r="V37" s="5"/>
      <c r="W37" s="2"/>
    </row>
    <row r="38" spans="1:28" ht="16.5" thickBot="1" x14ac:dyDescent="0.3">
      <c r="A38" s="12" t="s">
        <v>148</v>
      </c>
      <c r="B38" s="13" t="s">
        <v>212</v>
      </c>
      <c r="C38" s="4">
        <v>3</v>
      </c>
      <c r="D38" s="4">
        <v>6</v>
      </c>
      <c r="E38" s="23">
        <v>23</v>
      </c>
      <c r="F38" s="25">
        <v>68</v>
      </c>
      <c r="G38" s="27">
        <v>0</v>
      </c>
      <c r="H38" s="13"/>
      <c r="I38" s="12"/>
      <c r="J38" s="13"/>
      <c r="K38" s="30">
        <v>0.1</v>
      </c>
      <c r="L38" s="23">
        <v>0.1</v>
      </c>
      <c r="M38" s="23">
        <v>0.01</v>
      </c>
      <c r="N38" s="23">
        <v>0.01</v>
      </c>
      <c r="O38" s="23">
        <v>3.4</v>
      </c>
      <c r="P38" s="13">
        <f>6.9-O38</f>
        <v>3.5000000000000004</v>
      </c>
      <c r="Q38" s="23">
        <v>3</v>
      </c>
      <c r="R38" s="13"/>
      <c r="S38" s="23">
        <v>0.84</v>
      </c>
      <c r="T38" s="25">
        <v>1.44</v>
      </c>
      <c r="U38" s="13"/>
      <c r="V38" s="13"/>
      <c r="W38" s="13"/>
    </row>
    <row r="39" spans="1:28" x14ac:dyDescent="0.25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2"/>
      <c r="S39" s="12"/>
      <c r="T39" s="12"/>
      <c r="U39" s="13"/>
      <c r="V39" s="13"/>
      <c r="W39" s="13"/>
    </row>
    <row r="40" spans="1:28" x14ac:dyDescent="0.25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4"/>
      <c r="S40" s="8"/>
      <c r="T40" s="8"/>
      <c r="U40" s="13"/>
      <c r="V40" s="13"/>
      <c r="W40" s="13"/>
    </row>
    <row r="41" spans="1:28" x14ac:dyDescent="0.25">
      <c r="K41" s="13"/>
      <c r="L41" s="13"/>
      <c r="M41" s="13"/>
      <c r="N41" s="13"/>
      <c r="O41" s="13"/>
      <c r="P41" s="13"/>
      <c r="Q41" s="13"/>
      <c r="R41" s="14"/>
      <c r="S41" s="8"/>
      <c r="T41" s="8"/>
      <c r="U41" s="13"/>
      <c r="V41" s="13"/>
      <c r="W41" s="13"/>
    </row>
    <row r="56" spans="1:8" x14ac:dyDescent="0.25">
      <c r="A56" s="7" t="s">
        <v>26</v>
      </c>
      <c r="H56" s="7" t="s">
        <v>27</v>
      </c>
    </row>
    <row r="57" spans="1:8" x14ac:dyDescent="0.25">
      <c r="A57" s="7" t="s">
        <v>28</v>
      </c>
    </row>
    <row r="58" spans="1:8" ht="157.5" x14ac:dyDescent="0.25">
      <c r="A58" s="7" t="s">
        <v>29</v>
      </c>
    </row>
    <row r="59" spans="1:8" ht="47.25" x14ac:dyDescent="0.25">
      <c r="A59" s="7" t="s">
        <v>30</v>
      </c>
    </row>
    <row r="60" spans="1:8" x14ac:dyDescent="0.25">
      <c r="A60" s="7" t="s">
        <v>31</v>
      </c>
    </row>
    <row r="61" spans="1:8" x14ac:dyDescent="0.25">
      <c r="A61" s="7" t="s">
        <v>32</v>
      </c>
    </row>
    <row r="62" spans="1:8" x14ac:dyDescent="0.25">
      <c r="A62" s="7" t="s">
        <v>33</v>
      </c>
    </row>
    <row r="63" spans="1:8" x14ac:dyDescent="0.25">
      <c r="A63" s="7" t="s">
        <v>34</v>
      </c>
    </row>
    <row r="64" spans="1:8" ht="63" x14ac:dyDescent="0.25">
      <c r="A64" s="7" t="s">
        <v>35</v>
      </c>
    </row>
    <row r="65" spans="1:2" ht="47.25" x14ac:dyDescent="0.25">
      <c r="A65" s="7" t="s">
        <v>36</v>
      </c>
    </row>
    <row r="66" spans="1:2" x14ac:dyDescent="0.25">
      <c r="A66" s="7"/>
    </row>
    <row r="67" spans="1:2" ht="409.5" x14ac:dyDescent="0.25">
      <c r="A67" s="7" t="s">
        <v>37</v>
      </c>
      <c r="B67" s="7" t="s">
        <v>38</v>
      </c>
    </row>
    <row r="68" spans="1:2" ht="252" x14ac:dyDescent="0.25">
      <c r="A68" s="7" t="s">
        <v>39</v>
      </c>
      <c r="B68" s="7" t="s">
        <v>40</v>
      </c>
    </row>
    <row r="69" spans="1:2" ht="252" x14ac:dyDescent="0.25">
      <c r="A69" s="7" t="s">
        <v>41</v>
      </c>
      <c r="B69" s="7" t="s">
        <v>42</v>
      </c>
    </row>
    <row r="70" spans="1:2" ht="252" x14ac:dyDescent="0.25">
      <c r="A70" s="7" t="s">
        <v>43</v>
      </c>
      <c r="B70" s="7" t="s">
        <v>44</v>
      </c>
    </row>
    <row r="71" spans="1:2" x14ac:dyDescent="0.25">
      <c r="A71" s="7"/>
    </row>
    <row r="72" spans="1:2" ht="40.5" x14ac:dyDescent="0.25">
      <c r="A72" s="7" t="s">
        <v>45</v>
      </c>
    </row>
    <row r="73" spans="1:2" ht="51.75" x14ac:dyDescent="0.25">
      <c r="A73" s="7" t="s">
        <v>46</v>
      </c>
    </row>
    <row r="74" spans="1:2" ht="31.5" x14ac:dyDescent="0.25">
      <c r="A74" s="7" t="s">
        <v>47</v>
      </c>
    </row>
    <row r="75" spans="1:2" x14ac:dyDescent="0.25">
      <c r="A75" s="7" t="s">
        <v>48</v>
      </c>
    </row>
  </sheetData>
  <mergeCells count="9">
    <mergeCell ref="S32:S33"/>
    <mergeCell ref="T32:T33"/>
    <mergeCell ref="U32:W32"/>
    <mergeCell ref="A32:B32"/>
    <mergeCell ref="C32:F32"/>
    <mergeCell ref="G32:G33"/>
    <mergeCell ref="H32:I32"/>
    <mergeCell ref="K32:P32"/>
    <mergeCell ref="Q32:Q33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1"/>
  <sheetViews>
    <sheetView topLeftCell="A16" workbookViewId="0">
      <selection activeCell="S34" sqref="S34:T39"/>
    </sheetView>
  </sheetViews>
  <sheetFormatPr defaultRowHeight="15.75" x14ac:dyDescent="0.25"/>
  <cols>
    <col min="1" max="1" width="32.7109375" style="1" bestFit="1" customWidth="1"/>
    <col min="2" max="2" width="12.7109375" style="1" bestFit="1" customWidth="1"/>
    <col min="3" max="3" width="16" style="1" customWidth="1"/>
    <col min="4" max="4" width="15.85546875" style="1" bestFit="1" customWidth="1"/>
    <col min="5" max="5" width="24" style="1" customWidth="1"/>
    <col min="6" max="6" width="14.5703125" style="1" bestFit="1" customWidth="1"/>
    <col min="7" max="7" width="12.5703125" style="1" customWidth="1"/>
    <col min="8" max="8" width="20.28515625" style="1" bestFit="1" customWidth="1"/>
    <col min="9" max="9" width="13.42578125" style="1" bestFit="1" customWidth="1"/>
    <col min="10" max="10" width="8.28515625" style="1" bestFit="1" customWidth="1"/>
    <col min="11" max="20" width="9.140625" style="1"/>
    <col min="21" max="21" width="5.85546875" style="1" bestFit="1" customWidth="1"/>
    <col min="22" max="22" width="7.28515625" style="1" bestFit="1" customWidth="1"/>
    <col min="23" max="23" width="16.5703125" style="1" customWidth="1"/>
    <col min="24" max="16384" width="9.140625" style="1"/>
  </cols>
  <sheetData>
    <row r="1" spans="1:8" x14ac:dyDescent="0.25">
      <c r="A1" s="1" t="s">
        <v>0</v>
      </c>
    </row>
    <row r="2" spans="1:8" x14ac:dyDescent="0.25">
      <c r="A2" s="1" t="s">
        <v>1</v>
      </c>
      <c r="B2" s="1">
        <v>8</v>
      </c>
    </row>
    <row r="3" spans="1:8" x14ac:dyDescent="0.25">
      <c r="A3" s="1" t="s">
        <v>2</v>
      </c>
      <c r="B3" s="9">
        <v>27179</v>
      </c>
    </row>
    <row r="4" spans="1:8" x14ac:dyDescent="0.25">
      <c r="A4" s="1" t="s">
        <v>3</v>
      </c>
      <c r="B4" s="1" t="s">
        <v>275</v>
      </c>
    </row>
    <row r="5" spans="1:8" x14ac:dyDescent="0.25">
      <c r="A5" s="1" t="s">
        <v>4</v>
      </c>
      <c r="B5" s="1" t="s">
        <v>275</v>
      </c>
    </row>
    <row r="6" spans="1:8" ht="17.25" x14ac:dyDescent="0.3">
      <c r="A6" s="1" t="s">
        <v>5</v>
      </c>
      <c r="B6" s="20" t="s">
        <v>276</v>
      </c>
    </row>
    <row r="7" spans="1:8" ht="17.25" x14ac:dyDescent="0.3">
      <c r="A7" s="1" t="s">
        <v>6</v>
      </c>
      <c r="B7" s="57" t="s">
        <v>277</v>
      </c>
    </row>
    <row r="8" spans="1:8" x14ac:dyDescent="0.25">
      <c r="A8" s="1" t="s">
        <v>7</v>
      </c>
      <c r="B8" s="1" t="s">
        <v>278</v>
      </c>
    </row>
    <row r="9" spans="1:8" x14ac:dyDescent="0.25">
      <c r="A9" s="1" t="s">
        <v>8</v>
      </c>
      <c r="B9" s="1" t="s">
        <v>131</v>
      </c>
    </row>
    <row r="10" spans="1:8" x14ac:dyDescent="0.25">
      <c r="A10" s="1" t="s">
        <v>9</v>
      </c>
      <c r="B10" s="1" t="s">
        <v>200</v>
      </c>
    </row>
    <row r="11" spans="1:8" x14ac:dyDescent="0.25">
      <c r="A11" s="1" t="s">
        <v>10</v>
      </c>
      <c r="B11" s="1" t="s">
        <v>84</v>
      </c>
    </row>
    <row r="12" spans="1:8" x14ac:dyDescent="0.25">
      <c r="A12" s="1" t="s">
        <v>11</v>
      </c>
      <c r="B12" s="13" t="s">
        <v>279</v>
      </c>
    </row>
    <row r="13" spans="1:8" ht="17.25" x14ac:dyDescent="0.25">
      <c r="A13" s="1" t="s">
        <v>12</v>
      </c>
      <c r="B13" s="58" t="s">
        <v>280</v>
      </c>
      <c r="C13" s="58"/>
      <c r="D13" s="58"/>
      <c r="E13" s="58"/>
      <c r="F13" s="58"/>
    </row>
    <row r="16" spans="1:8" ht="16.5" x14ac:dyDescent="0.3">
      <c r="A16" s="10" t="s">
        <v>13</v>
      </c>
      <c r="B16" s="10" t="s">
        <v>14</v>
      </c>
      <c r="C16" s="10" t="s">
        <v>15</v>
      </c>
      <c r="D16" s="10" t="s">
        <v>16</v>
      </c>
      <c r="E16" s="10" t="s">
        <v>17</v>
      </c>
      <c r="F16" s="10" t="s">
        <v>18</v>
      </c>
      <c r="G16" s="10" t="s">
        <v>19</v>
      </c>
      <c r="H16" s="10" t="s">
        <v>20</v>
      </c>
    </row>
    <row r="17" spans="1:28" ht="17.25" x14ac:dyDescent="0.3">
      <c r="A17" s="1" t="s">
        <v>76</v>
      </c>
      <c r="B17" s="1" t="s">
        <v>281</v>
      </c>
      <c r="C17" s="31" t="s">
        <v>286</v>
      </c>
      <c r="D17" s="1" t="s">
        <v>99</v>
      </c>
      <c r="E17" s="31" t="s">
        <v>110</v>
      </c>
      <c r="F17" s="1" t="s">
        <v>207</v>
      </c>
      <c r="G17" s="31" t="s">
        <v>292</v>
      </c>
      <c r="H17" s="1" t="s">
        <v>22</v>
      </c>
      <c r="I17" s="1" t="s">
        <v>102</v>
      </c>
    </row>
    <row r="18" spans="1:28" ht="17.25" x14ac:dyDescent="0.3">
      <c r="A18" s="1" t="s">
        <v>87</v>
      </c>
      <c r="B18" s="1" t="s">
        <v>282</v>
      </c>
      <c r="C18" s="31" t="s">
        <v>228</v>
      </c>
      <c r="D18" s="1" t="s">
        <v>99</v>
      </c>
      <c r="E18" s="31" t="s">
        <v>288</v>
      </c>
      <c r="F18" s="1" t="s">
        <v>207</v>
      </c>
      <c r="G18" s="31" t="s">
        <v>152</v>
      </c>
      <c r="H18" s="1" t="s">
        <v>112</v>
      </c>
      <c r="I18" s="31" t="s">
        <v>188</v>
      </c>
    </row>
    <row r="19" spans="1:28" ht="17.25" x14ac:dyDescent="0.3">
      <c r="A19" s="1" t="s">
        <v>88</v>
      </c>
      <c r="B19" s="1" t="s">
        <v>283</v>
      </c>
      <c r="C19" s="31" t="s">
        <v>228</v>
      </c>
      <c r="D19" s="1" t="s">
        <v>99</v>
      </c>
      <c r="E19" s="31" t="s">
        <v>106</v>
      </c>
      <c r="F19" s="1" t="s">
        <v>207</v>
      </c>
      <c r="G19" s="31" t="s">
        <v>111</v>
      </c>
      <c r="H19" s="1" t="s">
        <v>22</v>
      </c>
      <c r="I19" s="1" t="s">
        <v>102</v>
      </c>
    </row>
    <row r="20" spans="1:28" ht="17.25" x14ac:dyDescent="0.3">
      <c r="A20" s="1" t="s">
        <v>89</v>
      </c>
      <c r="B20" s="1" t="s">
        <v>284</v>
      </c>
      <c r="C20" s="31" t="s">
        <v>229</v>
      </c>
      <c r="D20" s="1" t="s">
        <v>99</v>
      </c>
      <c r="E20" s="31" t="s">
        <v>289</v>
      </c>
      <c r="F20" s="1" t="s">
        <v>291</v>
      </c>
      <c r="G20" s="31" t="s">
        <v>152</v>
      </c>
      <c r="H20" s="1" t="s">
        <v>112</v>
      </c>
      <c r="I20" s="1" t="s">
        <v>102</v>
      </c>
    </row>
    <row r="21" spans="1:28" ht="17.25" x14ac:dyDescent="0.3">
      <c r="A21" s="1" t="s">
        <v>148</v>
      </c>
      <c r="B21" s="1" t="s">
        <v>285</v>
      </c>
      <c r="C21" s="31" t="s">
        <v>287</v>
      </c>
      <c r="D21" s="1" t="s">
        <v>99</v>
      </c>
      <c r="E21" s="31" t="s">
        <v>290</v>
      </c>
      <c r="F21" s="1" t="s">
        <v>291</v>
      </c>
      <c r="G21" s="31" t="s">
        <v>293</v>
      </c>
      <c r="H21" s="1" t="s">
        <v>207</v>
      </c>
      <c r="I21" s="1" t="s">
        <v>207</v>
      </c>
    </row>
    <row r="23" spans="1:28" x14ac:dyDescent="0.25">
      <c r="A23" s="1" t="s">
        <v>24</v>
      </c>
      <c r="B23" s="1" t="s">
        <v>294</v>
      </c>
    </row>
    <row r="24" spans="1:28" x14ac:dyDescent="0.25">
      <c r="A24" s="1" t="s">
        <v>25</v>
      </c>
      <c r="B24" s="1" t="s">
        <v>295</v>
      </c>
    </row>
    <row r="25" spans="1:28" x14ac:dyDescent="0.25">
      <c r="B25" s="1" t="s">
        <v>296</v>
      </c>
    </row>
    <row r="26" spans="1:28" x14ac:dyDescent="0.25">
      <c r="B26" s="1" t="s">
        <v>297</v>
      </c>
    </row>
    <row r="28" spans="1:28" ht="30" customHeight="1" x14ac:dyDescent="0.25"/>
    <row r="29" spans="1:28" s="16" customFormat="1" x14ac:dyDescent="0.25">
      <c r="A29" s="16" t="s">
        <v>49</v>
      </c>
    </row>
    <row r="30" spans="1:28" s="16" customFormat="1" x14ac:dyDescent="0.25"/>
    <row r="31" spans="1:28" s="16" customFormat="1" ht="16.5" thickBot="1" x14ac:dyDescent="0.3">
      <c r="Y31" s="18"/>
      <c r="Z31" s="18"/>
      <c r="AA31" s="18"/>
      <c r="AB31" s="18"/>
    </row>
    <row r="32" spans="1:28" ht="17.25" customHeight="1" thickBot="1" x14ac:dyDescent="0.3">
      <c r="A32" s="39" t="s">
        <v>50</v>
      </c>
      <c r="B32" s="40"/>
      <c r="C32" s="41" t="s">
        <v>51</v>
      </c>
      <c r="D32" s="42"/>
      <c r="E32" s="42"/>
      <c r="F32" s="43"/>
      <c r="G32" s="44" t="s">
        <v>52</v>
      </c>
      <c r="H32" s="39" t="s">
        <v>53</v>
      </c>
      <c r="I32" s="40"/>
      <c r="K32" s="46" t="s">
        <v>54</v>
      </c>
      <c r="L32" s="42"/>
      <c r="M32" s="42"/>
      <c r="N32" s="42"/>
      <c r="O32" s="42"/>
      <c r="P32" s="47"/>
      <c r="Q32" s="49" t="s">
        <v>55</v>
      </c>
      <c r="S32" s="51" t="s">
        <v>57</v>
      </c>
      <c r="T32" s="49" t="s">
        <v>58</v>
      </c>
      <c r="U32" s="46" t="s">
        <v>59</v>
      </c>
      <c r="V32" s="42"/>
      <c r="W32" s="48"/>
      <c r="X32" s="19"/>
      <c r="Y32" s="14"/>
      <c r="Z32" s="14"/>
      <c r="AA32" s="11"/>
      <c r="AB32" s="11"/>
    </row>
    <row r="33" spans="1:28" ht="48" thickBot="1" x14ac:dyDescent="0.3">
      <c r="A33" s="2" t="s">
        <v>60</v>
      </c>
      <c r="B33" s="3" t="s">
        <v>61</v>
      </c>
      <c r="C33" s="3" t="s">
        <v>62</v>
      </c>
      <c r="D33" s="3" t="s">
        <v>63</v>
      </c>
      <c r="E33" s="3" t="s">
        <v>64</v>
      </c>
      <c r="F33" s="3" t="s">
        <v>65</v>
      </c>
      <c r="G33" s="45"/>
      <c r="H33" s="2" t="s">
        <v>66</v>
      </c>
      <c r="I33" s="3" t="s">
        <v>67</v>
      </c>
      <c r="K33" s="6" t="s">
        <v>68</v>
      </c>
      <c r="L33" s="6" t="s">
        <v>69</v>
      </c>
      <c r="M33" s="6" t="s">
        <v>56</v>
      </c>
      <c r="N33" s="6" t="s">
        <v>70</v>
      </c>
      <c r="O33" s="6" t="s">
        <v>71</v>
      </c>
      <c r="P33" s="6" t="s">
        <v>72</v>
      </c>
      <c r="Q33" s="50"/>
      <c r="S33" s="52"/>
      <c r="T33" s="50"/>
      <c r="U33" s="6" t="s">
        <v>73</v>
      </c>
      <c r="V33" s="6" t="s">
        <v>74</v>
      </c>
      <c r="W33" s="6" t="s">
        <v>75</v>
      </c>
      <c r="X33" s="17"/>
      <c r="Y33" s="11"/>
      <c r="Z33" s="11"/>
      <c r="AA33" s="11"/>
      <c r="AB33" s="11"/>
    </row>
    <row r="34" spans="1:28" x14ac:dyDescent="0.25">
      <c r="A34" s="32" t="s">
        <v>118</v>
      </c>
      <c r="B34" s="29" t="s">
        <v>298</v>
      </c>
      <c r="C34" s="22">
        <v>3</v>
      </c>
      <c r="D34" s="22">
        <v>5</v>
      </c>
      <c r="E34" s="22">
        <v>28</v>
      </c>
      <c r="F34" s="24">
        <v>64</v>
      </c>
      <c r="G34" s="26">
        <v>3.8</v>
      </c>
      <c r="H34" s="4"/>
      <c r="I34" s="4"/>
      <c r="K34" s="22">
        <v>0.7</v>
      </c>
      <c r="L34" s="22">
        <v>1.7</v>
      </c>
      <c r="M34" s="22">
        <v>0.24</v>
      </c>
      <c r="N34" s="22">
        <v>0.03</v>
      </c>
      <c r="O34" s="22">
        <v>4.4000000000000004</v>
      </c>
      <c r="P34" s="2">
        <f>10.7-O34</f>
        <v>6.2999999999999989</v>
      </c>
      <c r="Q34" s="2">
        <v>15</v>
      </c>
      <c r="R34" s="13"/>
      <c r="S34" s="5">
        <v>2.31</v>
      </c>
      <c r="T34" s="2">
        <v>3.97</v>
      </c>
      <c r="U34" s="2"/>
      <c r="V34" s="2"/>
      <c r="W34" s="2"/>
    </row>
    <row r="35" spans="1:28" x14ac:dyDescent="0.25">
      <c r="A35" s="24" t="s">
        <v>160</v>
      </c>
      <c r="B35" s="29" t="s">
        <v>299</v>
      </c>
      <c r="C35" s="22">
        <v>3</v>
      </c>
      <c r="D35" s="22">
        <v>5</v>
      </c>
      <c r="E35" s="22">
        <v>27</v>
      </c>
      <c r="F35" s="24">
        <v>65</v>
      </c>
      <c r="G35" s="26">
        <v>3.1</v>
      </c>
      <c r="H35" s="2"/>
      <c r="I35" s="2"/>
      <c r="J35" s="13"/>
      <c r="K35" s="22">
        <v>0.4</v>
      </c>
      <c r="L35" s="22">
        <v>1.2</v>
      </c>
      <c r="M35" s="22">
        <v>0.05</v>
      </c>
      <c r="N35" s="22">
        <v>0.02</v>
      </c>
      <c r="O35" s="22">
        <v>4.0999999999999996</v>
      </c>
      <c r="P35" s="2">
        <f>7.5-O35</f>
        <v>3.4000000000000004</v>
      </c>
      <c r="Q35" s="2">
        <v>14</v>
      </c>
      <c r="R35" s="13"/>
      <c r="S35" s="5">
        <v>1.05</v>
      </c>
      <c r="T35" s="2">
        <v>1.8</v>
      </c>
      <c r="U35" s="2"/>
      <c r="V35" s="2"/>
      <c r="W35" s="2"/>
    </row>
    <row r="36" spans="1:28" x14ac:dyDescent="0.25">
      <c r="A36" s="24" t="s">
        <v>120</v>
      </c>
      <c r="B36" s="29" t="s">
        <v>300</v>
      </c>
      <c r="C36" s="22">
        <v>3</v>
      </c>
      <c r="D36" s="22">
        <v>5</v>
      </c>
      <c r="E36" s="22">
        <v>23</v>
      </c>
      <c r="F36" s="24">
        <v>69</v>
      </c>
      <c r="G36" s="26">
        <v>3.2</v>
      </c>
      <c r="H36" s="2"/>
      <c r="I36" s="2"/>
      <c r="J36" s="13"/>
      <c r="K36" s="22">
        <v>0.3</v>
      </c>
      <c r="L36" s="22">
        <v>0.9</v>
      </c>
      <c r="M36" s="22">
        <v>0.03</v>
      </c>
      <c r="N36" s="22">
        <v>0.02</v>
      </c>
      <c r="O36" s="22">
        <v>3.5</v>
      </c>
      <c r="P36" s="2">
        <f>6.8-O36</f>
        <v>3.3</v>
      </c>
      <c r="Q36" s="2">
        <v>12</v>
      </c>
      <c r="R36" s="13"/>
      <c r="S36" s="5">
        <v>0.84</v>
      </c>
      <c r="T36" s="2">
        <v>1.44</v>
      </c>
      <c r="U36" s="2"/>
      <c r="V36" s="2"/>
      <c r="W36" s="2"/>
    </row>
    <row r="37" spans="1:28" x14ac:dyDescent="0.25">
      <c r="A37" s="22" t="s">
        <v>121</v>
      </c>
      <c r="B37" s="22" t="s">
        <v>301</v>
      </c>
      <c r="C37" s="22">
        <v>3</v>
      </c>
      <c r="D37" s="22">
        <v>5</v>
      </c>
      <c r="E37" s="22">
        <v>24</v>
      </c>
      <c r="F37" s="24">
        <v>68</v>
      </c>
      <c r="G37" s="26">
        <v>1.2</v>
      </c>
      <c r="H37" s="2"/>
      <c r="I37" s="2"/>
      <c r="J37" s="13"/>
      <c r="K37" s="22">
        <v>0.3</v>
      </c>
      <c r="L37" s="22">
        <v>0.6</v>
      </c>
      <c r="M37" s="22">
        <v>0.03</v>
      </c>
      <c r="N37" s="22">
        <v>0.01</v>
      </c>
      <c r="O37" s="22">
        <v>3.3</v>
      </c>
      <c r="P37" s="5">
        <f>6.1-O37</f>
        <v>2.8</v>
      </c>
      <c r="Q37" s="2">
        <v>9</v>
      </c>
      <c r="R37" s="13"/>
      <c r="S37" s="5">
        <v>0.48</v>
      </c>
      <c r="T37" s="2">
        <v>0.82</v>
      </c>
      <c r="U37" s="2"/>
      <c r="V37" s="5"/>
      <c r="W37" s="2"/>
    </row>
    <row r="38" spans="1:28" ht="16.5" thickBot="1" x14ac:dyDescent="0.3">
      <c r="A38" s="23" t="s">
        <v>240</v>
      </c>
      <c r="B38" s="23" t="s">
        <v>302</v>
      </c>
      <c r="C38" s="23">
        <v>3</v>
      </c>
      <c r="D38" s="23">
        <v>6</v>
      </c>
      <c r="E38" s="23">
        <v>23</v>
      </c>
      <c r="F38" s="25">
        <v>68</v>
      </c>
      <c r="G38" s="27">
        <v>0.2</v>
      </c>
      <c r="H38" s="13"/>
      <c r="I38" s="12"/>
      <c r="J38" s="13"/>
      <c r="K38" s="30">
        <v>0.2</v>
      </c>
      <c r="L38" s="23">
        <v>0.5</v>
      </c>
      <c r="M38" s="23">
        <v>0.03</v>
      </c>
      <c r="N38" s="23">
        <v>0.01</v>
      </c>
      <c r="O38" s="23">
        <v>3.1</v>
      </c>
      <c r="P38" s="13">
        <f>6.1-O38</f>
        <v>2.9999999999999996</v>
      </c>
      <c r="Q38" s="13">
        <v>8</v>
      </c>
      <c r="R38" s="13"/>
      <c r="S38" s="13">
        <v>0.36</v>
      </c>
      <c r="T38" s="13">
        <v>0.61</v>
      </c>
      <c r="U38" s="13"/>
      <c r="V38" s="13"/>
      <c r="W38" s="13"/>
    </row>
    <row r="39" spans="1:28" x14ac:dyDescent="0.25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2"/>
      <c r="S39" s="12"/>
      <c r="T39" s="12"/>
      <c r="U39" s="13"/>
      <c r="V39" s="13"/>
      <c r="W39" s="13"/>
    </row>
    <row r="40" spans="1:28" x14ac:dyDescent="0.25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4"/>
      <c r="S40" s="8"/>
      <c r="T40" s="8"/>
      <c r="U40" s="13"/>
      <c r="V40" s="13"/>
      <c r="W40" s="13"/>
    </row>
    <row r="41" spans="1:28" x14ac:dyDescent="0.25">
      <c r="K41" s="13"/>
      <c r="L41" s="13"/>
      <c r="M41" s="13"/>
      <c r="N41" s="13"/>
      <c r="O41" s="13"/>
      <c r="P41" s="13"/>
      <c r="Q41" s="13"/>
      <c r="R41" s="14"/>
      <c r="S41" s="8"/>
      <c r="T41" s="8"/>
      <c r="U41" s="13"/>
      <c r="V41" s="13"/>
      <c r="W41" s="13"/>
    </row>
  </sheetData>
  <mergeCells count="9">
    <mergeCell ref="S32:S33"/>
    <mergeCell ref="T32:T33"/>
    <mergeCell ref="U32:W32"/>
    <mergeCell ref="A32:B32"/>
    <mergeCell ref="C32:F32"/>
    <mergeCell ref="G32:G33"/>
    <mergeCell ref="H32:I32"/>
    <mergeCell ref="K32:P32"/>
    <mergeCell ref="Q32:Q33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74"/>
  <sheetViews>
    <sheetView topLeftCell="A13" workbookViewId="0">
      <selection activeCell="F17" sqref="F17"/>
    </sheetView>
  </sheetViews>
  <sheetFormatPr defaultRowHeight="15.75" x14ac:dyDescent="0.25"/>
  <cols>
    <col min="1" max="1" width="32.7109375" style="1" bestFit="1" customWidth="1"/>
    <col min="2" max="2" width="12.7109375" style="1" bestFit="1" customWidth="1"/>
    <col min="3" max="3" width="16" style="1" customWidth="1"/>
    <col min="4" max="4" width="15.85546875" style="1" bestFit="1" customWidth="1"/>
    <col min="5" max="5" width="24" style="1" customWidth="1"/>
    <col min="6" max="6" width="14.5703125" style="1" bestFit="1" customWidth="1"/>
    <col min="7" max="7" width="12.5703125" style="1" customWidth="1"/>
    <col min="8" max="8" width="20.28515625" style="1" bestFit="1" customWidth="1"/>
    <col min="9" max="9" width="13.42578125" style="1" bestFit="1" customWidth="1"/>
    <col min="10" max="10" width="8.28515625" style="1" bestFit="1" customWidth="1"/>
    <col min="11" max="20" width="9.140625" style="1"/>
    <col min="21" max="21" width="5.85546875" style="1" bestFit="1" customWidth="1"/>
    <col min="22" max="22" width="7.28515625" style="1" bestFit="1" customWidth="1"/>
    <col min="23" max="23" width="16.5703125" style="1" customWidth="1"/>
    <col min="24" max="16384" width="9.140625" style="1"/>
  </cols>
  <sheetData>
    <row r="1" spans="1:8" x14ac:dyDescent="0.25">
      <c r="A1" s="1" t="s">
        <v>0</v>
      </c>
    </row>
    <row r="2" spans="1:8" x14ac:dyDescent="0.25">
      <c r="A2" s="1" t="s">
        <v>1</v>
      </c>
      <c r="B2" s="1">
        <v>43</v>
      </c>
    </row>
    <row r="3" spans="1:8" x14ac:dyDescent="0.25">
      <c r="A3" s="1" t="s">
        <v>2</v>
      </c>
      <c r="B3" s="9">
        <v>27550</v>
      </c>
    </row>
    <row r="4" spans="1:8" x14ac:dyDescent="0.25">
      <c r="A4" s="1" t="s">
        <v>3</v>
      </c>
      <c r="B4" s="1" t="s">
        <v>303</v>
      </c>
    </row>
    <row r="5" spans="1:8" x14ac:dyDescent="0.25">
      <c r="A5" s="1" t="s">
        <v>4</v>
      </c>
      <c r="B5" s="1" t="s">
        <v>78</v>
      </c>
    </row>
    <row r="6" spans="1:8" ht="17.25" x14ac:dyDescent="0.3">
      <c r="A6" s="1" t="s">
        <v>5</v>
      </c>
      <c r="B6" s="20" t="s">
        <v>304</v>
      </c>
    </row>
    <row r="7" spans="1:8" x14ac:dyDescent="0.25">
      <c r="A7" s="1" t="s">
        <v>6</v>
      </c>
      <c r="B7" s="1" t="s">
        <v>305</v>
      </c>
    </row>
    <row r="8" spans="1:8" x14ac:dyDescent="0.25">
      <c r="A8" s="1" t="s">
        <v>7</v>
      </c>
      <c r="B8" s="1" t="s">
        <v>306</v>
      </c>
    </row>
    <row r="9" spans="1:8" x14ac:dyDescent="0.25">
      <c r="A9" s="1" t="s">
        <v>8</v>
      </c>
      <c r="B9" s="1" t="s">
        <v>131</v>
      </c>
    </row>
    <row r="10" spans="1:8" x14ac:dyDescent="0.25">
      <c r="A10" s="1" t="s">
        <v>9</v>
      </c>
      <c r="B10" s="1" t="s">
        <v>200</v>
      </c>
    </row>
    <row r="11" spans="1:8" x14ac:dyDescent="0.25">
      <c r="A11" s="1" t="s">
        <v>10</v>
      </c>
      <c r="B11" s="1" t="s">
        <v>84</v>
      </c>
    </row>
    <row r="12" spans="1:8" x14ac:dyDescent="0.25">
      <c r="A12" s="1" t="s">
        <v>11</v>
      </c>
      <c r="B12" s="1" t="s">
        <v>307</v>
      </c>
    </row>
    <row r="13" spans="1:8" x14ac:dyDescent="0.25">
      <c r="A13" s="1" t="s">
        <v>12</v>
      </c>
      <c r="B13" s="1" t="s">
        <v>308</v>
      </c>
    </row>
    <row r="16" spans="1:8" ht="16.5" x14ac:dyDescent="0.3">
      <c r="A16" s="10" t="s">
        <v>13</v>
      </c>
      <c r="B16" s="10" t="s">
        <v>14</v>
      </c>
      <c r="C16" s="10" t="s">
        <v>15</v>
      </c>
      <c r="D16" s="10" t="s">
        <v>16</v>
      </c>
      <c r="E16" s="10" t="s">
        <v>17</v>
      </c>
      <c r="F16" s="10" t="s">
        <v>18</v>
      </c>
      <c r="G16" s="10" t="s">
        <v>19</v>
      </c>
      <c r="H16" s="10" t="s">
        <v>20</v>
      </c>
    </row>
    <row r="17" spans="1:28" ht="17.25" x14ac:dyDescent="0.3">
      <c r="A17" s="1" t="s">
        <v>76</v>
      </c>
      <c r="B17" s="1" t="s">
        <v>90</v>
      </c>
      <c r="C17" s="1" t="s">
        <v>312</v>
      </c>
      <c r="D17" s="1" t="s">
        <v>99</v>
      </c>
      <c r="E17" s="20" t="s">
        <v>103</v>
      </c>
      <c r="G17" s="20" t="s">
        <v>111</v>
      </c>
      <c r="H17" s="1" t="s">
        <v>21</v>
      </c>
      <c r="I17" s="1" t="s">
        <v>102</v>
      </c>
    </row>
    <row r="18" spans="1:28" ht="17.25" x14ac:dyDescent="0.3">
      <c r="A18" s="1" t="s">
        <v>87</v>
      </c>
      <c r="B18" s="1" t="s">
        <v>309</v>
      </c>
      <c r="C18" s="20" t="s">
        <v>185</v>
      </c>
      <c r="D18" s="1" t="s">
        <v>99</v>
      </c>
      <c r="E18" s="20" t="s">
        <v>110</v>
      </c>
      <c r="G18" s="20" t="s">
        <v>111</v>
      </c>
      <c r="H18" s="1" t="s">
        <v>21</v>
      </c>
      <c r="I18" s="1" t="s">
        <v>102</v>
      </c>
    </row>
    <row r="19" spans="1:28" ht="17.25" x14ac:dyDescent="0.3">
      <c r="A19" s="1" t="s">
        <v>88</v>
      </c>
      <c r="B19" s="1" t="s">
        <v>310</v>
      </c>
      <c r="C19" s="20" t="s">
        <v>230</v>
      </c>
      <c r="D19" s="1" t="s">
        <v>99</v>
      </c>
      <c r="E19" s="20" t="s">
        <v>314</v>
      </c>
      <c r="G19" s="20" t="s">
        <v>111</v>
      </c>
      <c r="H19" s="1" t="s">
        <v>21</v>
      </c>
      <c r="I19" s="1" t="s">
        <v>102</v>
      </c>
    </row>
    <row r="20" spans="1:28" ht="17.25" x14ac:dyDescent="0.3">
      <c r="A20" s="1" t="s">
        <v>148</v>
      </c>
      <c r="B20" s="1" t="s">
        <v>311</v>
      </c>
      <c r="C20" s="20" t="s">
        <v>313</v>
      </c>
      <c r="D20" s="1" t="s">
        <v>99</v>
      </c>
      <c r="E20" s="20" t="s">
        <v>106</v>
      </c>
      <c r="G20" s="20" t="s">
        <v>315</v>
      </c>
      <c r="H20" s="1" t="s">
        <v>207</v>
      </c>
      <c r="I20" s="1" t="s">
        <v>102</v>
      </c>
    </row>
    <row r="22" spans="1:28" x14ac:dyDescent="0.25">
      <c r="A22" s="1" t="s">
        <v>24</v>
      </c>
      <c r="B22" s="1" t="s">
        <v>316</v>
      </c>
    </row>
    <row r="23" spans="1:28" x14ac:dyDescent="0.25">
      <c r="A23" s="1" t="s">
        <v>25</v>
      </c>
      <c r="B23" s="1" t="s">
        <v>317</v>
      </c>
    </row>
    <row r="24" spans="1:28" x14ac:dyDescent="0.25">
      <c r="B24" s="1" t="s">
        <v>318</v>
      </c>
    </row>
    <row r="25" spans="1:28" x14ac:dyDescent="0.25">
      <c r="B25" s="1" t="s">
        <v>319</v>
      </c>
    </row>
    <row r="27" spans="1:28" ht="30" customHeight="1" x14ac:dyDescent="0.25"/>
    <row r="28" spans="1:28" s="16" customFormat="1" x14ac:dyDescent="0.25">
      <c r="A28" s="16" t="s">
        <v>49</v>
      </c>
    </row>
    <row r="29" spans="1:28" s="16" customFormat="1" x14ac:dyDescent="0.25"/>
    <row r="30" spans="1:28" s="16" customFormat="1" ht="16.5" thickBot="1" x14ac:dyDescent="0.3">
      <c r="Y30" s="18"/>
      <c r="Z30" s="18"/>
      <c r="AA30" s="18"/>
      <c r="AB30" s="18"/>
    </row>
    <row r="31" spans="1:28" ht="17.25" customHeight="1" thickBot="1" x14ac:dyDescent="0.3">
      <c r="A31" s="39" t="s">
        <v>50</v>
      </c>
      <c r="B31" s="40"/>
      <c r="C31" s="41" t="s">
        <v>51</v>
      </c>
      <c r="D31" s="42"/>
      <c r="E31" s="42"/>
      <c r="F31" s="43"/>
      <c r="G31" s="44" t="s">
        <v>52</v>
      </c>
      <c r="H31" s="39" t="s">
        <v>53</v>
      </c>
      <c r="I31" s="40"/>
      <c r="K31" s="46" t="s">
        <v>54</v>
      </c>
      <c r="L31" s="42"/>
      <c r="M31" s="42"/>
      <c r="N31" s="42"/>
      <c r="O31" s="42"/>
      <c r="P31" s="47"/>
      <c r="Q31" s="49" t="s">
        <v>55</v>
      </c>
      <c r="S31" s="51" t="s">
        <v>57</v>
      </c>
      <c r="T31" s="49" t="s">
        <v>58</v>
      </c>
      <c r="U31" s="46" t="s">
        <v>59</v>
      </c>
      <c r="V31" s="42"/>
      <c r="W31" s="48"/>
      <c r="X31" s="19"/>
      <c r="Y31" s="14"/>
      <c r="Z31" s="14"/>
      <c r="AA31" s="11"/>
      <c r="AB31" s="11"/>
    </row>
    <row r="32" spans="1:28" ht="48" thickBot="1" x14ac:dyDescent="0.3">
      <c r="A32" s="2" t="s">
        <v>60</v>
      </c>
      <c r="B32" s="3" t="s">
        <v>61</v>
      </c>
      <c r="C32" s="3" t="s">
        <v>62</v>
      </c>
      <c r="D32" s="3" t="s">
        <v>63</v>
      </c>
      <c r="E32" s="3" t="s">
        <v>64</v>
      </c>
      <c r="F32" s="3" t="s">
        <v>65</v>
      </c>
      <c r="G32" s="45"/>
      <c r="H32" s="2" t="s">
        <v>66</v>
      </c>
      <c r="I32" s="3" t="s">
        <v>67</v>
      </c>
      <c r="K32" s="6" t="s">
        <v>68</v>
      </c>
      <c r="L32" s="6" t="s">
        <v>69</v>
      </c>
      <c r="M32" s="6" t="s">
        <v>56</v>
      </c>
      <c r="N32" s="6" t="s">
        <v>70</v>
      </c>
      <c r="O32" s="6" t="s">
        <v>71</v>
      </c>
      <c r="P32" s="6" t="s">
        <v>72</v>
      </c>
      <c r="Q32" s="50"/>
      <c r="S32" s="52"/>
      <c r="T32" s="50"/>
      <c r="U32" s="6" t="s">
        <v>73</v>
      </c>
      <c r="V32" s="6" t="s">
        <v>74</v>
      </c>
      <c r="W32" s="6" t="s">
        <v>75</v>
      </c>
      <c r="X32" s="17"/>
      <c r="Y32" s="11"/>
      <c r="Z32" s="11"/>
      <c r="AA32" s="11"/>
      <c r="AB32" s="11"/>
    </row>
    <row r="33" spans="1:23" x14ac:dyDescent="0.25">
      <c r="A33" s="33" t="s">
        <v>76</v>
      </c>
      <c r="B33" s="33" t="s">
        <v>252</v>
      </c>
      <c r="C33" s="33">
        <v>4</v>
      </c>
      <c r="D33" s="33">
        <v>2</v>
      </c>
      <c r="E33" s="33">
        <v>23</v>
      </c>
      <c r="F33" s="33">
        <v>71</v>
      </c>
      <c r="G33" s="33">
        <v>2</v>
      </c>
      <c r="H33" s="4"/>
      <c r="I33" s="4"/>
      <c r="K33" s="26">
        <v>0.7</v>
      </c>
      <c r="L33" s="26">
        <v>0.5</v>
      </c>
      <c r="M33" s="26">
        <v>0.44</v>
      </c>
      <c r="N33" s="26">
        <v>0.03</v>
      </c>
      <c r="O33" s="26">
        <v>3.1</v>
      </c>
      <c r="P33" s="2">
        <f>8-O33</f>
        <v>4.9000000000000004</v>
      </c>
      <c r="Q33" s="2">
        <v>17</v>
      </c>
      <c r="R33" s="13"/>
      <c r="S33" s="5">
        <v>1.62</v>
      </c>
      <c r="T33" s="2">
        <v>2.78</v>
      </c>
      <c r="U33" s="2"/>
      <c r="V33" s="2"/>
      <c r="W33" s="2"/>
    </row>
    <row r="34" spans="1:23" x14ac:dyDescent="0.25">
      <c r="A34" s="26" t="s">
        <v>87</v>
      </c>
      <c r="B34" s="26" t="s">
        <v>309</v>
      </c>
      <c r="C34" s="26">
        <v>4</v>
      </c>
      <c r="D34" s="26">
        <v>2</v>
      </c>
      <c r="E34" s="26">
        <v>18</v>
      </c>
      <c r="F34" s="26">
        <v>76</v>
      </c>
      <c r="G34" s="26">
        <v>1</v>
      </c>
      <c r="H34" s="2"/>
      <c r="I34" s="2"/>
      <c r="J34" s="13"/>
      <c r="K34" s="26">
        <v>0.2</v>
      </c>
      <c r="L34" s="26">
        <v>0.4</v>
      </c>
      <c r="M34" s="26">
        <v>0.16</v>
      </c>
      <c r="N34" s="26">
        <v>0.01</v>
      </c>
      <c r="O34" s="26">
        <v>3.3</v>
      </c>
      <c r="P34" s="2">
        <f>7.3-O34</f>
        <v>4</v>
      </c>
      <c r="Q34" s="2">
        <v>9</v>
      </c>
      <c r="R34" s="13"/>
      <c r="S34" s="5">
        <v>1.29</v>
      </c>
      <c r="T34" s="2">
        <v>2.21</v>
      </c>
      <c r="U34" s="2"/>
      <c r="V34" s="2"/>
      <c r="W34" s="2"/>
    </row>
    <row r="35" spans="1:23" x14ac:dyDescent="0.25">
      <c r="A35" s="26" t="s">
        <v>88</v>
      </c>
      <c r="B35" s="26" t="s">
        <v>310</v>
      </c>
      <c r="C35" s="26">
        <v>3</v>
      </c>
      <c r="D35" s="26">
        <v>2</v>
      </c>
      <c r="E35" s="26">
        <v>21</v>
      </c>
      <c r="F35" s="26">
        <v>74</v>
      </c>
      <c r="G35" s="26">
        <v>0</v>
      </c>
      <c r="H35" s="2"/>
      <c r="I35" s="2"/>
      <c r="J35" s="13"/>
      <c r="K35" s="26">
        <v>0.2</v>
      </c>
      <c r="L35" s="26">
        <v>0.2</v>
      </c>
      <c r="M35" s="26">
        <v>0.08</v>
      </c>
      <c r="N35" s="26">
        <v>0.01</v>
      </c>
      <c r="O35" s="26">
        <v>3.1</v>
      </c>
      <c r="P35" s="2">
        <f>6.7-O35</f>
        <v>3.6</v>
      </c>
      <c r="Q35" s="2">
        <v>7</v>
      </c>
      <c r="R35" s="13"/>
      <c r="S35" s="5">
        <v>0.87</v>
      </c>
      <c r="T35" s="2">
        <v>1.49</v>
      </c>
      <c r="U35" s="2"/>
      <c r="V35" s="2"/>
      <c r="W35" s="2"/>
    </row>
    <row r="36" spans="1:23" x14ac:dyDescent="0.25">
      <c r="A36" s="26" t="s">
        <v>89</v>
      </c>
      <c r="B36" s="26" t="s">
        <v>320</v>
      </c>
      <c r="C36" s="26">
        <v>3</v>
      </c>
      <c r="D36" s="26">
        <v>2</v>
      </c>
      <c r="E36" s="26">
        <v>29</v>
      </c>
      <c r="F36" s="26">
        <v>66</v>
      </c>
      <c r="G36" s="26">
        <v>0</v>
      </c>
      <c r="H36" s="2"/>
      <c r="I36" s="2"/>
      <c r="J36" s="13"/>
      <c r="K36" s="26">
        <v>0.2</v>
      </c>
      <c r="L36" s="26">
        <v>0.2</v>
      </c>
      <c r="M36" s="26">
        <v>0.06</v>
      </c>
      <c r="N36" s="26">
        <v>0.01</v>
      </c>
      <c r="O36" s="26">
        <v>2.6</v>
      </c>
      <c r="P36" s="5">
        <f>5.5-O36</f>
        <v>2.9</v>
      </c>
      <c r="Q36" s="2">
        <v>8</v>
      </c>
      <c r="R36" s="13"/>
      <c r="S36" s="5">
        <v>0.69</v>
      </c>
      <c r="T36" s="2">
        <v>1.18</v>
      </c>
      <c r="U36" s="2"/>
      <c r="V36" s="5"/>
      <c r="W36" s="2"/>
    </row>
    <row r="37" spans="1:23" ht="16.5" thickBot="1" x14ac:dyDescent="0.3">
      <c r="A37" s="27" t="s">
        <v>148</v>
      </c>
      <c r="B37" s="27" t="s">
        <v>321</v>
      </c>
      <c r="C37" s="27">
        <v>4</v>
      </c>
      <c r="D37" s="27">
        <v>3</v>
      </c>
      <c r="E37" s="27">
        <v>49</v>
      </c>
      <c r="F37" s="27">
        <v>44</v>
      </c>
      <c r="G37" s="27">
        <v>0</v>
      </c>
      <c r="H37" s="13"/>
      <c r="I37" s="12"/>
      <c r="J37" s="13"/>
      <c r="K37" s="27">
        <v>0.2</v>
      </c>
      <c r="L37" s="27">
        <v>0.3</v>
      </c>
      <c r="M37" s="27">
        <v>0.04</v>
      </c>
      <c r="N37" s="27">
        <v>0.01</v>
      </c>
      <c r="O37" s="27">
        <v>2.8</v>
      </c>
      <c r="P37" s="13">
        <f>4.6-O37</f>
        <v>1.7999999999999998</v>
      </c>
      <c r="Q37" s="13">
        <v>1</v>
      </c>
      <c r="R37" s="13"/>
      <c r="S37" s="13">
        <v>0.27</v>
      </c>
      <c r="T37" s="13">
        <v>0.46</v>
      </c>
      <c r="U37" s="13"/>
      <c r="V37" s="13"/>
      <c r="W37" s="13"/>
    </row>
    <row r="38" spans="1:23" x14ac:dyDescent="0.25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2"/>
      <c r="S38" s="12"/>
      <c r="T38" s="12"/>
      <c r="U38" s="13"/>
      <c r="V38" s="13"/>
      <c r="W38" s="13"/>
    </row>
    <row r="39" spans="1:23" x14ac:dyDescent="0.25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4"/>
      <c r="S39" s="8"/>
      <c r="T39" s="8"/>
      <c r="U39" s="13"/>
      <c r="V39" s="13"/>
      <c r="W39" s="13"/>
    </row>
    <row r="40" spans="1:23" x14ac:dyDescent="0.25">
      <c r="K40" s="13"/>
      <c r="L40" s="13"/>
      <c r="M40" s="13"/>
      <c r="N40" s="13"/>
      <c r="O40" s="13"/>
      <c r="P40" s="13"/>
      <c r="Q40" s="13"/>
      <c r="R40" s="14"/>
      <c r="S40" s="8"/>
      <c r="T40" s="8"/>
      <c r="U40" s="13"/>
      <c r="V40" s="13"/>
      <c r="W40" s="13"/>
    </row>
    <row r="55" spans="1:8" x14ac:dyDescent="0.25">
      <c r="A55" s="7"/>
      <c r="H55" s="7"/>
    </row>
    <row r="56" spans="1:8" x14ac:dyDescent="0.25">
      <c r="A56" s="7"/>
    </row>
    <row r="57" spans="1:8" x14ac:dyDescent="0.25">
      <c r="A57" s="7"/>
    </row>
    <row r="58" spans="1:8" x14ac:dyDescent="0.25">
      <c r="A58" s="7"/>
    </row>
    <row r="59" spans="1:8" x14ac:dyDescent="0.25">
      <c r="A59" s="7"/>
    </row>
    <row r="60" spans="1:8" x14ac:dyDescent="0.25">
      <c r="A60" s="7"/>
    </row>
    <row r="61" spans="1:8" x14ac:dyDescent="0.25">
      <c r="A61" s="7"/>
    </row>
    <row r="62" spans="1:8" x14ac:dyDescent="0.25">
      <c r="A62" s="7"/>
    </row>
    <row r="63" spans="1:8" x14ac:dyDescent="0.25">
      <c r="A63" s="7"/>
    </row>
    <row r="64" spans="1:8" x14ac:dyDescent="0.25">
      <c r="A64" s="7"/>
    </row>
    <row r="65" spans="1:2" x14ac:dyDescent="0.25">
      <c r="A65" s="7"/>
    </row>
    <row r="66" spans="1:2" x14ac:dyDescent="0.25">
      <c r="A66" s="7"/>
      <c r="B66" s="7"/>
    </row>
    <row r="67" spans="1:2" x14ac:dyDescent="0.25">
      <c r="A67" s="7"/>
      <c r="B67" s="7"/>
    </row>
    <row r="68" spans="1:2" x14ac:dyDescent="0.25">
      <c r="A68" s="7"/>
      <c r="B68" s="7"/>
    </row>
    <row r="69" spans="1:2" x14ac:dyDescent="0.25">
      <c r="A69" s="7"/>
      <c r="B69" s="7"/>
    </row>
    <row r="70" spans="1:2" x14ac:dyDescent="0.25">
      <c r="A70" s="7"/>
    </row>
    <row r="71" spans="1:2" x14ac:dyDescent="0.25">
      <c r="A71" s="7"/>
    </row>
    <row r="72" spans="1:2" x14ac:dyDescent="0.25">
      <c r="A72" s="7"/>
    </row>
    <row r="73" spans="1:2" x14ac:dyDescent="0.25">
      <c r="A73" s="7"/>
    </row>
    <row r="74" spans="1:2" x14ac:dyDescent="0.25">
      <c r="A74" s="7"/>
    </row>
  </sheetData>
  <mergeCells count="9">
    <mergeCell ref="S31:S32"/>
    <mergeCell ref="T31:T32"/>
    <mergeCell ref="U31:W31"/>
    <mergeCell ref="A31:B31"/>
    <mergeCell ref="C31:F31"/>
    <mergeCell ref="G31:G32"/>
    <mergeCell ref="H31:I31"/>
    <mergeCell ref="K31:P31"/>
    <mergeCell ref="Q31:Q32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74"/>
  <sheetViews>
    <sheetView topLeftCell="A10" workbookViewId="0">
      <selection activeCell="S33" sqref="S33:T36"/>
    </sheetView>
  </sheetViews>
  <sheetFormatPr defaultRowHeight="15.75" x14ac:dyDescent="0.25"/>
  <cols>
    <col min="1" max="1" width="32.7109375" style="1" bestFit="1" customWidth="1"/>
    <col min="2" max="2" width="12.7109375" style="1" bestFit="1" customWidth="1"/>
    <col min="3" max="3" width="16" style="1" customWidth="1"/>
    <col min="4" max="4" width="15.85546875" style="1" bestFit="1" customWidth="1"/>
    <col min="5" max="5" width="24" style="1" customWidth="1"/>
    <col min="6" max="6" width="14.5703125" style="1" bestFit="1" customWidth="1"/>
    <col min="7" max="7" width="12.5703125" style="1" customWidth="1"/>
    <col min="8" max="8" width="20.28515625" style="1" bestFit="1" customWidth="1"/>
    <col min="9" max="9" width="13.42578125" style="1" bestFit="1" customWidth="1"/>
    <col min="10" max="10" width="8.28515625" style="1" bestFit="1" customWidth="1"/>
    <col min="11" max="20" width="9.140625" style="1"/>
    <col min="21" max="21" width="5.85546875" style="1" bestFit="1" customWidth="1"/>
    <col min="22" max="22" width="7.28515625" style="1" bestFit="1" customWidth="1"/>
    <col min="23" max="23" width="16.5703125" style="1" customWidth="1"/>
    <col min="24" max="16384" width="9.140625" style="1"/>
  </cols>
  <sheetData>
    <row r="1" spans="1:8" x14ac:dyDescent="0.25">
      <c r="A1" s="1" t="s">
        <v>0</v>
      </c>
    </row>
    <row r="2" spans="1:8" x14ac:dyDescent="0.25">
      <c r="A2" s="1" t="s">
        <v>1</v>
      </c>
      <c r="B2" s="1">
        <v>47</v>
      </c>
    </row>
    <row r="3" spans="1:8" x14ac:dyDescent="0.25">
      <c r="A3" s="1" t="s">
        <v>2</v>
      </c>
      <c r="B3" s="9">
        <v>27550</v>
      </c>
    </row>
    <row r="4" spans="1:8" x14ac:dyDescent="0.25">
      <c r="A4" s="1" t="s">
        <v>3</v>
      </c>
      <c r="B4" s="1" t="s">
        <v>322</v>
      </c>
    </row>
    <row r="5" spans="1:8" x14ac:dyDescent="0.25">
      <c r="A5" s="1" t="s">
        <v>4</v>
      </c>
      <c r="B5" s="1" t="s">
        <v>78</v>
      </c>
    </row>
    <row r="6" spans="1:8" ht="17.25" x14ac:dyDescent="0.3">
      <c r="A6" s="1" t="s">
        <v>5</v>
      </c>
      <c r="B6" s="20" t="s">
        <v>323</v>
      </c>
    </row>
    <row r="7" spans="1:8" x14ac:dyDescent="0.25">
      <c r="A7" s="1" t="s">
        <v>6</v>
      </c>
      <c r="B7" s="1" t="s">
        <v>324</v>
      </c>
    </row>
    <row r="8" spans="1:8" x14ac:dyDescent="0.25">
      <c r="A8" s="1" t="s">
        <v>7</v>
      </c>
      <c r="B8" s="1" t="s">
        <v>325</v>
      </c>
    </row>
    <row r="9" spans="1:8" x14ac:dyDescent="0.25">
      <c r="A9" s="1" t="s">
        <v>8</v>
      </c>
      <c r="B9" s="1" t="s">
        <v>131</v>
      </c>
    </row>
    <row r="10" spans="1:8" x14ac:dyDescent="0.25">
      <c r="A10" s="1" t="s">
        <v>9</v>
      </c>
      <c r="B10" s="1" t="s">
        <v>200</v>
      </c>
    </row>
    <row r="11" spans="1:8" x14ac:dyDescent="0.25">
      <c r="A11" s="1" t="s">
        <v>10</v>
      </c>
      <c r="B11" s="1" t="s">
        <v>84</v>
      </c>
    </row>
    <row r="12" spans="1:8" ht="17.25" x14ac:dyDescent="0.3">
      <c r="A12" s="1" t="s">
        <v>11</v>
      </c>
      <c r="B12" s="20" t="s">
        <v>326</v>
      </c>
    </row>
    <row r="13" spans="1:8" ht="17.25" x14ac:dyDescent="0.3">
      <c r="A13" s="1" t="s">
        <v>12</v>
      </c>
      <c r="B13" s="20" t="s">
        <v>327</v>
      </c>
    </row>
    <row r="16" spans="1:8" ht="16.5" x14ac:dyDescent="0.3">
      <c r="A16" s="10" t="s">
        <v>13</v>
      </c>
      <c r="B16" s="10" t="s">
        <v>14</v>
      </c>
      <c r="C16" s="10" t="s">
        <v>15</v>
      </c>
      <c r="D16" s="10" t="s">
        <v>16</v>
      </c>
      <c r="E16" s="10" t="s">
        <v>17</v>
      </c>
      <c r="F16" s="10" t="s">
        <v>18</v>
      </c>
      <c r="G16" s="10" t="s">
        <v>19</v>
      </c>
      <c r="H16" s="10" t="s">
        <v>20</v>
      </c>
    </row>
    <row r="17" spans="1:28" ht="17.25" x14ac:dyDescent="0.3">
      <c r="A17" s="1" t="s">
        <v>76</v>
      </c>
      <c r="B17" s="1" t="s">
        <v>328</v>
      </c>
      <c r="C17" s="20" t="s">
        <v>332</v>
      </c>
      <c r="D17" s="1" t="s">
        <v>99</v>
      </c>
      <c r="E17" s="20" t="s">
        <v>103</v>
      </c>
      <c r="F17" s="1" t="s">
        <v>207</v>
      </c>
      <c r="G17" s="20" t="s">
        <v>336</v>
      </c>
      <c r="H17" s="1" t="s">
        <v>21</v>
      </c>
      <c r="I17" s="1" t="s">
        <v>102</v>
      </c>
    </row>
    <row r="18" spans="1:28" ht="17.25" x14ac:dyDescent="0.3">
      <c r="A18" s="1" t="s">
        <v>135</v>
      </c>
      <c r="B18" s="1" t="s">
        <v>329</v>
      </c>
      <c r="C18" s="20" t="s">
        <v>333</v>
      </c>
      <c r="D18" s="1" t="s">
        <v>99</v>
      </c>
      <c r="E18" s="20" t="s">
        <v>106</v>
      </c>
      <c r="F18" s="1" t="s">
        <v>207</v>
      </c>
      <c r="G18" s="20" t="s">
        <v>227</v>
      </c>
      <c r="H18" s="1" t="s">
        <v>21</v>
      </c>
      <c r="I18" s="1" t="s">
        <v>102</v>
      </c>
    </row>
    <row r="19" spans="1:28" ht="17.25" x14ac:dyDescent="0.3">
      <c r="A19" s="1" t="s">
        <v>87</v>
      </c>
      <c r="B19" s="1" t="s">
        <v>330</v>
      </c>
      <c r="C19" s="20" t="s">
        <v>334</v>
      </c>
      <c r="D19" s="1" t="s">
        <v>99</v>
      </c>
      <c r="E19" s="20" t="s">
        <v>106</v>
      </c>
      <c r="F19" s="1" t="s">
        <v>207</v>
      </c>
      <c r="G19" s="20" t="s">
        <v>227</v>
      </c>
      <c r="H19" s="1" t="s">
        <v>21</v>
      </c>
      <c r="I19" s="1" t="s">
        <v>102</v>
      </c>
    </row>
    <row r="20" spans="1:28" ht="17.25" x14ac:dyDescent="0.3">
      <c r="A20" s="1" t="s">
        <v>251</v>
      </c>
      <c r="B20" s="1" t="s">
        <v>331</v>
      </c>
      <c r="C20" s="20" t="s">
        <v>335</v>
      </c>
      <c r="D20" s="1" t="s">
        <v>99</v>
      </c>
      <c r="E20" s="20" t="s">
        <v>186</v>
      </c>
      <c r="F20" s="1" t="s">
        <v>207</v>
      </c>
      <c r="G20" s="20" t="s">
        <v>152</v>
      </c>
      <c r="H20" s="1" t="s">
        <v>207</v>
      </c>
      <c r="I20" s="1" t="s">
        <v>102</v>
      </c>
    </row>
    <row r="22" spans="1:28" x14ac:dyDescent="0.25">
      <c r="A22" s="1" t="s">
        <v>24</v>
      </c>
      <c r="B22" s="1" t="s">
        <v>337</v>
      </c>
    </row>
    <row r="23" spans="1:28" x14ac:dyDescent="0.25">
      <c r="A23" s="1" t="s">
        <v>25</v>
      </c>
      <c r="B23" s="1" t="s">
        <v>338</v>
      </c>
    </row>
    <row r="24" spans="1:28" x14ac:dyDescent="0.25">
      <c r="B24" s="1" t="s">
        <v>274</v>
      </c>
    </row>
    <row r="25" spans="1:28" x14ac:dyDescent="0.25">
      <c r="B25" s="1" t="s">
        <v>339</v>
      </c>
    </row>
    <row r="27" spans="1:28" ht="30" customHeight="1" x14ac:dyDescent="0.25"/>
    <row r="28" spans="1:28" s="16" customFormat="1" x14ac:dyDescent="0.25">
      <c r="A28" s="16" t="s">
        <v>49</v>
      </c>
    </row>
    <row r="29" spans="1:28" s="16" customFormat="1" x14ac:dyDescent="0.25"/>
    <row r="30" spans="1:28" s="16" customFormat="1" ht="16.5" thickBot="1" x14ac:dyDescent="0.3">
      <c r="Y30" s="18"/>
      <c r="Z30" s="18"/>
      <c r="AA30" s="18"/>
      <c r="AB30" s="18"/>
    </row>
    <row r="31" spans="1:28" ht="17.25" customHeight="1" thickBot="1" x14ac:dyDescent="0.3">
      <c r="A31" s="39" t="s">
        <v>50</v>
      </c>
      <c r="B31" s="40"/>
      <c r="C31" s="41" t="s">
        <v>51</v>
      </c>
      <c r="D31" s="42"/>
      <c r="E31" s="42"/>
      <c r="F31" s="43"/>
      <c r="G31" s="44" t="s">
        <v>52</v>
      </c>
      <c r="H31" s="39" t="s">
        <v>53</v>
      </c>
      <c r="I31" s="40"/>
      <c r="K31" s="46" t="s">
        <v>54</v>
      </c>
      <c r="L31" s="42"/>
      <c r="M31" s="42"/>
      <c r="N31" s="42"/>
      <c r="O31" s="42"/>
      <c r="P31" s="47"/>
      <c r="Q31" s="49" t="s">
        <v>55</v>
      </c>
      <c r="S31" s="51" t="s">
        <v>57</v>
      </c>
      <c r="T31" s="49" t="s">
        <v>58</v>
      </c>
      <c r="U31" s="46" t="s">
        <v>59</v>
      </c>
      <c r="V31" s="42"/>
      <c r="W31" s="48"/>
      <c r="X31" s="19"/>
      <c r="Y31" s="14"/>
      <c r="Z31" s="14"/>
      <c r="AA31" s="11"/>
      <c r="AB31" s="11"/>
    </row>
    <row r="32" spans="1:28" ht="48" thickBot="1" x14ac:dyDescent="0.3">
      <c r="A32" s="2" t="s">
        <v>60</v>
      </c>
      <c r="B32" s="3" t="s">
        <v>61</v>
      </c>
      <c r="C32" s="3" t="s">
        <v>62</v>
      </c>
      <c r="D32" s="3" t="s">
        <v>63</v>
      </c>
      <c r="E32" s="3" t="s">
        <v>64</v>
      </c>
      <c r="F32" s="3" t="s">
        <v>65</v>
      </c>
      <c r="G32" s="45"/>
      <c r="H32" s="2" t="s">
        <v>66</v>
      </c>
      <c r="I32" s="3" t="s">
        <v>67</v>
      </c>
      <c r="K32" s="6" t="s">
        <v>68</v>
      </c>
      <c r="L32" s="6" t="s">
        <v>69</v>
      </c>
      <c r="M32" s="6" t="s">
        <v>56</v>
      </c>
      <c r="N32" s="6" t="s">
        <v>70</v>
      </c>
      <c r="O32" s="6" t="s">
        <v>71</v>
      </c>
      <c r="P32" s="6" t="s">
        <v>72</v>
      </c>
      <c r="Q32" s="50"/>
      <c r="S32" s="52"/>
      <c r="T32" s="50"/>
      <c r="U32" s="6" t="s">
        <v>73</v>
      </c>
      <c r="V32" s="6" t="s">
        <v>74</v>
      </c>
      <c r="W32" s="6" t="s">
        <v>75</v>
      </c>
      <c r="X32" s="17"/>
      <c r="Y32" s="11"/>
      <c r="Z32" s="11"/>
      <c r="AA32" s="11"/>
      <c r="AB32" s="11"/>
    </row>
    <row r="33" spans="1:23" x14ac:dyDescent="0.25">
      <c r="A33" s="33" t="s">
        <v>76</v>
      </c>
      <c r="B33" s="33" t="s">
        <v>328</v>
      </c>
      <c r="C33" s="33">
        <v>4</v>
      </c>
      <c r="D33" s="33">
        <v>7</v>
      </c>
      <c r="E33" s="33">
        <v>34</v>
      </c>
      <c r="F33" s="33">
        <v>55</v>
      </c>
      <c r="G33" s="33">
        <v>15</v>
      </c>
      <c r="H33" s="4"/>
      <c r="I33" s="4"/>
      <c r="K33" s="26">
        <v>3.6</v>
      </c>
      <c r="L33" s="26">
        <v>1.4</v>
      </c>
      <c r="M33" s="26">
        <v>0.41</v>
      </c>
      <c r="N33" s="26">
        <v>0.04</v>
      </c>
      <c r="O33" s="2">
        <v>1.7</v>
      </c>
      <c r="P33" s="2">
        <f>9.6-O33</f>
        <v>7.8999999999999995</v>
      </c>
      <c r="Q33" s="2">
        <v>36</v>
      </c>
      <c r="R33" s="13"/>
      <c r="S33" s="5">
        <v>2.58</v>
      </c>
      <c r="T33" s="2">
        <v>4.43</v>
      </c>
      <c r="U33" s="2"/>
      <c r="V33" s="2"/>
      <c r="W33" s="2"/>
    </row>
    <row r="34" spans="1:23" x14ac:dyDescent="0.25">
      <c r="A34" s="26" t="s">
        <v>135</v>
      </c>
      <c r="B34" s="26" t="s">
        <v>329</v>
      </c>
      <c r="C34" s="26">
        <v>3</v>
      </c>
      <c r="D34" s="26">
        <v>4</v>
      </c>
      <c r="E34" s="26">
        <v>25</v>
      </c>
      <c r="F34" s="26">
        <v>68</v>
      </c>
      <c r="G34" s="26">
        <v>21</v>
      </c>
      <c r="H34" s="2"/>
      <c r="I34" s="2"/>
      <c r="J34" s="13"/>
      <c r="K34" s="26">
        <v>0.6</v>
      </c>
      <c r="L34" s="26">
        <v>0.5</v>
      </c>
      <c r="M34" s="26">
        <v>0.17</v>
      </c>
      <c r="N34" s="26">
        <v>0.01</v>
      </c>
      <c r="O34" s="2">
        <v>4.9000000000000004</v>
      </c>
      <c r="P34" s="2">
        <f>10.8-O34</f>
        <v>5.9</v>
      </c>
      <c r="Q34" s="2">
        <v>10</v>
      </c>
      <c r="R34" s="13"/>
      <c r="S34" s="5">
        <v>1.53</v>
      </c>
      <c r="T34" s="2">
        <v>2.63</v>
      </c>
      <c r="U34" s="2"/>
      <c r="V34" s="2"/>
      <c r="W34" s="2"/>
    </row>
    <row r="35" spans="1:23" x14ac:dyDescent="0.25">
      <c r="A35" s="26" t="s">
        <v>87</v>
      </c>
      <c r="B35" s="26" t="s">
        <v>330</v>
      </c>
      <c r="C35" s="26">
        <v>4</v>
      </c>
      <c r="D35" s="26">
        <v>4</v>
      </c>
      <c r="E35" s="26">
        <v>30</v>
      </c>
      <c r="F35" s="26">
        <v>62</v>
      </c>
      <c r="G35" s="26">
        <v>18</v>
      </c>
      <c r="H35" s="2"/>
      <c r="I35" s="2"/>
      <c r="J35" s="13"/>
      <c r="K35" s="26">
        <v>0.3</v>
      </c>
      <c r="L35" s="26">
        <v>0.5</v>
      </c>
      <c r="M35" s="26">
        <v>0.08</v>
      </c>
      <c r="N35" s="26">
        <v>0.01</v>
      </c>
      <c r="O35" s="2">
        <v>5.4</v>
      </c>
      <c r="P35" s="2">
        <f>9.4-O35</f>
        <v>4</v>
      </c>
      <c r="Q35" s="2">
        <v>8</v>
      </c>
      <c r="R35" s="13"/>
      <c r="S35" s="5">
        <v>0.96</v>
      </c>
      <c r="T35" s="2">
        <v>1.65</v>
      </c>
      <c r="U35" s="2"/>
      <c r="V35" s="2"/>
      <c r="W35" s="2"/>
    </row>
    <row r="36" spans="1:23" ht="16.5" thickBot="1" x14ac:dyDescent="0.3">
      <c r="A36" s="27" t="s">
        <v>251</v>
      </c>
      <c r="B36" s="27" t="s">
        <v>331</v>
      </c>
      <c r="C36" s="27">
        <v>4</v>
      </c>
      <c r="D36" s="27">
        <v>5</v>
      </c>
      <c r="E36" s="27">
        <v>29</v>
      </c>
      <c r="F36" s="27">
        <v>62</v>
      </c>
      <c r="G36" s="27">
        <v>3</v>
      </c>
      <c r="H36" s="2"/>
      <c r="I36" s="2"/>
      <c r="J36" s="13"/>
      <c r="K36" s="27">
        <v>0.2</v>
      </c>
      <c r="L36" s="27">
        <v>0.4</v>
      </c>
      <c r="M36" s="27">
        <v>0.04</v>
      </c>
      <c r="N36" s="27">
        <v>0.01</v>
      </c>
      <c r="O36" s="5">
        <v>56</v>
      </c>
      <c r="P36" s="5">
        <f>8.1-O36</f>
        <v>-47.9</v>
      </c>
      <c r="Q36" s="2">
        <v>7</v>
      </c>
      <c r="R36" s="13"/>
      <c r="S36" s="5">
        <v>0.54</v>
      </c>
      <c r="T36" s="2">
        <v>0.92</v>
      </c>
      <c r="U36" s="2"/>
      <c r="V36" s="5"/>
      <c r="W36" s="2"/>
    </row>
    <row r="37" spans="1:23" x14ac:dyDescent="0.25">
      <c r="A37" s="12"/>
      <c r="B37" s="13"/>
      <c r="C37" s="13"/>
      <c r="D37" s="12"/>
      <c r="E37" s="12"/>
      <c r="F37" s="13"/>
      <c r="G37" s="13"/>
      <c r="H37" s="13"/>
      <c r="I37" s="12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</row>
    <row r="38" spans="1:23" x14ac:dyDescent="0.25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2"/>
      <c r="S38" s="12"/>
      <c r="T38" s="12"/>
      <c r="U38" s="13"/>
      <c r="V38" s="13"/>
      <c r="W38" s="13"/>
    </row>
    <row r="39" spans="1:23" x14ac:dyDescent="0.25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4"/>
      <c r="S39" s="8"/>
      <c r="T39" s="8"/>
      <c r="U39" s="13"/>
      <c r="V39" s="13"/>
      <c r="W39" s="13"/>
    </row>
    <row r="40" spans="1:23" x14ac:dyDescent="0.25">
      <c r="K40" s="13"/>
      <c r="L40" s="13"/>
      <c r="M40" s="13"/>
      <c r="N40" s="13"/>
      <c r="O40" s="13"/>
      <c r="P40" s="13"/>
      <c r="Q40" s="13"/>
      <c r="R40" s="14"/>
      <c r="S40" s="8"/>
      <c r="T40" s="8"/>
      <c r="U40" s="13"/>
      <c r="V40" s="13"/>
      <c r="W40" s="13"/>
    </row>
    <row r="55" spans="1:8" x14ac:dyDescent="0.25">
      <c r="A55" s="7"/>
      <c r="H55" s="7"/>
    </row>
    <row r="56" spans="1:8" x14ac:dyDescent="0.25">
      <c r="A56" s="7"/>
    </row>
    <row r="57" spans="1:8" x14ac:dyDescent="0.25">
      <c r="A57" s="7"/>
    </row>
    <row r="58" spans="1:8" x14ac:dyDescent="0.25">
      <c r="A58" s="7"/>
    </row>
    <row r="59" spans="1:8" x14ac:dyDescent="0.25">
      <c r="A59" s="7"/>
    </row>
    <row r="60" spans="1:8" x14ac:dyDescent="0.25">
      <c r="A60" s="7"/>
    </row>
    <row r="61" spans="1:8" x14ac:dyDescent="0.25">
      <c r="A61" s="7"/>
    </row>
    <row r="62" spans="1:8" x14ac:dyDescent="0.25">
      <c r="A62" s="7"/>
    </row>
    <row r="63" spans="1:8" x14ac:dyDescent="0.25">
      <c r="A63" s="7"/>
    </row>
    <row r="64" spans="1:8" x14ac:dyDescent="0.25">
      <c r="A64" s="7"/>
    </row>
    <row r="65" spans="1:2" x14ac:dyDescent="0.25">
      <c r="A65" s="7"/>
    </row>
    <row r="66" spans="1:2" x14ac:dyDescent="0.25">
      <c r="A66" s="7"/>
      <c r="B66" s="7"/>
    </row>
    <row r="67" spans="1:2" x14ac:dyDescent="0.25">
      <c r="A67" s="7"/>
      <c r="B67" s="7"/>
    </row>
    <row r="68" spans="1:2" x14ac:dyDescent="0.25">
      <c r="A68" s="7"/>
      <c r="B68" s="7"/>
    </row>
    <row r="69" spans="1:2" x14ac:dyDescent="0.25">
      <c r="A69" s="7"/>
      <c r="B69" s="7"/>
    </row>
    <row r="70" spans="1:2" x14ac:dyDescent="0.25">
      <c r="A70" s="7"/>
    </row>
    <row r="71" spans="1:2" x14ac:dyDescent="0.25">
      <c r="A71" s="7"/>
    </row>
    <row r="72" spans="1:2" x14ac:dyDescent="0.25">
      <c r="A72" s="7"/>
    </row>
    <row r="73" spans="1:2" x14ac:dyDescent="0.25">
      <c r="A73" s="7"/>
    </row>
    <row r="74" spans="1:2" x14ac:dyDescent="0.25">
      <c r="A74" s="7"/>
    </row>
  </sheetData>
  <mergeCells count="9">
    <mergeCell ref="S31:S32"/>
    <mergeCell ref="T31:T32"/>
    <mergeCell ref="U31:W31"/>
    <mergeCell ref="A31:B31"/>
    <mergeCell ref="C31:F31"/>
    <mergeCell ref="G31:G32"/>
    <mergeCell ref="H31:I31"/>
    <mergeCell ref="K31:P31"/>
    <mergeCell ref="Q31:Q32"/>
  </mergeCell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71"/>
  <sheetViews>
    <sheetView workbookViewId="0">
      <selection activeCell="B24" sqref="B24"/>
    </sheetView>
  </sheetViews>
  <sheetFormatPr defaultRowHeight="15.75" x14ac:dyDescent="0.25"/>
  <cols>
    <col min="1" max="1" width="32.7109375" style="1" bestFit="1" customWidth="1"/>
    <col min="2" max="2" width="12.7109375" style="1" bestFit="1" customWidth="1"/>
    <col min="3" max="3" width="16" style="1" customWidth="1"/>
    <col min="4" max="4" width="15.85546875" style="1" bestFit="1" customWidth="1"/>
    <col min="5" max="5" width="24" style="1" customWidth="1"/>
    <col min="6" max="6" width="14.5703125" style="1" bestFit="1" customWidth="1"/>
    <col min="7" max="7" width="12.5703125" style="1" customWidth="1"/>
    <col min="8" max="8" width="20.28515625" style="1" bestFit="1" customWidth="1"/>
    <col min="9" max="9" width="13.42578125" style="1" bestFit="1" customWidth="1"/>
    <col min="10" max="10" width="8.28515625" style="1" bestFit="1" customWidth="1"/>
    <col min="11" max="20" width="9.140625" style="1"/>
    <col min="21" max="21" width="5.85546875" style="1" bestFit="1" customWidth="1"/>
    <col min="22" max="22" width="7.28515625" style="1" bestFit="1" customWidth="1"/>
    <col min="23" max="23" width="16.5703125" style="1" customWidth="1"/>
    <col min="24" max="16384" width="9.140625" style="1"/>
  </cols>
  <sheetData>
    <row r="1" spans="1:9" x14ac:dyDescent="0.25">
      <c r="A1" s="1" t="s">
        <v>0</v>
      </c>
    </row>
    <row r="2" spans="1:9" x14ac:dyDescent="0.25">
      <c r="A2" s="1" t="s">
        <v>1</v>
      </c>
      <c r="B2" s="1">
        <v>45</v>
      </c>
    </row>
    <row r="3" spans="1:9" x14ac:dyDescent="0.25">
      <c r="A3" s="1" t="s">
        <v>2</v>
      </c>
      <c r="B3" s="9">
        <v>27550</v>
      </c>
    </row>
    <row r="4" spans="1:9" x14ac:dyDescent="0.25">
      <c r="A4" s="1" t="s">
        <v>3</v>
      </c>
      <c r="B4" s="1" t="s">
        <v>341</v>
      </c>
    </row>
    <row r="5" spans="1:9" x14ac:dyDescent="0.25">
      <c r="A5" s="1" t="s">
        <v>4</v>
      </c>
      <c r="B5" s="1" t="s">
        <v>78</v>
      </c>
    </row>
    <row r="6" spans="1:9" x14ac:dyDescent="0.25">
      <c r="A6" s="1" t="s">
        <v>5</v>
      </c>
      <c r="B6" s="1" t="s">
        <v>342</v>
      </c>
    </row>
    <row r="7" spans="1:9" ht="17.25" x14ac:dyDescent="0.3">
      <c r="A7" s="1" t="s">
        <v>6</v>
      </c>
      <c r="B7" s="20" t="s">
        <v>343</v>
      </c>
    </row>
    <row r="8" spans="1:9" x14ac:dyDescent="0.25">
      <c r="A8" s="1" t="s">
        <v>7</v>
      </c>
      <c r="B8" s="1" t="s">
        <v>344</v>
      </c>
    </row>
    <row r="9" spans="1:9" x14ac:dyDescent="0.25">
      <c r="A9" s="1" t="s">
        <v>8</v>
      </c>
      <c r="B9" s="1" t="s">
        <v>131</v>
      </c>
    </row>
    <row r="10" spans="1:9" x14ac:dyDescent="0.25">
      <c r="A10" s="1" t="s">
        <v>9</v>
      </c>
      <c r="B10" s="1" t="s">
        <v>200</v>
      </c>
    </row>
    <row r="11" spans="1:9" x14ac:dyDescent="0.25">
      <c r="A11" s="1" t="s">
        <v>10</v>
      </c>
      <c r="B11" s="1" t="s">
        <v>84</v>
      </c>
    </row>
    <row r="12" spans="1:9" ht="17.25" x14ac:dyDescent="0.3">
      <c r="A12" s="1" t="s">
        <v>11</v>
      </c>
      <c r="B12" s="20" t="s">
        <v>345</v>
      </c>
    </row>
    <row r="13" spans="1:9" ht="17.25" x14ac:dyDescent="0.3">
      <c r="A13" s="1" t="s">
        <v>12</v>
      </c>
      <c r="B13" s="20" t="s">
        <v>346</v>
      </c>
    </row>
    <row r="16" spans="1:9" ht="16.5" x14ac:dyDescent="0.3">
      <c r="A16" s="10" t="s">
        <v>13</v>
      </c>
      <c r="B16" s="10" t="s">
        <v>14</v>
      </c>
      <c r="C16" s="10" t="s">
        <v>15</v>
      </c>
      <c r="D16" s="10" t="s">
        <v>16</v>
      </c>
      <c r="E16" s="10" t="s">
        <v>17</v>
      </c>
      <c r="F16" s="10" t="s">
        <v>340</v>
      </c>
      <c r="G16" s="10" t="s">
        <v>18</v>
      </c>
      <c r="H16" s="10" t="s">
        <v>19</v>
      </c>
      <c r="I16" s="10" t="s">
        <v>20</v>
      </c>
    </row>
    <row r="17" spans="1:28" ht="17.25" x14ac:dyDescent="0.3">
      <c r="A17" s="1" t="s">
        <v>76</v>
      </c>
      <c r="B17" s="1" t="s">
        <v>90</v>
      </c>
      <c r="C17" s="20" t="s">
        <v>350</v>
      </c>
      <c r="D17" s="1" t="s">
        <v>99</v>
      </c>
      <c r="E17" s="20" t="s">
        <v>351</v>
      </c>
      <c r="F17" s="1" t="s">
        <v>102</v>
      </c>
      <c r="G17" s="1" t="s">
        <v>207</v>
      </c>
      <c r="H17" s="20" t="s">
        <v>352</v>
      </c>
      <c r="I17" s="1" t="s">
        <v>22</v>
      </c>
      <c r="J17" s="1" t="s">
        <v>353</v>
      </c>
    </row>
    <row r="18" spans="1:28" ht="17.25" x14ac:dyDescent="0.3">
      <c r="A18" s="1" t="s">
        <v>347</v>
      </c>
      <c r="B18" s="1" t="s">
        <v>348</v>
      </c>
      <c r="C18" s="20" t="s">
        <v>230</v>
      </c>
      <c r="D18" s="1" t="s">
        <v>99</v>
      </c>
      <c r="E18" s="20" t="s">
        <v>186</v>
      </c>
      <c r="F18" s="1" t="s">
        <v>102</v>
      </c>
      <c r="G18" s="1" t="s">
        <v>207</v>
      </c>
      <c r="H18" s="20" t="s">
        <v>354</v>
      </c>
      <c r="I18" s="1" t="s">
        <v>355</v>
      </c>
    </row>
    <row r="19" spans="1:28" x14ac:dyDescent="0.25">
      <c r="A19" s="1" t="s">
        <v>23</v>
      </c>
      <c r="B19" s="1" t="s">
        <v>349</v>
      </c>
    </row>
    <row r="21" spans="1:28" x14ac:dyDescent="0.25">
      <c r="A21" s="1" t="s">
        <v>24</v>
      </c>
      <c r="B21" s="1" t="s">
        <v>356</v>
      </c>
    </row>
    <row r="22" spans="1:28" x14ac:dyDescent="0.25">
      <c r="A22" s="1" t="s">
        <v>25</v>
      </c>
      <c r="B22" s="1" t="s">
        <v>357</v>
      </c>
    </row>
    <row r="23" spans="1:28" x14ac:dyDescent="0.25">
      <c r="B23" s="1" t="s">
        <v>358</v>
      </c>
    </row>
    <row r="24" spans="1:28" x14ac:dyDescent="0.25">
      <c r="B24" s="1" t="s">
        <v>359</v>
      </c>
    </row>
    <row r="26" spans="1:28" ht="30" customHeight="1" x14ac:dyDescent="0.25"/>
    <row r="27" spans="1:28" s="16" customFormat="1" x14ac:dyDescent="0.25">
      <c r="A27" s="16" t="s">
        <v>49</v>
      </c>
    </row>
    <row r="28" spans="1:28" s="16" customFormat="1" x14ac:dyDescent="0.25"/>
    <row r="29" spans="1:28" s="16" customFormat="1" ht="16.5" thickBot="1" x14ac:dyDescent="0.3">
      <c r="Y29" s="18"/>
      <c r="Z29" s="18"/>
      <c r="AA29" s="18"/>
      <c r="AB29" s="18"/>
    </row>
    <row r="30" spans="1:28" ht="17.25" customHeight="1" thickBot="1" x14ac:dyDescent="0.3">
      <c r="A30" s="39" t="s">
        <v>50</v>
      </c>
      <c r="B30" s="40"/>
      <c r="C30" s="41" t="s">
        <v>51</v>
      </c>
      <c r="D30" s="42"/>
      <c r="E30" s="42"/>
      <c r="F30" s="43"/>
      <c r="G30" s="44" t="s">
        <v>52</v>
      </c>
      <c r="H30" s="39" t="s">
        <v>53</v>
      </c>
      <c r="I30" s="40"/>
      <c r="K30" s="46" t="s">
        <v>54</v>
      </c>
      <c r="L30" s="42"/>
      <c r="M30" s="42"/>
      <c r="N30" s="42"/>
      <c r="O30" s="42"/>
      <c r="P30" s="47"/>
      <c r="Q30" s="49" t="s">
        <v>55</v>
      </c>
      <c r="S30" s="51" t="s">
        <v>57</v>
      </c>
      <c r="T30" s="49" t="s">
        <v>58</v>
      </c>
      <c r="U30" s="46" t="s">
        <v>59</v>
      </c>
      <c r="V30" s="42"/>
      <c r="W30" s="48"/>
      <c r="X30" s="19"/>
      <c r="Y30" s="14"/>
      <c r="Z30" s="14"/>
      <c r="AA30" s="11"/>
      <c r="AB30" s="11"/>
    </row>
    <row r="31" spans="1:28" ht="48" thickBot="1" x14ac:dyDescent="0.3">
      <c r="A31" s="2" t="s">
        <v>60</v>
      </c>
      <c r="B31" s="3" t="s">
        <v>61</v>
      </c>
      <c r="C31" s="3" t="s">
        <v>62</v>
      </c>
      <c r="D31" s="3" t="s">
        <v>63</v>
      </c>
      <c r="E31" s="3" t="s">
        <v>64</v>
      </c>
      <c r="F31" s="3" t="s">
        <v>65</v>
      </c>
      <c r="G31" s="45"/>
      <c r="H31" s="2" t="s">
        <v>66</v>
      </c>
      <c r="I31" s="3" t="s">
        <v>67</v>
      </c>
      <c r="K31" s="6" t="s">
        <v>68</v>
      </c>
      <c r="L31" s="6" t="s">
        <v>69</v>
      </c>
      <c r="M31" s="6" t="s">
        <v>56</v>
      </c>
      <c r="N31" s="6" t="s">
        <v>70</v>
      </c>
      <c r="O31" s="6" t="s">
        <v>71</v>
      </c>
      <c r="P31" s="6" t="s">
        <v>72</v>
      </c>
      <c r="Q31" s="50"/>
      <c r="S31" s="52"/>
      <c r="T31" s="50"/>
      <c r="U31" s="6" t="s">
        <v>73</v>
      </c>
      <c r="V31" s="6" t="s">
        <v>74</v>
      </c>
      <c r="W31" s="6" t="s">
        <v>75</v>
      </c>
      <c r="X31" s="17"/>
      <c r="Y31" s="11"/>
      <c r="Z31" s="11"/>
      <c r="AA31" s="11"/>
      <c r="AB31" s="11"/>
    </row>
    <row r="32" spans="1:28" x14ac:dyDescent="0.25">
      <c r="A32" s="33" t="s">
        <v>360</v>
      </c>
      <c r="B32" s="33" t="s">
        <v>252</v>
      </c>
      <c r="C32" s="33">
        <v>17</v>
      </c>
      <c r="D32" s="33">
        <v>6</v>
      </c>
      <c r="E32" s="33">
        <v>25</v>
      </c>
      <c r="F32" s="33">
        <v>52</v>
      </c>
      <c r="G32" s="33">
        <v>12</v>
      </c>
      <c r="H32" s="4"/>
      <c r="I32" s="4"/>
      <c r="K32" s="26">
        <v>1.6</v>
      </c>
      <c r="L32" s="26">
        <v>1.2</v>
      </c>
      <c r="M32" s="26">
        <v>0.25</v>
      </c>
      <c r="N32" s="26">
        <v>0.03</v>
      </c>
      <c r="O32" s="2">
        <v>6</v>
      </c>
      <c r="P32" s="2">
        <f>12-O32</f>
        <v>6</v>
      </c>
      <c r="Q32" s="2">
        <v>20</v>
      </c>
      <c r="R32" s="13"/>
      <c r="S32" s="5">
        <v>2.37</v>
      </c>
      <c r="T32" s="2">
        <v>4.07</v>
      </c>
      <c r="U32" s="2"/>
      <c r="V32" s="2"/>
      <c r="W32" s="2"/>
    </row>
    <row r="33" spans="1:23" ht="16.5" thickBot="1" x14ac:dyDescent="0.3">
      <c r="A33" s="27" t="s">
        <v>347</v>
      </c>
      <c r="B33" s="27" t="s">
        <v>361</v>
      </c>
      <c r="C33" s="27">
        <v>3</v>
      </c>
      <c r="D33" s="27">
        <v>3</v>
      </c>
      <c r="E33" s="27">
        <v>28</v>
      </c>
      <c r="F33" s="27">
        <v>66</v>
      </c>
      <c r="G33" s="27">
        <v>28</v>
      </c>
      <c r="H33" s="2"/>
      <c r="I33" s="2"/>
      <c r="J33" s="13"/>
      <c r="K33" s="27">
        <v>0.3</v>
      </c>
      <c r="L33" s="27">
        <v>0.4</v>
      </c>
      <c r="M33" s="27">
        <v>0.04</v>
      </c>
      <c r="N33" s="27">
        <v>0.03</v>
      </c>
      <c r="O33" s="2">
        <v>8</v>
      </c>
      <c r="P33" s="2">
        <f>11.4-O33</f>
        <v>3.4000000000000004</v>
      </c>
      <c r="Q33" s="2">
        <v>6</v>
      </c>
      <c r="R33" s="13"/>
      <c r="S33" s="5">
        <v>1.05</v>
      </c>
      <c r="T33" s="2">
        <v>1.8</v>
      </c>
      <c r="U33" s="2"/>
      <c r="V33" s="2"/>
      <c r="W33" s="2"/>
    </row>
    <row r="34" spans="1:23" x14ac:dyDescent="0.25">
      <c r="A34" s="12"/>
      <c r="B34" s="13"/>
      <c r="C34" s="13"/>
      <c r="D34" s="12"/>
      <c r="E34" s="12"/>
      <c r="F34" s="13"/>
      <c r="G34" s="13"/>
      <c r="H34" s="13"/>
      <c r="I34" s="12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</row>
    <row r="35" spans="1:23" x14ac:dyDescent="0.25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2"/>
      <c r="S35" s="12"/>
      <c r="T35" s="12"/>
      <c r="U35" s="13"/>
      <c r="V35" s="13"/>
      <c r="W35" s="13"/>
    </row>
    <row r="36" spans="1:23" x14ac:dyDescent="0.25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4"/>
      <c r="S36" s="8"/>
      <c r="T36" s="8"/>
      <c r="U36" s="13"/>
      <c r="V36" s="13"/>
      <c r="W36" s="13"/>
    </row>
    <row r="37" spans="1:23" x14ac:dyDescent="0.25">
      <c r="K37" s="13"/>
      <c r="L37" s="13"/>
      <c r="M37" s="13"/>
      <c r="N37" s="13"/>
      <c r="O37" s="13"/>
      <c r="P37" s="13"/>
      <c r="Q37" s="13"/>
      <c r="R37" s="14"/>
      <c r="S37" s="8"/>
      <c r="T37" s="8"/>
      <c r="U37" s="13"/>
      <c r="V37" s="13"/>
      <c r="W37" s="13"/>
    </row>
    <row r="52" spans="1:8" x14ac:dyDescent="0.25">
      <c r="A52" s="7"/>
      <c r="H52" s="7"/>
    </row>
    <row r="53" spans="1:8" x14ac:dyDescent="0.25">
      <c r="A53" s="7"/>
    </row>
    <row r="54" spans="1:8" x14ac:dyDescent="0.25">
      <c r="A54" s="7"/>
    </row>
    <row r="55" spans="1:8" x14ac:dyDescent="0.25">
      <c r="A55" s="7"/>
    </row>
    <row r="56" spans="1:8" x14ac:dyDescent="0.25">
      <c r="A56" s="7"/>
    </row>
    <row r="57" spans="1:8" x14ac:dyDescent="0.25">
      <c r="A57" s="7"/>
    </row>
    <row r="58" spans="1:8" x14ac:dyDescent="0.25">
      <c r="A58" s="7"/>
    </row>
    <row r="59" spans="1:8" x14ac:dyDescent="0.25">
      <c r="A59" s="7"/>
    </row>
    <row r="60" spans="1:8" x14ac:dyDescent="0.25">
      <c r="A60" s="7"/>
    </row>
    <row r="61" spans="1:8" x14ac:dyDescent="0.25">
      <c r="A61" s="7"/>
    </row>
    <row r="62" spans="1:8" x14ac:dyDescent="0.25">
      <c r="A62" s="7"/>
    </row>
    <row r="63" spans="1:8" x14ac:dyDescent="0.25">
      <c r="A63" s="7"/>
      <c r="B63" s="7"/>
    </row>
    <row r="64" spans="1:8" x14ac:dyDescent="0.25">
      <c r="A64" s="7"/>
      <c r="B64" s="7"/>
    </row>
    <row r="65" spans="1:2" x14ac:dyDescent="0.25">
      <c r="A65" s="7"/>
      <c r="B65" s="7"/>
    </row>
    <row r="66" spans="1:2" x14ac:dyDescent="0.25">
      <c r="A66" s="7"/>
      <c r="B66" s="7"/>
    </row>
    <row r="67" spans="1:2" x14ac:dyDescent="0.25">
      <c r="A67" s="7"/>
    </row>
    <row r="68" spans="1:2" x14ac:dyDescent="0.25">
      <c r="A68" s="7"/>
    </row>
    <row r="69" spans="1:2" x14ac:dyDescent="0.25">
      <c r="A69" s="7"/>
    </row>
    <row r="70" spans="1:2" x14ac:dyDescent="0.25">
      <c r="A70" s="7"/>
    </row>
    <row r="71" spans="1:2" x14ac:dyDescent="0.25">
      <c r="A71" s="7"/>
    </row>
  </sheetData>
  <mergeCells count="9">
    <mergeCell ref="S30:S31"/>
    <mergeCell ref="T30:T31"/>
    <mergeCell ref="U30:W30"/>
    <mergeCell ref="A30:B30"/>
    <mergeCell ref="C30:F30"/>
    <mergeCell ref="G30:G31"/>
    <mergeCell ref="H30:I30"/>
    <mergeCell ref="K30:P30"/>
    <mergeCell ref="Q30:Q3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25</vt:i4>
      </vt:variant>
    </vt:vector>
  </HeadingPairs>
  <TitlesOfParts>
    <vt:vector size="25" baseType="lpstr">
      <vt:lpstr>021</vt:lpstr>
      <vt:lpstr>022</vt:lpstr>
      <vt:lpstr>46</vt:lpstr>
      <vt:lpstr>03</vt:lpstr>
      <vt:lpstr>049</vt:lpstr>
      <vt:lpstr>008</vt:lpstr>
      <vt:lpstr>043</vt:lpstr>
      <vt:lpstr>047</vt:lpstr>
      <vt:lpstr>045</vt:lpstr>
      <vt:lpstr>044</vt:lpstr>
      <vt:lpstr>052</vt:lpstr>
      <vt:lpstr>025</vt:lpstr>
      <vt:lpstr>048</vt:lpstr>
      <vt:lpstr>050</vt:lpstr>
      <vt:lpstr>036</vt:lpstr>
      <vt:lpstr>051</vt:lpstr>
      <vt:lpstr>034</vt:lpstr>
      <vt:lpstr>012</vt:lpstr>
      <vt:lpstr>023</vt:lpstr>
      <vt:lpstr>002</vt:lpstr>
      <vt:lpstr>001</vt:lpstr>
      <vt:lpstr>007</vt:lpstr>
      <vt:lpstr>024</vt:lpstr>
      <vt:lpstr>#1</vt:lpstr>
      <vt:lpstr>Plan6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Windows User</dc:creator>
  <cp:keywords/>
  <dc:description/>
  <cp:lastModifiedBy>BEATRIZ MACEDO MEDEIROS</cp:lastModifiedBy>
  <cp:revision/>
  <dcterms:created xsi:type="dcterms:W3CDTF">2019-08-05T21:47:57Z</dcterms:created>
  <dcterms:modified xsi:type="dcterms:W3CDTF">2019-11-07T18:03:08Z</dcterms:modified>
  <cp:category/>
  <cp:contentStatus/>
</cp:coreProperties>
</file>