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coffee-water\recipes\"/>
    </mc:Choice>
  </mc:AlternateContent>
  <xr:revisionPtr revIDLastSave="0" documentId="13_ncr:1_{60790A88-7337-4C1B-ABC7-2719AEEEA0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mbinations-Two Bottles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1" l="1" a="1"/>
  <c r="D10" i="1" s="1"/>
  <c r="E10" i="1" a="1"/>
  <c r="E10" i="1" s="1"/>
  <c r="R10" i="1" s="1"/>
  <c r="F10" i="1" a="1"/>
  <c r="F10" i="1" s="1"/>
  <c r="Q10" i="1" s="1"/>
  <c r="G10" i="1" a="1"/>
  <c r="G10" i="1" s="1"/>
  <c r="N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D9" i="1" a="1"/>
  <c r="D9" i="1" s="1"/>
  <c r="E9" i="1" a="1"/>
  <c r="E9" i="1" s="1"/>
  <c r="R9" i="1" s="1"/>
  <c r="F9" i="1" a="1"/>
  <c r="F9" i="1"/>
  <c r="Q9" i="1" s="1"/>
  <c r="O9" i="1" s="1"/>
  <c r="G9" i="1" a="1"/>
  <c r="G9" i="1" s="1"/>
  <c r="N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L17" i="2"/>
  <c r="M17" i="2"/>
  <c r="P17" i="2"/>
  <c r="N17" i="2" s="1"/>
  <c r="O17" i="2" s="1"/>
  <c r="Q17" i="2"/>
  <c r="R17" i="2"/>
  <c r="S17" i="2"/>
  <c r="O10" i="1" l="1"/>
  <c r="P10" i="1" s="1"/>
  <c r="P9" i="1"/>
  <c r="L16" i="2"/>
  <c r="M16" i="2"/>
  <c r="P16" i="2"/>
  <c r="N16" i="2" s="1"/>
  <c r="Q16" i="2"/>
  <c r="L15" i="2"/>
  <c r="M15" i="2"/>
  <c r="P15" i="2"/>
  <c r="N15" i="2" s="1"/>
  <c r="Q15" i="2"/>
  <c r="S15" i="2" s="1"/>
  <c r="O15" i="2" l="1"/>
  <c r="S16" i="2"/>
  <c r="R16" i="2"/>
  <c r="O16" i="2"/>
  <c r="R15" i="2"/>
  <c r="M14" i="2"/>
  <c r="L14" i="2"/>
  <c r="P14" i="2"/>
  <c r="Q14" i="2"/>
  <c r="L13" i="2"/>
  <c r="M13" i="2"/>
  <c r="P13" i="2"/>
  <c r="Q13" i="2"/>
  <c r="N13" i="2" l="1"/>
  <c r="O13" i="2" s="1"/>
  <c r="R13" i="2"/>
  <c r="N14" i="2"/>
  <c r="O14" i="2" s="1"/>
  <c r="D8" i="1" a="1"/>
  <c r="D8" i="1" s="1"/>
  <c r="E8" i="1" a="1"/>
  <c r="E8" i="1" s="1"/>
  <c r="R8" i="1" s="1"/>
  <c r="F8" i="1" a="1"/>
  <c r="F8" i="1" s="1"/>
  <c r="Q8" i="1" s="1"/>
  <c r="G8" i="1" a="1"/>
  <c r="G8" i="1" s="1"/>
  <c r="N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S14" i="2" l="1"/>
  <c r="R14" i="2"/>
  <c r="S13" i="2"/>
  <c r="O8" i="1"/>
  <c r="P8" i="1" s="1"/>
  <c r="D7" i="1" a="1"/>
  <c r="D7" i="1" s="1"/>
  <c r="E7" i="1" a="1"/>
  <c r="E7" i="1" s="1"/>
  <c r="R7" i="1" s="1"/>
  <c r="F7" i="1" a="1"/>
  <c r="F7" i="1" s="1"/>
  <c r="Q7" i="1" s="1"/>
  <c r="G7" i="1" a="1"/>
  <c r="G7" i="1" s="1"/>
  <c r="N7" i="1" s="1"/>
  <c r="H7" i="1" a="1"/>
  <c r="H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L10" i="2"/>
  <c r="M10" i="2"/>
  <c r="P10" i="2"/>
  <c r="Q10" i="2"/>
  <c r="L11" i="2"/>
  <c r="M11" i="2"/>
  <c r="P11" i="2"/>
  <c r="Q11" i="2"/>
  <c r="L12" i="2"/>
  <c r="M12" i="2"/>
  <c r="P12" i="2"/>
  <c r="Q12" i="2"/>
  <c r="N12" i="2" l="1"/>
  <c r="O12" i="2" s="1"/>
  <c r="N11" i="2"/>
  <c r="O11" i="2" s="1"/>
  <c r="N10" i="2"/>
  <c r="O10" i="2" s="1"/>
  <c r="O7" i="1"/>
  <c r="P7" i="1" s="1"/>
  <c r="S11" i="2" l="1"/>
  <c r="R11" i="2"/>
  <c r="S12" i="2"/>
  <c r="S10" i="2"/>
  <c r="R10" i="2"/>
  <c r="R12" i="2"/>
  <c r="M3" i="1"/>
  <c r="M4" i="1" a="1"/>
  <c r="M4" i="1" s="1"/>
  <c r="M5" i="1" a="1"/>
  <c r="M5" i="1" s="1"/>
  <c r="M6" i="1" a="1"/>
  <c r="M6" i="1" s="1"/>
  <c r="D6" i="1" a="1"/>
  <c r="D6" i="1" s="1"/>
  <c r="E6" i="1" a="1"/>
  <c r="E6" i="1" s="1"/>
  <c r="R6" i="1" s="1"/>
  <c r="F6" i="1" a="1"/>
  <c r="F6" i="1" s="1"/>
  <c r="Q6" i="1" s="1"/>
  <c r="G6" i="1" a="1"/>
  <c r="G6" i="1" s="1"/>
  <c r="N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L4" i="2"/>
  <c r="L5" i="2"/>
  <c r="L6" i="2"/>
  <c r="L7" i="2"/>
  <c r="L8" i="2"/>
  <c r="L9" i="2"/>
  <c r="M9" i="2"/>
  <c r="P9" i="2"/>
  <c r="Q9" i="2"/>
  <c r="N9" i="2" l="1"/>
  <c r="O9" i="2" s="1"/>
  <c r="O6" i="1"/>
  <c r="P6" i="1" s="1"/>
  <c r="D5" i="1" a="1"/>
  <c r="D5" i="1" s="1"/>
  <c r="E5" i="1" a="1"/>
  <c r="E5" i="1" s="1"/>
  <c r="R5" i="1" s="1"/>
  <c r="F5" i="1" a="1"/>
  <c r="F5" i="1" s="1"/>
  <c r="Q5" i="1" s="1"/>
  <c r="G5" i="1" a="1"/>
  <c r="G5" i="1" s="1"/>
  <c r="N5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D4" i="1" a="1"/>
  <c r="D4" i="1" s="1"/>
  <c r="E4" i="1" a="1"/>
  <c r="E4" i="1" s="1"/>
  <c r="R4" i="1" s="1"/>
  <c r="F4" i="1" a="1"/>
  <c r="F4" i="1" s="1"/>
  <c r="Q4" i="1" s="1"/>
  <c r="G4" i="1" a="1"/>
  <c r="G4" i="1" s="1"/>
  <c r="N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Q4" i="2"/>
  <c r="Q5" i="2"/>
  <c r="Q6" i="2"/>
  <c r="Q7" i="2"/>
  <c r="Q8" i="2"/>
  <c r="P4" i="2"/>
  <c r="P5" i="2"/>
  <c r="P6" i="2"/>
  <c r="P7" i="2"/>
  <c r="P8" i="2"/>
  <c r="M4" i="2"/>
  <c r="M5" i="2"/>
  <c r="M6" i="2"/>
  <c r="M7" i="2"/>
  <c r="M8" i="2"/>
  <c r="R9" i="2" l="1"/>
  <c r="N5" i="2"/>
  <c r="S5" i="2" s="1"/>
  <c r="S9" i="2"/>
  <c r="N8" i="2"/>
  <c r="S8" i="2" s="1"/>
  <c r="N6" i="2"/>
  <c r="O6" i="2" s="1"/>
  <c r="N7" i="2"/>
  <c r="R7" i="2" s="1"/>
  <c r="N4" i="2"/>
  <c r="O4" i="2" s="1"/>
  <c r="O5" i="2"/>
  <c r="O5" i="1"/>
  <c r="P5" i="1" s="1"/>
  <c r="O4" i="1"/>
  <c r="P4" i="1" s="1"/>
  <c r="L3" i="1" a="1"/>
  <c r="L3" i="1" s="1"/>
  <c r="K3" i="1" a="1"/>
  <c r="K3" i="1" s="1"/>
  <c r="J3" i="1" a="1"/>
  <c r="J3" i="1" s="1"/>
  <c r="I3" i="1" a="1"/>
  <c r="I3" i="1" s="1"/>
  <c r="H3" i="1" a="1"/>
  <c r="H3" i="1" s="1"/>
  <c r="G3" i="1" a="1"/>
  <c r="G3" i="1" s="1"/>
  <c r="N3" i="1" s="1"/>
  <c r="F3" i="1" a="1"/>
  <c r="F3" i="1" s="1"/>
  <c r="Q3" i="1" s="1"/>
  <c r="E3" i="1" a="1"/>
  <c r="E3" i="1" s="1"/>
  <c r="R3" i="1" s="1"/>
  <c r="D3" i="1" a="1"/>
  <c r="D3" i="1" s="1"/>
  <c r="R6" i="2" l="1"/>
  <c r="R5" i="2"/>
  <c r="R4" i="2"/>
  <c r="S7" i="2"/>
  <c r="O8" i="2"/>
  <c r="R8" i="2"/>
  <c r="O7" i="2"/>
  <c r="S6" i="2"/>
  <c r="S4" i="2"/>
  <c r="O3" i="1"/>
  <c r="P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sz val="10"/>
            <color rgb="FF000000"/>
            <rFont val="Arial"/>
          </rPr>
          <t>10 parts Water 1 to X parts Water 2 (this column contains X)</t>
        </r>
      </text>
    </comment>
  </commentList>
</comments>
</file>

<file path=xl/sharedStrings.xml><?xml version="1.0" encoding="utf-8"?>
<sst xmlns="http://schemas.openxmlformats.org/spreadsheetml/2006/main" count="84" uniqueCount="42">
  <si>
    <t>Ratio</t>
  </si>
  <si>
    <t>Concentrations in mg/L (marked as "ppm")</t>
  </si>
  <si>
    <t>Total Alkalinity</t>
  </si>
  <si>
    <t>Total Hardness</t>
  </si>
  <si>
    <t>Hardness-to-Alkalinity</t>
  </si>
  <si>
    <t>Mg 2+</t>
  </si>
  <si>
    <t>Ca 2+</t>
  </si>
  <si>
    <t>Comments</t>
  </si>
  <si>
    <t>Water1</t>
  </si>
  <si>
    <t>Water2</t>
  </si>
  <si>
    <t>(10:X)</t>
  </si>
  <si>
    <t>pH</t>
  </si>
  <si>
    <t>Ca</t>
  </si>
  <si>
    <t>Mg</t>
  </si>
  <si>
    <t>HCO3</t>
  </si>
  <si>
    <t>K</t>
  </si>
  <si>
    <t>Na</t>
  </si>
  <si>
    <t>Cl</t>
  </si>
  <si>
    <t>SO4</t>
  </si>
  <si>
    <t>N</t>
  </si>
  <si>
    <t>(ppm as CaCO3)</t>
  </si>
  <si>
    <t>Hardness</t>
  </si>
  <si>
    <t>Brand Name</t>
  </si>
  <si>
    <t>HCO3/Ca</t>
  </si>
  <si>
    <t>Aqua Carpatica 2L</t>
  </si>
  <si>
    <t>Aqua Carpatica 5L</t>
  </si>
  <si>
    <t>TDS</t>
  </si>
  <si>
    <t>Borsec</t>
  </si>
  <si>
    <t>Izvorul Minunilor</t>
  </si>
  <si>
    <t>NO3</t>
  </si>
  <si>
    <t>Smart Water</t>
  </si>
  <si>
    <t>Distilled water</t>
  </si>
  <si>
    <t>Bucovina</t>
  </si>
  <si>
    <t xml:space="preserve">Vittel </t>
  </si>
  <si>
    <t xml:space="preserve">Evian </t>
  </si>
  <si>
    <t>San Benedetto</t>
  </si>
  <si>
    <t>Aqua Panna</t>
  </si>
  <si>
    <t>Azuga</t>
  </si>
  <si>
    <t xml:space="preserve"> %</t>
  </si>
  <si>
    <t xml:space="preserve">Rilana </t>
  </si>
  <si>
    <t>Perla Harghitei</t>
  </si>
  <si>
    <t>Bucovina 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</si>
</sst>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charset val="238"/>
      <scheme val="minor"/>
    </font>
    <font>
      <sz val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6" borderId="0" applyNumberFormat="0" applyBorder="0" applyAlignment="0" applyProtection="0"/>
    <xf numFmtId="9" fontId="3" fillId="0" borderId="0" applyFont="0" applyFill="0" applyBorder="0" applyAlignment="0" applyProtection="0"/>
  </cellStyleXfs>
  <cellXfs count="2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16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1" fontId="2" fillId="0" borderId="0" xfId="0" applyNumberFormat="1" applyFont="1" applyAlignment="1"/>
    <xf numFmtId="0" fontId="2" fillId="0" borderId="0" xfId="0" applyFont="1" applyAlignment="1"/>
    <xf numFmtId="1" fontId="3" fillId="5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0" fillId="0" borderId="0" xfId="0"/>
    <xf numFmtId="0" fontId="4" fillId="2" borderId="0" xfId="0" applyFont="1" applyFill="1" applyAlignment="1"/>
    <xf numFmtId="0" fontId="5" fillId="0" borderId="0" xfId="0" applyFont="1"/>
    <xf numFmtId="2" fontId="7" fillId="6" borderId="0" xfId="1" applyNumberFormat="1" applyFont="1" applyAlignment="1">
      <alignment horizontal="center"/>
    </xf>
    <xf numFmtId="9" fontId="1" fillId="4" borderId="0" xfId="2" applyFont="1" applyFill="1" applyAlignment="1">
      <alignment horizontal="center"/>
    </xf>
    <xf numFmtId="9" fontId="4" fillId="4" borderId="0" xfId="2" applyFont="1" applyFill="1" applyAlignment="1">
      <alignment horizontal="center"/>
    </xf>
    <xf numFmtId="0" fontId="8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3">
    <cellStyle name="Bad" xfId="1" builtinId="27"/>
    <cellStyle name="Normal" xfId="0" builtinId="0"/>
    <cellStyle name="Percent" xfId="2" builtinId="5"/>
  </cellStyles>
  <dxfs count="29">
    <dxf>
      <font>
        <b/>
        <color auto="1"/>
        <family val="2"/>
        <charset val="238"/>
      </font>
      <fill>
        <patternFill patternType="solid">
          <fgColor rgb="FFD9EAD3"/>
          <bgColor rgb="FFD9EAD3"/>
        </patternFill>
      </fill>
      <alignment horizontal="center" vertical="bottom" textRotation="0" wrapText="0" indent="0" justifyLastLine="0" shrinkToFit="0" readingOrder="0"/>
    </dxf>
    <dxf>
      <font>
        <b/>
        <color auto="1"/>
        <family val="2"/>
        <charset val="238"/>
      </font>
      <fill>
        <patternFill patternType="solid">
          <fgColor rgb="FFD9EAD3"/>
          <bgColor rgb="FFD9EAD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solid">
          <fgColor rgb="FFC9DAF8"/>
          <bgColor rgb="FFC9DAF8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A6C0D9"/>
          <bgColor rgb="FFA6C0D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A6C0D9"/>
          <bgColor rgb="FFA6C0D9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B6C6B2"/>
          <bgColor rgb="FFB6C6B2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A6C0D9"/>
          <bgColor rgb="FFA6C0D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A6C0D9"/>
          <bgColor rgb="FFA6C0D9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B6C6B2"/>
          <bgColor rgb="FFB6C6B2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B6C6B2"/>
          <bgColor rgb="FFB6C6B2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A6C0D9"/>
          <bgColor rgb="FFA6C0D9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B7B7B7"/>
          <bgColor rgb="FFB7B7B7"/>
        </patternFill>
      </fill>
    </dxf>
  </dxfs>
  <tableStyles count="13">
    <tableStyle name="Data-style" pivot="0" count="2" xr9:uid="{00000000-0011-0000-FFFF-FFFF00000000}">
      <tableStyleElement type="firstRowStripe" dxfId="28"/>
      <tableStyleElement type="secondRowStripe" dxfId="27"/>
    </tableStyle>
    <tableStyle name="Data-style 2" pivot="0" count="2" xr9:uid="{00000000-0011-0000-FFFF-FFFF01000000}">
      <tableStyleElement type="firstRowStripe" dxfId="26"/>
      <tableStyleElement type="secondRowStripe" dxfId="25"/>
    </tableStyle>
    <tableStyle name="Data-style 3" pivot="0" count="2" xr9:uid="{00000000-0011-0000-FFFF-FFFF02000000}">
      <tableStyleElement type="firstRowStripe" dxfId="24"/>
      <tableStyleElement type="secondRowStripe" dxfId="23"/>
    </tableStyle>
    <tableStyle name="Combinations-Three Bottles-style" pivot="0" count="2" xr9:uid="{00000000-0011-0000-FFFF-FFFF03000000}">
      <tableStyleElement type="firstRowStripe" dxfId="22"/>
      <tableStyleElement type="secondRowStripe" dxfId="21"/>
    </tableStyle>
    <tableStyle name="Combinations-Three Bottles-style 2" pivot="0" count="2" xr9:uid="{00000000-0011-0000-FFFF-FFFF04000000}">
      <tableStyleElement type="firstRowStripe" dxfId="20"/>
      <tableStyleElement type="secondRowStripe" dxfId="19"/>
    </tableStyle>
    <tableStyle name="Combinations-Three Bottles-style 3" pivot="0" count="2" xr9:uid="{00000000-0011-0000-FFFF-FFFF05000000}">
      <tableStyleElement type="firstRowStripe" dxfId="18"/>
      <tableStyleElement type="secondRowStripe" dxfId="17"/>
    </tableStyle>
    <tableStyle name="Combinations-Three Bottles-style 4" pivot="0" count="2" xr9:uid="{00000000-0011-0000-FFFF-FFFF06000000}">
      <tableStyleElement type="firstRowStripe" dxfId="16"/>
      <tableStyleElement type="secondRowStripe" dxfId="15"/>
    </tableStyle>
    <tableStyle name="Combinations-Three Bottles-style 5" pivot="0" count="2" xr9:uid="{00000000-0011-0000-FFFF-FFFF07000000}">
      <tableStyleElement type="firstRowStripe" dxfId="14"/>
      <tableStyleElement type="secondRowStripe" dxfId="13"/>
    </tableStyle>
    <tableStyle name="Combinations-Two Bottles-style" pivot="0" count="2" xr9:uid="{00000000-0011-0000-FFFF-FFFF08000000}">
      <tableStyleElement type="firstRowStripe" dxfId="12"/>
      <tableStyleElement type="secondRowStripe" dxfId="11"/>
    </tableStyle>
    <tableStyle name="Combinations-Two Bottles-style 2" pivot="0" count="2" xr9:uid="{00000000-0011-0000-FFFF-FFFF09000000}">
      <tableStyleElement type="firstRowStripe" dxfId="10"/>
      <tableStyleElement type="secondRowStripe" dxfId="9"/>
    </tableStyle>
    <tableStyle name="Combinations-Two Bottles-style 3" pivot="0" count="2" xr9:uid="{00000000-0011-0000-FFFF-FFFF0A000000}">
      <tableStyleElement type="firstRowStripe" dxfId="8"/>
      <tableStyleElement type="secondRowStripe" dxfId="7"/>
    </tableStyle>
    <tableStyle name="Combinations-Two Bottles-style 4" pivot="0" count="2" xr9:uid="{00000000-0011-0000-FFFF-FFFF0B000000}">
      <tableStyleElement type="firstRowStripe" dxfId="6"/>
      <tableStyleElement type="secondRowStripe" dxfId="5"/>
    </tableStyle>
    <tableStyle name="Combinations-Two Bottles-style 5" pivot="0" count="2" xr9:uid="{00000000-0011-0000-FFFF-FFFF0C000000}"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Table_9" displayName="Table_9" ref="N3:R24" headerRowCount="0">
  <tableColumns count="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</tableColumns>
  <tableStyleInfo name="Combinations-Two Bottl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2000000}" name="Table_11" displayName="Table_11" ref="A3:C24" headerRowCount="0">
  <tableColumns count="3">
    <tableColumn id="1" xr3:uid="{00000000-0010-0000-0200-000001000000}" name="Column1"/>
    <tableColumn id="2" xr3:uid="{00000000-0010-0000-0200-000002000000}" name="Column2"/>
    <tableColumn id="3" xr3:uid="{00000000-0010-0000-0200-000003000000}" name="Column3"/>
  </tableColumns>
  <tableStyleInfo name="Combinations-Two Bottles-style 3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3000000}" name="Table_12" displayName="Table_12" ref="D3:M24" headerRowCount="0">
  <tableColumns count="10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11" xr3:uid="{00000000-0010-0000-0300-00000B000000}" name="Column11"/>
    <tableColumn id="12" xr3:uid="{CDD8FC21-223C-4F7C-B8C7-28ECDF45620C}" name="Coloană1" dataDxfId="2"/>
  </tableColumns>
  <tableStyleInfo name="Combinations-Two Bottles-style 4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7000000}" name="Table_3" displayName="Table_3" ref="L3:S17" headerRowCount="0">
  <tableColumns count="8">
    <tableColumn id="1" xr3:uid="{00000000-0010-0000-0700-000001000000}" name="Column1">
      <calculatedColumnFormula>IFERROR(E3/C3,"...")</calculatedColumnFormula>
    </tableColumn>
    <tableColumn id="2" xr3:uid="{00000000-0010-0000-0700-000002000000}" name="Column2">
      <calculatedColumnFormula>0.8202*E3</calculatedColumnFormula>
    </tableColumn>
    <tableColumn id="3" xr3:uid="{00000000-0010-0000-0700-000003000000}" name="Column3">
      <calculatedColumnFormula>P3+Q3</calculatedColumnFormula>
    </tableColumn>
    <tableColumn id="4" xr3:uid="{00000000-0010-0000-0700-000004000000}" name="Column4">
      <calculatedColumnFormula>N3/M3</calculatedColumnFormula>
    </tableColumn>
    <tableColumn id="5" xr3:uid="{00000000-0010-0000-0700-000005000000}" name="Column5">
      <calculatedColumnFormula>4.118*D3</calculatedColumnFormula>
    </tableColumn>
    <tableColumn id="6" xr3:uid="{00000000-0010-0000-0700-000006000000}" name="Column6">
      <calculatedColumnFormula>2.497*C3</calculatedColumnFormula>
    </tableColumn>
    <tableColumn id="7" xr3:uid="{34378BDF-61D3-4F49-B7D2-ADD7CE360AD2}" name="Column7" dataDxfId="1" dataCellStyle="Percent">
      <calculatedColumnFormula>Table_3[[#This Row],[Column5]]/Table_3[[#This Row],[Column3]]</calculatedColumnFormula>
    </tableColumn>
    <tableColumn id="8" xr3:uid="{E9F1DD88-E79F-4148-8DB6-06334EEFCAB0}" name="Column8" dataDxfId="0" dataCellStyle="Percent">
      <calculatedColumnFormula>Table_3[[#This Row],[Column6]]/Table_3[[#This Row],[Column3]]</calculatedColumnFormula>
    </tableColumn>
  </tableColumns>
  <tableStyleInfo name="Data-style 3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28" sqref="F28"/>
    </sheetView>
  </sheetViews>
  <sheetFormatPr defaultColWidth="14.42578125" defaultRowHeight="15.75" customHeight="1" x14ac:dyDescent="0.2"/>
  <cols>
    <col min="1" max="1" width="19.42578125" customWidth="1"/>
    <col min="2" max="2" width="18" customWidth="1"/>
    <col min="3" max="3" width="11.42578125" customWidth="1"/>
    <col min="4" max="12" width="7" customWidth="1"/>
    <col min="13" max="13" width="7" style="13" customWidth="1"/>
    <col min="14" max="15" width="15.5703125" bestFit="1" customWidth="1"/>
    <col min="16" max="16" width="20.85546875" bestFit="1" customWidth="1"/>
    <col min="17" max="18" width="9.28515625" bestFit="1" customWidth="1"/>
    <col min="19" max="19" width="37.140625" customWidth="1"/>
  </cols>
  <sheetData>
    <row r="1" spans="1:19" ht="15.75" customHeight="1" x14ac:dyDescent="0.2">
      <c r="A1" s="2"/>
      <c r="B1" s="2"/>
      <c r="C1" s="2" t="s">
        <v>0</v>
      </c>
      <c r="D1" s="1"/>
      <c r="E1" s="21" t="s">
        <v>1</v>
      </c>
      <c r="F1" s="22"/>
      <c r="G1" s="22"/>
      <c r="H1" s="22"/>
      <c r="I1" s="22"/>
      <c r="J1" s="22"/>
      <c r="K1" s="22"/>
      <c r="L1" s="22"/>
      <c r="M1" s="12"/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</row>
    <row r="2" spans="1:19" ht="15.75" customHeight="1" x14ac:dyDescent="0.2">
      <c r="A2" s="2" t="s">
        <v>8</v>
      </c>
      <c r="B2" s="2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2" t="s">
        <v>26</v>
      </c>
      <c r="N2" s="2" t="s">
        <v>20</v>
      </c>
      <c r="O2" s="2" t="s">
        <v>20</v>
      </c>
      <c r="P2" s="2" t="s">
        <v>0</v>
      </c>
      <c r="Q2" s="2" t="s">
        <v>21</v>
      </c>
      <c r="R2" s="2" t="s">
        <v>21</v>
      </c>
      <c r="S2" s="2"/>
    </row>
    <row r="3" spans="1:19" ht="15.75" customHeight="1" x14ac:dyDescent="0.2">
      <c r="A3" s="2" t="s">
        <v>25</v>
      </c>
      <c r="B3" s="2" t="s">
        <v>32</v>
      </c>
      <c r="C3" s="2">
        <v>5</v>
      </c>
      <c r="D3" s="3">
        <f t="array" ref="D3">IFERROR((INDEX(Data!B$3:B16,MATCH($A3,Data!$A$3:$A16,0))*10+INDEX(Data!B$3:B16,MATCH($B3,Data!$A$3:$A16,0))*$C3)/(10+$C3),"...")</f>
        <v>7.4233333333333329</v>
      </c>
      <c r="E3" s="3">
        <f t="array" ref="E3">(INDEX(Data!C$3:C16,MATCH($A3,Data!$A$3:$A16,0))*10+INDEX(Data!C$3:C16,MATCH($B3,Data!$A$3:$A16,0))*$C3)/(10+$C3)</f>
        <v>19.308666666666667</v>
      </c>
      <c r="F3" s="3">
        <f t="array" ref="F3">(INDEX(Data!D$3:D16,MATCH($A3,Data!$A$3:$A16,0))*10+INDEX(Data!D$3:D16,MATCH($B3,Data!$A$3:$A16,0))*$C3)/(10+$C3)</f>
        <v>5.1633333333333331</v>
      </c>
      <c r="G3" s="3">
        <f t="array" ref="G3">(INDEX(Data!E$3:E16,MATCH($A3,Data!$A$3:$A16,0))*10+INDEX(Data!E$3:E16,MATCH($B3,Data!$A$3:$A16,0))*$C3)/(10+$C3)</f>
        <v>90.7</v>
      </c>
      <c r="H3" s="3">
        <f t="array" ref="H3">(INDEX(Data!F$3:F16,MATCH($A3,Data!$A$3:$A16,0))*10+INDEX(Data!F$3:F16,MATCH($B3,Data!$A$3:$A16,0))*$C3)/(10+$C3)</f>
        <v>0.43733333333333335</v>
      </c>
      <c r="I3" s="3">
        <f t="array" ref="I3">(INDEX(Data!G$3:G16,MATCH($A3,Data!$A$3:$A16,0))*10+INDEX(Data!G$3:G16,MATCH($B3,Data!$A$3:$A16,0))*$C3)/(10+$C3)</f>
        <v>2.6743333333333337</v>
      </c>
      <c r="J3" s="3">
        <f t="array" ref="J3">(INDEX(Data!H$3:H16,MATCH($A3,Data!$A$3:$A16,0))*10+INDEX(Data!H$3:H16,MATCH($B3,Data!$A$3:$A16,0))*$C3)/(10+$C3)</f>
        <v>1.6666666666666667</v>
      </c>
      <c r="K3" s="3">
        <f t="array" ref="K3">(INDEX(Data!I$3:I16,MATCH($A3,Data!$A$3:$A16,0))*10+INDEX(Data!I$3:I16,MATCH($B3,Data!$A$3:$A16,0))*$C3)/(10+$C3)</f>
        <v>1.3033333333333335</v>
      </c>
      <c r="L3" s="3">
        <f t="array" ref="L3">(INDEX(Data!J$3:J16,MATCH($A3,Data!$A$3:$A16,0))*10+INDEX(Data!J$3:J16,MATCH($B3,Data!$A$3:$A16,0))*$C3)/(10+$C3)</f>
        <v>3.2433333333333336</v>
      </c>
      <c r="M3" s="3">
        <f>(INDEX(Data!K$3:K16,MATCH($A3,Data!$A$3:$A16,0))*10+INDEX(Data!K$3:K16,MATCH($B3,Data!$A$3:$A16,0))*$C3)/(10+$C3)</f>
        <v>100.66666666666667</v>
      </c>
      <c r="N3" s="5">
        <f t="shared" ref="N3:N9" si="0">0.8202*G3</f>
        <v>74.392140000000012</v>
      </c>
      <c r="O3" s="5">
        <f t="shared" ref="O3" si="1">Q3+R3</f>
        <v>69.476347333333337</v>
      </c>
      <c r="P3" s="6">
        <f t="shared" ref="P3" si="2">O3/N3</f>
        <v>0.9339205369456145</v>
      </c>
      <c r="Q3" s="5">
        <f>4.118*F3</f>
        <v>21.262606666666667</v>
      </c>
      <c r="R3" s="5">
        <f>2.497*E3</f>
        <v>48.213740666666666</v>
      </c>
      <c r="S3" s="7"/>
    </row>
    <row r="4" spans="1:19" ht="15.75" customHeight="1" x14ac:dyDescent="0.2">
      <c r="A4" s="2" t="s">
        <v>25</v>
      </c>
      <c r="B4" s="15" t="s">
        <v>28</v>
      </c>
      <c r="C4" s="2">
        <v>5</v>
      </c>
      <c r="D4" s="3">
        <f t="array" ref="D4">IFERROR((INDEX(Data!B$3:B17,MATCH($A4,Data!$A$3:$A17,0))*10+INDEX(Data!B$3:B17,MATCH($B4,Data!$A$3:$A17,0))*$C4)/(10+$C4),"...")</f>
        <v>7.333333333333333</v>
      </c>
      <c r="E4" s="3">
        <f t="array" ref="E4">(INDEX(Data!C$3:C17,MATCH($A4,Data!$A$3:$A17,0))*10+INDEX(Data!C$3:C17,MATCH($B4,Data!$A$3:$A17,0))*$C4)/(10+$C4)</f>
        <v>22</v>
      </c>
      <c r="F4" s="3">
        <f t="array" ref="F4">(INDEX(Data!D$3:D17,MATCH($A4,Data!$A$3:$A17,0))*10+INDEX(Data!D$3:D17,MATCH($B4,Data!$A$3:$A17,0))*$C4)/(10+$C4)</f>
        <v>5.4766666666666675</v>
      </c>
      <c r="G4" s="3">
        <f t="array" ref="G4">(INDEX(Data!E$3:E17,MATCH($A4,Data!$A$3:$A17,0))*10+INDEX(Data!E$3:E17,MATCH($B4,Data!$A$3:$A17,0))*$C4)/(10+$C4)</f>
        <v>100.4</v>
      </c>
      <c r="H4" s="3">
        <f t="array" ref="H4">(INDEX(Data!F$3:F17,MATCH($A4,Data!$A$3:$A17,0))*10+INDEX(Data!F$3:F17,MATCH($B4,Data!$A$3:$A17,0))*$C4)/(10+$C4)</f>
        <v>0.17666666666666669</v>
      </c>
      <c r="I4" s="3">
        <f t="array" ref="I4">(INDEX(Data!G$3:G17,MATCH($A4,Data!$A$3:$A17,0))*10+INDEX(Data!G$3:G17,MATCH($B4,Data!$A$3:$A17,0))*$C4)/(10+$C4)</f>
        <v>1.9133333333333333</v>
      </c>
      <c r="J4" s="3">
        <f t="array" ref="J4">(INDEX(Data!H$3:H17,MATCH($A4,Data!$A$3:$A17,0))*10+INDEX(Data!H$3:H17,MATCH($B4,Data!$A$3:$A17,0))*$C4)/(10+$C4)</f>
        <v>0</v>
      </c>
      <c r="K4" s="3">
        <f t="array" ref="K4">(INDEX(Data!I$3:I17,MATCH($A4,Data!$A$3:$A17,0))*10+INDEX(Data!I$3:I17,MATCH($B4,Data!$A$3:$A17,0))*$C4)/(10+$C4)</f>
        <v>0</v>
      </c>
      <c r="L4" s="3">
        <f t="array" ref="L4">(INDEX(Data!J$3:J17,MATCH($A4,Data!$A$3:$A17,0))*10+INDEX(Data!J$3:J17,MATCH($B4,Data!$A$3:$A17,0))*$C4)/(10+$C4)</f>
        <v>1.9333333333333333</v>
      </c>
      <c r="M4" s="3">
        <f t="array" ref="M4">(INDEX(Data!K$3:K17,MATCH($A4,Data!$A$3:$A17,0))*10+INDEX(Data!K$3:K17,MATCH($B4,Data!$A$3:$A17,0))*$C4)/(10+$C4)</f>
        <v>101.8</v>
      </c>
      <c r="N4" s="5">
        <f t="shared" si="0"/>
        <v>82.34808000000001</v>
      </c>
      <c r="O4" s="5">
        <f t="shared" ref="O4" si="3">Q4+R4</f>
        <v>77.486913333333334</v>
      </c>
      <c r="P4" s="6">
        <f t="shared" ref="P4" si="4">O4/N4</f>
        <v>0.94096806304814062</v>
      </c>
      <c r="Q4" s="5">
        <f>4.118*F4</f>
        <v>22.55291333333334</v>
      </c>
      <c r="R4" s="5">
        <f>2.497*E4</f>
        <v>54.933999999999997</v>
      </c>
      <c r="S4" s="7"/>
    </row>
    <row r="5" spans="1:19" ht="15.75" customHeight="1" x14ac:dyDescent="0.2">
      <c r="A5" s="15" t="s">
        <v>28</v>
      </c>
      <c r="B5" s="2" t="s">
        <v>32</v>
      </c>
      <c r="C5" s="2">
        <v>3</v>
      </c>
      <c r="D5" s="3">
        <f t="array" ref="D5">IFERROR((INDEX(Data!B$3:B18,MATCH($A5,Data!$A$3:$A18,0))*10+INDEX(Data!B$3:B18,MATCH($B5,Data!$A$3:$A18,0))*$C5)/(10+$C5),"...")</f>
        <v>7.0623076923076926</v>
      </c>
      <c r="E5" s="3">
        <f t="array" ref="E5">(INDEX(Data!C$3:C18,MATCH($A5,Data!$A$3:$A18,0))*10+INDEX(Data!C$3:C18,MATCH($B5,Data!$A$3:$A18,0))*$C5)/(10+$C5)</f>
        <v>15.33676923076923</v>
      </c>
      <c r="F5" s="3">
        <f t="array" ref="F5">(INDEX(Data!D$3:D18,MATCH($A5,Data!$A$3:$A18,0))*10+INDEX(Data!D$3:D18,MATCH($B5,Data!$A$3:$A18,0))*$C5)/(10+$C5)</f>
        <v>3.233076923076923</v>
      </c>
      <c r="G5" s="3">
        <f t="array" ref="G5">(INDEX(Data!E$3:E18,MATCH($A5,Data!$A$3:$A18,0))*10+INDEX(Data!E$3:E18,MATCH($B5,Data!$A$3:$A18,0))*$C5)/(10+$C5)</f>
        <v>65.08461538461539</v>
      </c>
      <c r="H5" s="3">
        <f t="array" ref="H5">(INDEX(Data!F$3:F18,MATCH($A5,Data!$A$3:$A18,0))*10+INDEX(Data!F$3:F18,MATCH($B5,Data!$A$3:$A18,0))*$C5)/(10+$C5)</f>
        <v>0.71046153846153848</v>
      </c>
      <c r="I5" s="3">
        <f t="array" ref="I5">(INDEX(Data!G$3:G18,MATCH($A5,Data!$A$3:$A18,0))*10+INDEX(Data!G$3:G18,MATCH($B5,Data!$A$3:$A18,0))*$C5)/(10+$C5)</f>
        <v>1.266846153846154</v>
      </c>
      <c r="J5" s="3">
        <f t="array" ref="J5">(INDEX(Data!H$3:H18,MATCH($A5,Data!$A$3:$A18,0))*10+INDEX(Data!H$3:H18,MATCH($B5,Data!$A$3:$A18,0))*$C5)/(10+$C5)</f>
        <v>1.1538461538461537</v>
      </c>
      <c r="K5" s="3">
        <f t="array" ref="K5">(INDEX(Data!I$3:I18,MATCH($A5,Data!$A$3:$A18,0))*10+INDEX(Data!I$3:I18,MATCH($B5,Data!$A$3:$A18,0))*$C5)/(10+$C5)</f>
        <v>0.90230769230769237</v>
      </c>
      <c r="L5" s="3">
        <f t="array" ref="L5">(INDEX(Data!J$3:J18,MATCH($A5,Data!$A$3:$A18,0))*10+INDEX(Data!J$3:J18,MATCH($B5,Data!$A$3:$A18,0))*$C5)/(10+$C5)</f>
        <v>0.90692307692307694</v>
      </c>
      <c r="M5" s="3">
        <f t="array" ref="M5">(INDEX(Data!K$3:K18,MATCH($A5,Data!$A$3:$A18,0))*10+INDEX(Data!K$3:K18,MATCH($B5,Data!$A$3:$A18,0))*$C5)/(10+$C5)</f>
        <v>80.615384615384613</v>
      </c>
      <c r="N5" s="5">
        <f t="shared" si="0"/>
        <v>53.382401538461544</v>
      </c>
      <c r="O5" s="5">
        <f t="shared" ref="O5" si="5">Q5+R5</f>
        <v>51.609723538461537</v>
      </c>
      <c r="P5" s="6">
        <f t="shared" ref="P5" si="6">O5/N5</f>
        <v>0.96679283904597646</v>
      </c>
      <c r="Q5" s="5">
        <f>4.118*F5</f>
        <v>13.31381076923077</v>
      </c>
      <c r="R5" s="5">
        <f>2.497*E5</f>
        <v>38.295912769230767</v>
      </c>
      <c r="S5" s="7"/>
    </row>
    <row r="6" spans="1:19" ht="15.75" customHeight="1" x14ac:dyDescent="0.2">
      <c r="A6" s="2" t="s">
        <v>32</v>
      </c>
      <c r="B6" s="15" t="s">
        <v>28</v>
      </c>
      <c r="C6" s="2">
        <v>3</v>
      </c>
      <c r="D6" s="3">
        <f t="array" ref="D6">IFERROR((INDEX(Data!B$3:B19,MATCH($A6,Data!$A$3:$A19,0))*10+INDEX(Data!B$3:B19,MATCH($B6,Data!$A$3:$A19,0))*$C6)/(10+$C6),"...")</f>
        <v>7.207692307692307</v>
      </c>
      <c r="E6" s="3">
        <f t="array" ref="E6">(INDEX(Data!C$3:C19,MATCH($A6,Data!$A$3:$A19,0))*10+INDEX(Data!C$3:C19,MATCH($B6,Data!$A$3:$A19,0))*$C6)/(10+$C6)</f>
        <v>10.989230769230769</v>
      </c>
      <c r="F6" s="3">
        <f t="array" ref="F6">(INDEX(Data!D$3:D19,MATCH($A6,Data!$A$3:$A19,0))*10+INDEX(Data!D$3:D19,MATCH($B6,Data!$A$3:$A19,0))*$C6)/(10+$C6)</f>
        <v>2.726923076923077</v>
      </c>
      <c r="G6" s="3">
        <f t="array" ref="G6">(INDEX(Data!E$3:E19,MATCH($A6,Data!$A$3:$A19,0))*10+INDEX(Data!E$3:E19,MATCH($B6,Data!$A$3:$A19,0))*$C6)/(10+$C6)</f>
        <v>49.41538461538461</v>
      </c>
      <c r="H6" s="3">
        <f t="array" ref="H6">(INDEX(Data!F$3:F19,MATCH($A6,Data!$A$3:$A19,0))*10+INDEX(Data!F$3:F19,MATCH($B6,Data!$A$3:$A19,0))*$C6)/(10+$C6)</f>
        <v>1.1315384615384616</v>
      </c>
      <c r="I6" s="3">
        <f t="array" ref="I6">(INDEX(Data!G$3:G19,MATCH($A6,Data!$A$3:$A19,0))*10+INDEX(Data!G$3:G19,MATCH($B6,Data!$A$3:$A19,0))*$C6)/(10+$C6)</f>
        <v>2.4961538461538462</v>
      </c>
      <c r="J6" s="3">
        <f t="array" ref="J6">(INDEX(Data!H$3:H19,MATCH($A6,Data!$A$3:$A19,0))*10+INDEX(Data!H$3:H19,MATCH($B6,Data!$A$3:$A19,0))*$C6)/(10+$C6)</f>
        <v>3.8461538461538463</v>
      </c>
      <c r="K6" s="3">
        <f t="array" ref="K6">(INDEX(Data!I$3:I19,MATCH($A6,Data!$A$3:$A19,0))*10+INDEX(Data!I$3:I19,MATCH($B6,Data!$A$3:$A19,0))*$C6)/(10+$C6)</f>
        <v>3.0076923076923077</v>
      </c>
      <c r="L6" s="3">
        <f t="array" ref="L6">(INDEX(Data!J$3:J19,MATCH($A6,Data!$A$3:$A19,0))*10+INDEX(Data!J$3:J19,MATCH($B6,Data!$A$3:$A19,0))*$C6)/(10+$C6)</f>
        <v>3.0230769230769234</v>
      </c>
      <c r="M6" s="3">
        <f t="array" ref="M6">(INDEX(Data!K$3:K19,MATCH($A6,Data!$A$3:$A19,0))*10+INDEX(Data!K$3:K19,MATCH($B6,Data!$A$3:$A19,0))*$C6)/(10+$C6)</f>
        <v>78.784615384615392</v>
      </c>
      <c r="N6" s="5">
        <f t="shared" si="0"/>
        <v>40.530498461538457</v>
      </c>
      <c r="O6" s="5">
        <f t="shared" ref="O6" si="7">Q6+R6</f>
        <v>38.669578461538457</v>
      </c>
      <c r="P6" s="6">
        <f t="shared" ref="P6" si="8">O6/N6</f>
        <v>0.95408593354049354</v>
      </c>
      <c r="Q6" s="5">
        <f t="shared" ref="Q6" si="9">4.118*F6</f>
        <v>11.229469230769231</v>
      </c>
      <c r="R6" s="5">
        <f t="shared" ref="R6" si="10">2.497*E6</f>
        <v>27.440109230769227</v>
      </c>
      <c r="S6" s="7"/>
    </row>
    <row r="7" spans="1:19" ht="15.75" customHeight="1" x14ac:dyDescent="0.2">
      <c r="A7" s="2" t="s">
        <v>31</v>
      </c>
      <c r="B7" s="2" t="s">
        <v>33</v>
      </c>
      <c r="C7" s="2">
        <v>2.4500000000000002</v>
      </c>
      <c r="D7" s="3">
        <f t="array" ref="D7">IFERROR((INDEX(Data!B$3:B20,MATCH($A7,Data!$A$3:$A20,0))*10+INDEX(Data!B$3:B20,MATCH($B7,Data!$A$3:$A20,0))*$C7)/(10+$C7),"...")</f>
        <v>7.1574297188755027</v>
      </c>
      <c r="E7" s="3">
        <f t="array" ref="E7">(INDEX(Data!C$3:C20,MATCH($A7,Data!$A$3:$A20,0))*10+INDEX(Data!C$3:C20,MATCH($B7,Data!$A$3:$A20,0))*$C7)/(10+$C7)</f>
        <v>18.497991967871489</v>
      </c>
      <c r="F7" s="3">
        <f t="array" ref="F7">(INDEX(Data!D$3:D20,MATCH($A7,Data!$A$3:$A20,0))*10+INDEX(Data!D$3:D20,MATCH($B7,Data!$A$3:$A20,0))*$C7)/(10+$C7)</f>
        <v>3.9357429718875503</v>
      </c>
      <c r="G7" s="3">
        <f t="array" ref="G7">(INDEX(Data!E$3:E20,MATCH($A7,Data!$A$3:$A20,0))*10+INDEX(Data!E$3:E20,MATCH($B7,Data!$A$3:$A20,0))*$C7)/(10+$C7)</f>
        <v>48.803212851405625</v>
      </c>
      <c r="H7" s="3">
        <f t="array" ref="H7">(INDEX(Data!F$3:F20,MATCH($A7,Data!$A$3:$A20,0))*10+INDEX(Data!F$3:F20,MATCH($B7,Data!$A$3:$A20,0))*$C7)/(10+$C7)</f>
        <v>0.98393574297188757</v>
      </c>
      <c r="I7" s="3">
        <f t="array" ref="I7">(INDEX(Data!G$3:G20,MATCH($A7,Data!$A$3:$A20,0))*10+INDEX(Data!G$3:G20,MATCH($B7,Data!$A$3:$A20,0))*$C7)/(10+$C7)</f>
        <v>1.5152610441767072</v>
      </c>
      <c r="J7" s="3">
        <f t="array" ref="J7">(INDEX(Data!H$3:H20,MATCH($A7,Data!$A$3:$A20,0))*10+INDEX(Data!H$3:H20,MATCH($B7,Data!$A$3:$A20,0))*$C7)/(10+$C7)</f>
        <v>0.78714859437751017</v>
      </c>
      <c r="K7" s="3">
        <f t="array" ref="K7">(INDEX(Data!I$3:I20,MATCH($A7,Data!$A$3:$A20,0))*10+INDEX(Data!I$3:I20,MATCH($B7,Data!$A$3:$A20,0))*$C7)/(10+$C7)</f>
        <v>23.614457831325304</v>
      </c>
      <c r="L7" s="3">
        <f t="array" ref="L7">(INDEX(Data!J$3:J20,MATCH($A7,Data!$A$3:$A20,0))*10+INDEX(Data!J$3:J20,MATCH($B7,Data!$A$3:$A20,0))*$C7)/(10+$C7)</f>
        <v>9.8393574297188771E-2</v>
      </c>
      <c r="M7" s="3">
        <f t="array" ref="M7">(INDEX(Data!K$3:K20,MATCH($A7,Data!$A$3:$A20,0))*10+INDEX(Data!K$3:K20,MATCH($B7,Data!$A$3:$A20,0))*$C7)/(10+$C7)</f>
        <v>78.714859437751016</v>
      </c>
      <c r="N7" s="5">
        <f t="shared" si="0"/>
        <v>40.028395180722896</v>
      </c>
      <c r="O7" s="5">
        <f t="shared" ref="O7" si="11">Q7+R7</f>
        <v>62.396875502008037</v>
      </c>
      <c r="P7" s="6">
        <f t="shared" ref="P7" si="12">O7/N7</f>
        <v>1.5588153164845711</v>
      </c>
      <c r="Q7" s="5">
        <f t="shared" ref="Q7" si="13">4.118*F7</f>
        <v>16.207389558232933</v>
      </c>
      <c r="R7" s="5">
        <f t="shared" ref="R7" si="14">2.497*E7</f>
        <v>46.189485943775104</v>
      </c>
      <c r="S7" s="7"/>
    </row>
    <row r="8" spans="1:19" ht="15.75" customHeight="1" x14ac:dyDescent="0.2">
      <c r="A8" s="16" t="s">
        <v>32</v>
      </c>
      <c r="B8" s="2" t="s">
        <v>33</v>
      </c>
      <c r="C8" s="2">
        <v>0.5</v>
      </c>
      <c r="D8" s="3">
        <f t="array" ref="D8">IFERROR((INDEX(Data!B$3:B21,MATCH($A8,Data!$A$3:$A21,0))*10+INDEX(Data!B$3:B21,MATCH($B8,Data!$A$3:$A21,0))*$C8)/(10+$C8),"...")</f>
        <v>7.2952380952380951</v>
      </c>
      <c r="E8" s="3">
        <f t="array" ref="E8">(INDEX(Data!C$3:C21,MATCH($A8,Data!$A$3:$A21,0))*10+INDEX(Data!C$3:C21,MATCH($B8,Data!$A$3:$A21,0))*$C8)/(10+$C8)</f>
        <v>13.167619047619047</v>
      </c>
      <c r="F8" s="3">
        <f t="array" ref="F8">(INDEX(Data!D$3:D21,MATCH($A8,Data!$A$3:$A21,0))*10+INDEX(Data!D$3:D21,MATCH($B8,Data!$A$3:$A21,0))*$C8)/(10+$C8)</f>
        <v>3.3428571428571425</v>
      </c>
      <c r="G8" s="3">
        <f t="array" ref="G8">(INDEX(Data!E$3:E21,MATCH($A8,Data!$A$3:$A21,0))*10+INDEX(Data!E$3:E21,MATCH($B8,Data!$A$3:$A21,0))*$C8)/(10+$C8)</f>
        <v>52.476190476190474</v>
      </c>
      <c r="H8" s="3">
        <f t="array" ref="H8">(INDEX(Data!F$3:F21,MATCH($A8,Data!$A$3:$A21,0))*10+INDEX(Data!F$3:F21,MATCH($B8,Data!$A$3:$A21,0))*$C8)/(10+$C8)</f>
        <v>1.4876190476190476</v>
      </c>
      <c r="I8" s="3">
        <f t="array" ref="I8">(INDEX(Data!G$3:G21,MATCH($A8,Data!$A$3:$A21,0))*10+INDEX(Data!G$3:G21,MATCH($B8,Data!$A$3:$A21,0))*$C8)/(10+$C8)</f>
        <v>3.2457142857142856</v>
      </c>
      <c r="J8" s="3">
        <f t="array" ref="J8">(INDEX(Data!H$3:H21,MATCH($A8,Data!$A$3:$A21,0))*10+INDEX(Data!H$3:H21,MATCH($B8,Data!$A$3:$A21,0))*$C8)/(10+$C8)</f>
        <v>4.9523809523809526</v>
      </c>
      <c r="K8" s="3">
        <f t="array" ref="K8">(INDEX(Data!I$3:I21,MATCH($A8,Data!$A$3:$A21,0))*10+INDEX(Data!I$3:I21,MATCH($B8,Data!$A$3:$A21,0))*$C8)/(10+$C8)</f>
        <v>9.4380952380952383</v>
      </c>
      <c r="L8" s="3">
        <f t="array" ref="L8">(INDEX(Data!J$3:J21,MATCH($A8,Data!$A$3:$A21,0))*10+INDEX(Data!J$3:J21,MATCH($B8,Data!$A$3:$A21,0))*$C8)/(10+$C8)</f>
        <v>3.7666666666666671</v>
      </c>
      <c r="M8" s="3">
        <f t="array" ref="M8">(INDEX(Data!K$3:K21,MATCH($A8,Data!$A$3:$A21,0))*10+INDEX(Data!K$3:K21,MATCH($B8,Data!$A$3:$A21,0))*$C8)/(10+$C8)</f>
        <v>93.333333333333329</v>
      </c>
      <c r="N8" s="5">
        <f t="shared" si="0"/>
        <v>43.040971428571432</v>
      </c>
      <c r="O8" s="5">
        <f t="shared" ref="O8" si="15">Q8+R8</f>
        <v>46.645430476190477</v>
      </c>
      <c r="P8" s="6">
        <f t="shared" ref="P8" si="16">O8/N8</f>
        <v>1.0837448349324741</v>
      </c>
      <c r="Q8" s="5">
        <f t="shared" ref="Q8" si="17">4.118*F8</f>
        <v>13.765885714285714</v>
      </c>
      <c r="R8" s="5">
        <f t="shared" ref="R8" si="18">2.497*E8</f>
        <v>32.879544761904761</v>
      </c>
      <c r="S8" s="7"/>
    </row>
    <row r="9" spans="1:19" ht="15.75" customHeight="1" x14ac:dyDescent="0.2">
      <c r="A9" s="2" t="s">
        <v>30</v>
      </c>
      <c r="B9" s="2" t="s">
        <v>33</v>
      </c>
      <c r="C9" s="2">
        <v>1.35</v>
      </c>
      <c r="D9" s="3">
        <f t="array" ref="D9">IFERROR((INDEX(Data!B$3:B22,MATCH($A9,Data!$A$3:$A22,0))*10+INDEX(Data!B$3:B22,MATCH($B9,Data!$A$3:$A22,0))*$C9)/(10+$C9),"...")</f>
        <v>7.5356828193832603</v>
      </c>
      <c r="E9" s="3">
        <f t="array" ref="E9">(INDEX(Data!C$3:C22,MATCH($A9,Data!$A$3:$A22,0))*10+INDEX(Data!C$3:C22,MATCH($B9,Data!$A$3:$A22,0))*$C9)/(10+$C9)</f>
        <v>64.925110132158594</v>
      </c>
      <c r="F9" s="3">
        <f t="array" ref="F9">(INDEX(Data!D$3:D22,MATCH($A9,Data!$A$3:$A22,0))*10+INDEX(Data!D$3:D22,MATCH($B9,Data!$A$3:$A22,0))*$C9)/(10+$C9)</f>
        <v>6.3436123348017626</v>
      </c>
      <c r="G9" s="3">
        <f t="array" ref="G9">(INDEX(Data!E$3:E22,MATCH($A9,Data!$A$3:$A22,0))*10+INDEX(Data!E$3:E22,MATCH($B9,Data!$A$3:$A22,0))*$C9)/(10+$C9)</f>
        <v>50.643171806167402</v>
      </c>
      <c r="H9" s="3">
        <f t="array" ref="H9">(INDEX(Data!F$3:F22,MATCH($A9,Data!$A$3:$A22,0))*10+INDEX(Data!F$3:F22,MATCH($B9,Data!$A$3:$A22,0))*$C9)/(10+$C9)</f>
        <v>4.6475770925110131</v>
      </c>
      <c r="I9" s="3">
        <f t="array" ref="I9">(INDEX(Data!G$3:G22,MATCH($A9,Data!$A$3:$A22,0))*10+INDEX(Data!G$3:G22,MATCH($B9,Data!$A$3:$A22,0))*$C9)/(10+$C9)</f>
        <v>0.9158590308370046</v>
      </c>
      <c r="J9" s="3">
        <f t="array" ref="J9">(INDEX(Data!H$3:H22,MATCH($A9,Data!$A$3:$A22,0))*10+INDEX(Data!H$3:H22,MATCH($B9,Data!$A$3:$A22,0))*$C9)/(10+$C9)</f>
        <v>0.47577092511013219</v>
      </c>
      <c r="K9" s="3">
        <f t="array" ref="K9">(INDEX(Data!I$3:I22,MATCH($A9,Data!$A$3:$A22,0))*10+INDEX(Data!I$3:I22,MATCH($B9,Data!$A$3:$A22,0))*$C9)/(10+$C9)</f>
        <v>16.035242290748901</v>
      </c>
      <c r="L9" s="3">
        <f t="array" ref="L9">(INDEX(Data!J$3:J22,MATCH($A9,Data!$A$3:$A22,0))*10+INDEX(Data!J$3:J22,MATCH($B9,Data!$A$3:$A22,0))*$C9)/(10+$C9)</f>
        <v>0.10352422907488988</v>
      </c>
      <c r="M9" s="3">
        <f t="array" ref="M9">(INDEX(Data!K$3:K22,MATCH($A9,Data!$A$3:$A22,0))*10+INDEX(Data!K$3:K22,MATCH($B9,Data!$A$3:$A22,0))*$C9)/(10+$C9)</f>
        <v>231.71806167400882</v>
      </c>
      <c r="N9" s="5">
        <f t="shared" ref="N9" si="19">0.8202*G9</f>
        <v>41.537529515418505</v>
      </c>
      <c r="O9" s="5">
        <f t="shared" ref="O9" si="20">Q9+R9</f>
        <v>188.24099559471367</v>
      </c>
      <c r="P9" s="6">
        <f t="shared" ref="P9" si="21">O9/N9</f>
        <v>4.5318293550616593</v>
      </c>
      <c r="Q9" s="5">
        <f t="shared" ref="Q9" si="22">4.118*F9</f>
        <v>26.122995594713661</v>
      </c>
      <c r="R9" s="5">
        <f t="shared" ref="R9" si="23">2.497*E9</f>
        <v>162.11799999999999</v>
      </c>
      <c r="S9" s="7"/>
    </row>
    <row r="10" spans="1:19" ht="15.75" customHeight="1" x14ac:dyDescent="0.2">
      <c r="A10" s="2" t="s">
        <v>30</v>
      </c>
      <c r="B10" s="2" t="s">
        <v>41</v>
      </c>
      <c r="C10" s="2">
        <v>5</v>
      </c>
      <c r="D10" s="3">
        <f t="array" ref="D10">IFERROR((INDEX(Data!B$3:B23,MATCH($A10,Data!$A$3:$A23,0))*10+INDEX(Data!B$3:B23,MATCH($B10,Data!$A$3:$A23,0))*$C10)/(10+$C10),"...")</f>
        <v>7.5666666666666664</v>
      </c>
      <c r="E10" s="3">
        <f t="array" ref="E10">(INDEX(Data!C$3:C23,MATCH($A10,Data!$A$3:$A23,0))*10+INDEX(Data!C$3:C23,MATCH($B10,Data!$A$3:$A23,0))*$C10)/(10+$C10)</f>
        <v>47.666666666666664</v>
      </c>
      <c r="F10" s="3">
        <f t="array" ref="F10">(INDEX(Data!D$3:D23,MATCH($A10,Data!$A$3:$A23,0))*10+INDEX(Data!D$3:D23,MATCH($B10,Data!$A$3:$A23,0))*$C10)/(10+$C10)</f>
        <v>4.29</v>
      </c>
      <c r="G10" s="3">
        <f t="array" ref="G10">(INDEX(Data!E$3:E23,MATCH($A10,Data!$A$3:$A23,0))*10+INDEX(Data!E$3:E23,MATCH($B10,Data!$A$3:$A23,0))*$C10)/(10+$C10)</f>
        <v>49.166666666666664</v>
      </c>
      <c r="H10" s="3">
        <f t="array" ref="H10">(INDEX(Data!F$3:F23,MATCH($A10,Data!$A$3:$A23,0))*10+INDEX(Data!F$3:F23,MATCH($B10,Data!$A$3:$A23,0))*$C10)/(10+$C10)</f>
        <v>3.4433333333333334</v>
      </c>
      <c r="I10" s="3">
        <f t="array" ref="I10">(INDEX(Data!G$3:G23,MATCH($A10,Data!$A$3:$A23,0))*10+INDEX(Data!G$3:G23,MATCH($B10,Data!$A$3:$A23,0))*$C10)/(10+$C10)</f>
        <v>1.7266666666666666</v>
      </c>
      <c r="J10" s="3">
        <f t="array" ref="J10">(INDEX(Data!H$3:H23,MATCH($A10,Data!$A$3:$A23,0))*10+INDEX(Data!H$3:H23,MATCH($B10,Data!$A$3:$A23,0))*$C10)/(10+$C10)</f>
        <v>1.1233333333333335</v>
      </c>
      <c r="K10" s="3">
        <f t="array" ref="K10">(INDEX(Data!I$3:I23,MATCH($A10,Data!$A$3:$A23,0))*10+INDEX(Data!I$3:I23,MATCH($B10,Data!$A$3:$A23,0))*$C10)/(10+$C10)</f>
        <v>6.7</v>
      </c>
      <c r="L10" s="3">
        <f t="array" ref="L10">(INDEX(Data!J$3:J23,MATCH($A10,Data!$A$3:$A23,0))*10+INDEX(Data!J$3:J23,MATCH($B10,Data!$A$3:$A23,0))*$C10)/(10+$C10)</f>
        <v>0.35</v>
      </c>
      <c r="M10" s="3">
        <f t="array" ref="M10">(INDEX(Data!K$3:K23,MATCH($A10,Data!$A$3:$A23,0))*10+INDEX(Data!K$3:K23,MATCH($B10,Data!$A$3:$A23,0))*$C10)/(10+$C10)</f>
        <v>159.33333333333334</v>
      </c>
      <c r="N10" s="5">
        <f t="shared" ref="N10" si="24">0.8202*G10</f>
        <v>40.326500000000003</v>
      </c>
      <c r="O10" s="5">
        <f t="shared" ref="O10" si="25">Q10+R10</f>
        <v>136.68988666666667</v>
      </c>
      <c r="P10" s="6">
        <f t="shared" ref="P10" si="26">O10/N10</f>
        <v>3.3895797221843367</v>
      </c>
      <c r="Q10" s="5">
        <f t="shared" ref="Q10" si="27">4.118*F10</f>
        <v>17.666220000000003</v>
      </c>
      <c r="R10" s="5">
        <f t="shared" ref="R10" si="28">2.497*E10</f>
        <v>119.02366666666666</v>
      </c>
      <c r="S10" s="7"/>
    </row>
    <row r="11" spans="1:19" ht="15.75" customHeight="1" x14ac:dyDescent="0.2">
      <c r="A11" s="2"/>
      <c r="B11" s="2"/>
      <c r="C11" s="2"/>
      <c r="D11" s="3"/>
      <c r="E11" s="4"/>
      <c r="F11" s="4"/>
      <c r="G11" s="4"/>
      <c r="H11" s="4"/>
      <c r="I11" s="4"/>
      <c r="J11" s="4"/>
      <c r="K11" s="4"/>
      <c r="L11" s="4"/>
      <c r="M11" s="4"/>
      <c r="N11" s="5"/>
      <c r="O11" s="5"/>
      <c r="P11" s="6"/>
      <c r="Q11" s="5"/>
      <c r="R11" s="5"/>
      <c r="S11" s="7"/>
    </row>
    <row r="12" spans="1:19" ht="15.75" customHeight="1" x14ac:dyDescent="0.2">
      <c r="A12" s="2"/>
      <c r="B12" s="2"/>
      <c r="C12" s="2"/>
      <c r="D12" s="3"/>
      <c r="E12" s="4"/>
      <c r="F12" s="4"/>
      <c r="G12" s="4"/>
      <c r="H12" s="4"/>
      <c r="I12" s="4"/>
      <c r="J12" s="4"/>
      <c r="K12" s="4"/>
      <c r="L12" s="4"/>
      <c r="M12" s="4"/>
      <c r="N12" s="5"/>
      <c r="O12" s="5"/>
      <c r="P12" s="6"/>
      <c r="Q12" s="5"/>
      <c r="R12" s="5"/>
      <c r="S12" s="7"/>
    </row>
    <row r="13" spans="1:19" ht="15.75" customHeight="1" x14ac:dyDescent="0.2">
      <c r="A13" s="2"/>
      <c r="B13" s="2"/>
      <c r="C13" s="2"/>
      <c r="D13" s="3"/>
      <c r="E13" s="4"/>
      <c r="F13" s="4"/>
      <c r="G13" s="4"/>
      <c r="H13" s="4"/>
      <c r="I13" s="4"/>
      <c r="J13" s="4"/>
      <c r="K13" s="4"/>
      <c r="L13" s="4"/>
      <c r="M13" s="4"/>
      <c r="N13" s="5"/>
      <c r="O13" s="5"/>
      <c r="P13" s="6"/>
      <c r="Q13" s="5"/>
      <c r="R13" s="5"/>
      <c r="S13" s="7"/>
    </row>
    <row r="14" spans="1:19" ht="15.75" customHeight="1" x14ac:dyDescent="0.2">
      <c r="A14" s="2"/>
      <c r="B14" s="2"/>
      <c r="C14" s="2"/>
      <c r="D14" s="3"/>
      <c r="E14" s="4"/>
      <c r="F14" s="4"/>
      <c r="G14" s="4"/>
      <c r="H14" s="4"/>
      <c r="I14" s="4"/>
      <c r="J14" s="4"/>
      <c r="K14" s="4"/>
      <c r="L14" s="4"/>
      <c r="M14" s="4"/>
      <c r="N14" s="5"/>
      <c r="O14" s="5"/>
      <c r="P14" s="6"/>
      <c r="Q14" s="5"/>
      <c r="R14" s="5"/>
      <c r="S14" s="7"/>
    </row>
    <row r="15" spans="1:19" ht="15.75" customHeight="1" x14ac:dyDescent="0.2">
      <c r="A15" s="2"/>
      <c r="B15" s="2"/>
      <c r="C15" s="2"/>
      <c r="D15" s="3"/>
      <c r="E15" s="4"/>
      <c r="F15" s="4"/>
      <c r="G15" s="4"/>
      <c r="H15" s="4"/>
      <c r="I15" s="4"/>
      <c r="J15" s="4"/>
      <c r="K15" s="4"/>
      <c r="L15" s="4"/>
      <c r="M15" s="4"/>
      <c r="N15" s="5"/>
      <c r="O15" s="5"/>
      <c r="P15" s="6"/>
      <c r="Q15" s="5"/>
      <c r="R15" s="5"/>
      <c r="S15" s="9"/>
    </row>
    <row r="16" spans="1:19" ht="15.75" customHeight="1" x14ac:dyDescent="0.2">
      <c r="A16" s="2"/>
      <c r="B16" s="2"/>
      <c r="C16" s="2"/>
      <c r="D16" s="3"/>
      <c r="E16" s="4"/>
      <c r="F16" s="4"/>
      <c r="G16" s="4"/>
      <c r="H16" s="4"/>
      <c r="I16" s="4"/>
      <c r="J16" s="4"/>
      <c r="K16" s="4"/>
      <c r="L16" s="4"/>
      <c r="M16" s="4"/>
      <c r="N16" s="5"/>
      <c r="O16" s="5"/>
      <c r="P16" s="6"/>
      <c r="Q16" s="5"/>
      <c r="R16" s="5"/>
      <c r="S16" s="7"/>
    </row>
    <row r="17" spans="1:19" ht="15.75" customHeight="1" x14ac:dyDescent="0.2">
      <c r="A17" s="2"/>
      <c r="B17" s="2"/>
      <c r="C17" s="2"/>
      <c r="D17" s="3"/>
      <c r="E17" s="4"/>
      <c r="F17" s="4"/>
      <c r="G17" s="4"/>
      <c r="H17" s="4"/>
      <c r="I17" s="4"/>
      <c r="J17" s="4"/>
      <c r="K17" s="4"/>
      <c r="L17" s="4"/>
      <c r="M17" s="4"/>
      <c r="N17" s="5"/>
      <c r="O17" s="5"/>
      <c r="P17" s="6"/>
      <c r="Q17" s="5"/>
      <c r="R17" s="5"/>
      <c r="S17" s="7"/>
    </row>
    <row r="18" spans="1:19" ht="15.75" customHeight="1" x14ac:dyDescent="0.2">
      <c r="A18" s="2"/>
      <c r="B18" s="2"/>
      <c r="C18" s="2"/>
      <c r="D18" s="3"/>
      <c r="E18" s="4"/>
      <c r="F18" s="4"/>
      <c r="G18" s="4"/>
      <c r="H18" s="4"/>
      <c r="I18" s="4"/>
      <c r="J18" s="4"/>
      <c r="K18" s="4"/>
      <c r="L18" s="4"/>
      <c r="M18" s="4"/>
      <c r="N18" s="5"/>
      <c r="O18" s="5"/>
      <c r="P18" s="6"/>
      <c r="Q18" s="5"/>
      <c r="R18" s="5"/>
      <c r="S18" s="7"/>
    </row>
    <row r="19" spans="1:19" ht="15.75" customHeight="1" x14ac:dyDescent="0.2">
      <c r="A19" s="2"/>
      <c r="B19" s="2"/>
      <c r="C19" s="2"/>
      <c r="D19" s="3"/>
      <c r="E19" s="4"/>
      <c r="F19" s="4"/>
      <c r="G19" s="4"/>
      <c r="H19" s="4"/>
      <c r="I19" s="4"/>
      <c r="J19" s="4"/>
      <c r="K19" s="4"/>
      <c r="L19" s="4"/>
      <c r="M19" s="4"/>
      <c r="N19" s="5"/>
      <c r="O19" s="5"/>
      <c r="P19" s="6"/>
      <c r="Q19" s="5"/>
      <c r="R19" s="5"/>
      <c r="S19" s="7"/>
    </row>
    <row r="20" spans="1:19" ht="15.75" customHeight="1" x14ac:dyDescent="0.2">
      <c r="A20" s="2"/>
      <c r="B20" s="2"/>
      <c r="C20" s="2"/>
      <c r="D20" s="3"/>
      <c r="E20" s="4"/>
      <c r="F20" s="4"/>
      <c r="G20" s="4"/>
      <c r="H20" s="4"/>
      <c r="I20" s="4"/>
      <c r="J20" s="4"/>
      <c r="K20" s="4"/>
      <c r="L20" s="4"/>
      <c r="M20" s="4"/>
      <c r="N20" s="5"/>
      <c r="O20" s="5"/>
      <c r="P20" s="6"/>
      <c r="Q20" s="5"/>
      <c r="R20" s="5"/>
      <c r="S20" s="7"/>
    </row>
    <row r="21" spans="1:19" ht="15.75" customHeight="1" x14ac:dyDescent="0.2">
      <c r="A21" s="2"/>
      <c r="B21" s="2"/>
      <c r="C21" s="2"/>
      <c r="D21" s="3"/>
      <c r="E21" s="4"/>
      <c r="F21" s="4"/>
      <c r="G21" s="4"/>
      <c r="H21" s="4"/>
      <c r="I21" s="4"/>
      <c r="J21" s="4"/>
      <c r="K21" s="4"/>
      <c r="L21" s="4"/>
      <c r="M21" s="4"/>
      <c r="N21" s="5"/>
      <c r="O21" s="5"/>
      <c r="P21" s="6"/>
      <c r="Q21" s="5"/>
      <c r="R21" s="5"/>
      <c r="S21" s="7"/>
    </row>
    <row r="22" spans="1:19" ht="15.75" customHeight="1" x14ac:dyDescent="0.2">
      <c r="A22" s="2"/>
      <c r="B22" s="2"/>
      <c r="C22" s="2"/>
      <c r="D22" s="3"/>
      <c r="E22" s="4"/>
      <c r="F22" s="4"/>
      <c r="G22" s="4"/>
      <c r="H22" s="4"/>
      <c r="I22" s="4"/>
      <c r="J22" s="4"/>
      <c r="K22" s="4"/>
      <c r="L22" s="4"/>
      <c r="M22" s="4"/>
      <c r="N22" s="5"/>
      <c r="O22" s="5"/>
      <c r="P22" s="6"/>
      <c r="Q22" s="5"/>
      <c r="R22" s="5"/>
      <c r="S22" s="7"/>
    </row>
    <row r="23" spans="1:19" ht="15.75" customHeight="1" x14ac:dyDescent="0.2">
      <c r="A23" s="2"/>
      <c r="B23" s="2"/>
      <c r="C23" s="2"/>
      <c r="D23" s="3"/>
      <c r="E23" s="4"/>
      <c r="F23" s="4"/>
      <c r="G23" s="4"/>
      <c r="H23" s="4"/>
      <c r="I23" s="4"/>
      <c r="J23" s="4"/>
      <c r="K23" s="4"/>
      <c r="L23" s="4"/>
      <c r="M23" s="4"/>
      <c r="N23" s="5"/>
      <c r="O23" s="5"/>
      <c r="P23" s="6"/>
      <c r="Q23" s="5"/>
      <c r="R23" s="5"/>
      <c r="S23" s="7"/>
    </row>
    <row r="24" spans="1:19" ht="15.75" customHeight="1" x14ac:dyDescent="0.2">
      <c r="A24" s="2"/>
      <c r="B24" s="2"/>
      <c r="C24" s="2"/>
      <c r="D24" s="3"/>
      <c r="E24" s="4"/>
      <c r="F24" s="4"/>
      <c r="G24" s="4"/>
      <c r="H24" s="4"/>
      <c r="I24" s="4"/>
      <c r="J24" s="4"/>
      <c r="K24" s="4"/>
      <c r="L24" s="4"/>
      <c r="M24" s="4"/>
      <c r="N24" s="5"/>
      <c r="O24" s="5"/>
      <c r="P24" s="6"/>
      <c r="Q24" s="5"/>
      <c r="R24" s="5"/>
      <c r="S24" s="7"/>
    </row>
  </sheetData>
  <mergeCells count="1">
    <mergeCell ref="E1:L1"/>
  </mergeCells>
  <pageMargins left="0" right="0" top="0" bottom="0" header="0" footer="0"/>
  <pageSetup paperSize="9" orientation="portrait" horizontalDpi="4294967293" verticalDpi="4294967293" r:id="rId1"/>
  <legacy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2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25" sqref="M25"/>
    </sheetView>
  </sheetViews>
  <sheetFormatPr defaultColWidth="14.42578125" defaultRowHeight="15.75" customHeight="1" x14ac:dyDescent="0.2"/>
  <cols>
    <col min="1" max="1" width="23.5703125" customWidth="1"/>
    <col min="2" max="9" width="7" customWidth="1"/>
    <col min="10" max="10" width="7.7109375" bestFit="1" customWidth="1"/>
    <col min="11" max="11" width="7.7109375" style="11" customWidth="1"/>
    <col min="12" max="12" width="11.85546875" customWidth="1"/>
    <col min="13" max="14" width="15.5703125" bestFit="1" customWidth="1"/>
    <col min="15" max="15" width="20.85546875" bestFit="1" customWidth="1"/>
    <col min="16" max="17" width="9.28515625" bestFit="1" customWidth="1"/>
    <col min="18" max="18" width="9.140625" customWidth="1"/>
    <col min="19" max="19" width="8.140625" customWidth="1"/>
  </cols>
  <sheetData>
    <row r="1" spans="1:19" ht="15.75" customHeight="1" x14ac:dyDescent="0.2">
      <c r="A1" s="2"/>
      <c r="B1" s="1"/>
      <c r="C1" s="21" t="s">
        <v>1</v>
      </c>
      <c r="D1" s="22"/>
      <c r="E1" s="22"/>
      <c r="F1" s="22"/>
      <c r="G1" s="22"/>
      <c r="H1" s="22"/>
      <c r="I1" s="22"/>
      <c r="J1" s="22"/>
      <c r="K1" s="10"/>
      <c r="L1" s="2"/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5</v>
      </c>
      <c r="S1" s="2" t="s">
        <v>6</v>
      </c>
    </row>
    <row r="2" spans="1:19" ht="15.75" customHeight="1" x14ac:dyDescent="0.2">
      <c r="A2" s="2" t="s">
        <v>22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29</v>
      </c>
      <c r="K2" s="2" t="s">
        <v>26</v>
      </c>
      <c r="L2" s="2" t="s">
        <v>23</v>
      </c>
      <c r="M2" s="2" t="s">
        <v>20</v>
      </c>
      <c r="N2" s="2" t="s">
        <v>20</v>
      </c>
      <c r="O2" s="2" t="s">
        <v>0</v>
      </c>
      <c r="P2" s="2" t="s">
        <v>21</v>
      </c>
      <c r="Q2" s="2" t="s">
        <v>21</v>
      </c>
      <c r="R2" s="15" t="s">
        <v>38</v>
      </c>
      <c r="S2" s="15" t="s">
        <v>38</v>
      </c>
    </row>
    <row r="3" spans="1:19" ht="15.75" customHeight="1" x14ac:dyDescent="0.2">
      <c r="A3" s="16" t="s">
        <v>31</v>
      </c>
      <c r="B3" s="14">
        <v>7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5">
        <v>0</v>
      </c>
      <c r="M3" s="5">
        <v>0</v>
      </c>
      <c r="N3" s="5">
        <v>0</v>
      </c>
      <c r="O3" s="6">
        <v>0</v>
      </c>
      <c r="P3" s="5">
        <v>0</v>
      </c>
      <c r="Q3" s="5">
        <v>0</v>
      </c>
      <c r="R3" s="18">
        <v>0</v>
      </c>
      <c r="S3" s="18">
        <v>0</v>
      </c>
    </row>
    <row r="4" spans="1:19" ht="15.75" customHeight="1" x14ac:dyDescent="0.2">
      <c r="A4" s="16" t="s">
        <v>24</v>
      </c>
      <c r="B4" s="14">
        <v>7.97</v>
      </c>
      <c r="C4" s="14">
        <v>47.9</v>
      </c>
      <c r="D4" s="14">
        <v>13.5</v>
      </c>
      <c r="E4" s="14">
        <v>217.7</v>
      </c>
      <c r="F4" s="14">
        <v>0</v>
      </c>
      <c r="G4" s="14">
        <v>0.83</v>
      </c>
      <c r="H4" s="14">
        <v>0</v>
      </c>
      <c r="I4" s="14">
        <v>0</v>
      </c>
      <c r="J4" s="14">
        <v>1.8</v>
      </c>
      <c r="K4" s="14">
        <v>155</v>
      </c>
      <c r="L4" s="5">
        <f t="shared" ref="L4:L9" si="0">IFERROR(E4/C4,"...")</f>
        <v>4.5448851774530272</v>
      </c>
      <c r="M4" s="5">
        <f t="shared" ref="M4:M9" si="1">0.8202*E4</f>
        <v>178.55753999999999</v>
      </c>
      <c r="N4" s="5">
        <f t="shared" ref="N4:N8" si="2">P4+Q4</f>
        <v>175.19929999999999</v>
      </c>
      <c r="O4" s="6">
        <f t="shared" ref="O4:O8" si="3">N4/M4</f>
        <v>0.98119239321957508</v>
      </c>
      <c r="P4" s="5">
        <f t="shared" ref="P4:P8" si="4">4.118*D4</f>
        <v>55.593000000000004</v>
      </c>
      <c r="Q4" s="5">
        <f t="shared" ref="Q4:Q8" si="5">2.497*C4</f>
        <v>119.60629999999999</v>
      </c>
      <c r="R4" s="18">
        <f>Table_3[[#This Row],[Column5]]/Table_3[[#This Row],[Column3]]</f>
        <v>0.31731291163834563</v>
      </c>
      <c r="S4" s="18">
        <f>Table_3[[#This Row],[Column6]]/Table_3[[#This Row],[Column3]]</f>
        <v>0.68268708836165437</v>
      </c>
    </row>
    <row r="5" spans="1:19" ht="15.75" customHeight="1" x14ac:dyDescent="0.2">
      <c r="A5" s="16" t="s">
        <v>25</v>
      </c>
      <c r="B5" s="14">
        <v>7.5</v>
      </c>
      <c r="C5" s="14">
        <v>24.4</v>
      </c>
      <c r="D5" s="14">
        <v>6.49</v>
      </c>
      <c r="E5" s="14">
        <v>114.7</v>
      </c>
      <c r="F5" s="14">
        <v>0</v>
      </c>
      <c r="G5" s="14">
        <v>2.5</v>
      </c>
      <c r="H5" s="14">
        <v>0</v>
      </c>
      <c r="I5" s="14">
        <v>0</v>
      </c>
      <c r="J5" s="14">
        <v>2.9</v>
      </c>
      <c r="K5" s="14">
        <v>112</v>
      </c>
      <c r="L5" s="5">
        <f t="shared" si="0"/>
        <v>4.7008196721311482</v>
      </c>
      <c r="M5" s="5">
        <f t="shared" si="1"/>
        <v>94.076940000000008</v>
      </c>
      <c r="N5" s="5">
        <f t="shared" si="2"/>
        <v>87.652619999999999</v>
      </c>
      <c r="O5" s="6">
        <f t="shared" si="3"/>
        <v>0.93171206461434641</v>
      </c>
      <c r="P5" s="5">
        <f t="shared" si="4"/>
        <v>26.725820000000002</v>
      </c>
      <c r="Q5" s="5">
        <f t="shared" si="5"/>
        <v>60.926799999999993</v>
      </c>
      <c r="R5" s="18">
        <f>Table_3[[#This Row],[Column5]]/Table_3[[#This Row],[Column3]]</f>
        <v>0.30490611689644875</v>
      </c>
      <c r="S5" s="18">
        <f>Table_3[[#This Row],[Column6]]/Table_3[[#This Row],[Column3]]</f>
        <v>0.69509388310355125</v>
      </c>
    </row>
    <row r="6" spans="1:19" ht="15.75" customHeight="1" x14ac:dyDescent="0.2">
      <c r="A6" s="16" t="s">
        <v>32</v>
      </c>
      <c r="B6" s="14">
        <v>7.27</v>
      </c>
      <c r="C6" s="14">
        <v>9.1259999999999994</v>
      </c>
      <c r="D6" s="14">
        <v>2.5099999999999998</v>
      </c>
      <c r="E6" s="14">
        <v>42.7</v>
      </c>
      <c r="F6" s="14">
        <v>1.3120000000000001</v>
      </c>
      <c r="G6" s="14">
        <v>3.0230000000000001</v>
      </c>
      <c r="H6" s="14">
        <v>5</v>
      </c>
      <c r="I6" s="14">
        <v>3.91</v>
      </c>
      <c r="J6" s="14">
        <v>3.93</v>
      </c>
      <c r="K6" s="14">
        <v>78</v>
      </c>
      <c r="L6" s="5">
        <f t="shared" si="0"/>
        <v>4.6789392943239099</v>
      </c>
      <c r="M6" s="5">
        <f t="shared" si="1"/>
        <v>35.022540000000006</v>
      </c>
      <c r="N6" s="5">
        <f t="shared" si="2"/>
        <v>33.123801999999998</v>
      </c>
      <c r="O6" s="6">
        <f t="shared" si="3"/>
        <v>0.94578525715153705</v>
      </c>
      <c r="P6" s="5">
        <f t="shared" si="4"/>
        <v>10.336180000000001</v>
      </c>
      <c r="Q6" s="5">
        <f t="shared" si="5"/>
        <v>22.787621999999999</v>
      </c>
      <c r="R6" s="18">
        <f>Table_3[[#This Row],[Column5]]/Table_3[[#This Row],[Column3]]</f>
        <v>0.31204690814176467</v>
      </c>
      <c r="S6" s="18">
        <f>Table_3[[#This Row],[Column6]]/Table_3[[#This Row],[Column3]]</f>
        <v>0.68795309185823539</v>
      </c>
    </row>
    <row r="7" spans="1:19" ht="15.75" customHeight="1" x14ac:dyDescent="0.2">
      <c r="A7" s="16" t="s">
        <v>28</v>
      </c>
      <c r="B7" s="14">
        <v>7</v>
      </c>
      <c r="C7" s="14">
        <v>17.2</v>
      </c>
      <c r="D7" s="14">
        <v>3.45</v>
      </c>
      <c r="E7" s="14">
        <v>71.8</v>
      </c>
      <c r="F7" s="14">
        <v>0.53</v>
      </c>
      <c r="G7" s="14">
        <v>0.74</v>
      </c>
      <c r="H7" s="14">
        <v>0</v>
      </c>
      <c r="I7" s="14">
        <v>0</v>
      </c>
      <c r="J7" s="14">
        <v>0</v>
      </c>
      <c r="K7" s="14">
        <v>81.400000000000006</v>
      </c>
      <c r="L7" s="5">
        <f t="shared" si="0"/>
        <v>4.1744186046511631</v>
      </c>
      <c r="M7" s="5">
        <f t="shared" si="1"/>
        <v>58.890360000000001</v>
      </c>
      <c r="N7" s="5">
        <f t="shared" si="2"/>
        <v>57.155500000000004</v>
      </c>
      <c r="O7" s="6">
        <f t="shared" si="3"/>
        <v>0.97054084913048588</v>
      </c>
      <c r="P7" s="5">
        <f t="shared" si="4"/>
        <v>14.207100000000002</v>
      </c>
      <c r="Q7" s="5">
        <f t="shared" si="5"/>
        <v>42.948399999999999</v>
      </c>
      <c r="R7" s="18">
        <f>Table_3[[#This Row],[Column5]]/Table_3[[#This Row],[Column3]]</f>
        <v>0.24856925405254091</v>
      </c>
      <c r="S7" s="18">
        <f>Table_3[[#This Row],[Column6]]/Table_3[[#This Row],[Column3]]</f>
        <v>0.75143074594745907</v>
      </c>
    </row>
    <row r="8" spans="1:19" ht="15.75" customHeight="1" x14ac:dyDescent="0.2">
      <c r="A8" s="16" t="s">
        <v>27</v>
      </c>
      <c r="B8" s="14">
        <v>7.44</v>
      </c>
      <c r="C8" s="14">
        <v>62.57</v>
      </c>
      <c r="D8" s="14">
        <v>28.71</v>
      </c>
      <c r="E8" s="14">
        <v>324.5</v>
      </c>
      <c r="F8" s="14">
        <v>0</v>
      </c>
      <c r="G8" s="14">
        <v>2.36</v>
      </c>
      <c r="H8" s="14">
        <v>0</v>
      </c>
      <c r="I8" s="14">
        <v>0</v>
      </c>
      <c r="J8" s="14">
        <v>0</v>
      </c>
      <c r="K8" s="14">
        <v>275</v>
      </c>
      <c r="L8" s="5">
        <f t="shared" si="0"/>
        <v>5.1861914655585748</v>
      </c>
      <c r="M8" s="5">
        <f t="shared" si="1"/>
        <v>266.1549</v>
      </c>
      <c r="N8" s="5">
        <f t="shared" si="2"/>
        <v>274.46507000000003</v>
      </c>
      <c r="O8" s="6">
        <f t="shared" si="3"/>
        <v>1.0312230584520519</v>
      </c>
      <c r="P8" s="5">
        <f t="shared" si="4"/>
        <v>118.22778000000001</v>
      </c>
      <c r="Q8" s="5">
        <f t="shared" si="5"/>
        <v>156.23729</v>
      </c>
      <c r="R8" s="18">
        <f>Table_3[[#This Row],[Column5]]/Table_3[[#This Row],[Column3]]</f>
        <v>0.43075710872789752</v>
      </c>
      <c r="S8" s="18">
        <f>Table_3[[#This Row],[Column6]]/Table_3[[#This Row],[Column3]]</f>
        <v>0.56924289127210248</v>
      </c>
    </row>
    <row r="9" spans="1:19" ht="15.75" customHeight="1" x14ac:dyDescent="0.25">
      <c r="A9" s="16" t="s">
        <v>33</v>
      </c>
      <c r="B9" s="14">
        <v>7.8</v>
      </c>
      <c r="C9" s="14">
        <v>94</v>
      </c>
      <c r="D9" s="14">
        <v>20</v>
      </c>
      <c r="E9" s="14">
        <v>248</v>
      </c>
      <c r="F9" s="14">
        <v>5</v>
      </c>
      <c r="G9" s="14">
        <v>7.7</v>
      </c>
      <c r="H9" s="14">
        <v>4</v>
      </c>
      <c r="I9" s="14">
        <v>120</v>
      </c>
      <c r="J9" s="14">
        <v>0.5</v>
      </c>
      <c r="K9" s="14">
        <v>400</v>
      </c>
      <c r="L9" s="5">
        <f t="shared" si="0"/>
        <v>2.6382978723404253</v>
      </c>
      <c r="M9" s="5">
        <f t="shared" si="1"/>
        <v>203.40960000000001</v>
      </c>
      <c r="N9" s="5">
        <f t="shared" ref="N9" si="6">P9+Q9</f>
        <v>317.07799999999997</v>
      </c>
      <c r="O9" s="17">
        <f t="shared" ref="O9" si="7">N9/M9</f>
        <v>1.5588153164845708</v>
      </c>
      <c r="P9" s="5">
        <f t="shared" ref="P9" si="8">4.118*D9</f>
        <v>82.360000000000014</v>
      </c>
      <c r="Q9" s="5">
        <f t="shared" ref="Q9" si="9">2.497*C9</f>
        <v>234.71799999999999</v>
      </c>
      <c r="R9" s="18">
        <f>Table_3[[#This Row],[Column5]]/Table_3[[#This Row],[Column3]]</f>
        <v>0.25974681308700076</v>
      </c>
      <c r="S9" s="18">
        <f>Table_3[[#This Row],[Column6]]/Table_3[[#This Row],[Column3]]</f>
        <v>0.74025318691299935</v>
      </c>
    </row>
    <row r="10" spans="1:19" ht="15.75" customHeight="1" x14ac:dyDescent="0.25">
      <c r="A10" s="16" t="s">
        <v>30</v>
      </c>
      <c r="B10" s="14">
        <v>7.5</v>
      </c>
      <c r="C10" s="14">
        <v>61</v>
      </c>
      <c r="D10" s="14">
        <v>4.5</v>
      </c>
      <c r="E10" s="14">
        <v>24</v>
      </c>
      <c r="F10" s="14">
        <v>4.5999999999999996</v>
      </c>
      <c r="G10" s="14">
        <v>0</v>
      </c>
      <c r="H10" s="14">
        <v>0</v>
      </c>
      <c r="I10" s="14">
        <v>2</v>
      </c>
      <c r="J10" s="14">
        <v>0.05</v>
      </c>
      <c r="K10" s="14">
        <v>209</v>
      </c>
      <c r="L10" s="5">
        <f t="shared" ref="L10:L12" si="10">IFERROR(E10/C10,"...")</f>
        <v>0.39344262295081966</v>
      </c>
      <c r="M10" s="5">
        <f t="shared" ref="M10:M12" si="11">0.8202*E10</f>
        <v>19.684800000000003</v>
      </c>
      <c r="N10" s="5">
        <f t="shared" ref="N10:N12" si="12">P10+Q10</f>
        <v>170.84800000000001</v>
      </c>
      <c r="O10" s="17">
        <f t="shared" ref="O10:O12" si="13">N10/M10</f>
        <v>8.6791839388766956</v>
      </c>
      <c r="P10" s="5">
        <f t="shared" ref="P10:P12" si="14">4.118*D10</f>
        <v>18.531000000000002</v>
      </c>
      <c r="Q10" s="5">
        <f t="shared" ref="Q10:Q12" si="15">2.497*C10</f>
        <v>152.31700000000001</v>
      </c>
      <c r="R10" s="18">
        <f>Table_3[[#This Row],[Column5]]/Table_3[[#This Row],[Column3]]</f>
        <v>0.10846483423862147</v>
      </c>
      <c r="S10" s="18">
        <f>Table_3[[#This Row],[Column6]]/Table_3[[#This Row],[Column3]]</f>
        <v>0.89153516576137848</v>
      </c>
    </row>
    <row r="11" spans="1:19" ht="15.75" customHeight="1" x14ac:dyDescent="0.2">
      <c r="A11" s="16" t="s">
        <v>34</v>
      </c>
      <c r="B11" s="14">
        <v>7.2</v>
      </c>
      <c r="C11" s="14">
        <v>80</v>
      </c>
      <c r="D11" s="14">
        <v>26</v>
      </c>
      <c r="E11" s="14">
        <v>360</v>
      </c>
      <c r="F11" s="14">
        <v>1</v>
      </c>
      <c r="G11" s="14">
        <v>6.5</v>
      </c>
      <c r="H11" s="14">
        <v>10</v>
      </c>
      <c r="I11" s="14">
        <v>14</v>
      </c>
      <c r="J11" s="14">
        <v>3.8</v>
      </c>
      <c r="K11" s="14">
        <v>345</v>
      </c>
      <c r="L11" s="5">
        <f t="shared" si="10"/>
        <v>4.5</v>
      </c>
      <c r="M11" s="5">
        <f t="shared" si="11"/>
        <v>295.27199999999999</v>
      </c>
      <c r="N11" s="5">
        <f t="shared" si="12"/>
        <v>306.82799999999997</v>
      </c>
      <c r="O11" s="6">
        <f t="shared" si="13"/>
        <v>1.0391367959034381</v>
      </c>
      <c r="P11" s="5">
        <f t="shared" si="14"/>
        <v>107.06800000000001</v>
      </c>
      <c r="Q11" s="5">
        <f t="shared" si="15"/>
        <v>199.76</v>
      </c>
      <c r="R11" s="18">
        <f>Table_3[[#This Row],[Column5]]/Table_3[[#This Row],[Column3]]</f>
        <v>0.34895120393184464</v>
      </c>
      <c r="S11" s="18">
        <f>Table_3[[#This Row],[Column6]]/Table_3[[#This Row],[Column3]]</f>
        <v>0.65104879606815547</v>
      </c>
    </row>
    <row r="12" spans="1:19" ht="15.75" customHeight="1" x14ac:dyDescent="0.2">
      <c r="A12" s="16" t="s">
        <v>35</v>
      </c>
      <c r="B12" s="14">
        <v>7.46</v>
      </c>
      <c r="C12" s="14">
        <v>51.4</v>
      </c>
      <c r="D12" s="14">
        <v>29.7</v>
      </c>
      <c r="E12" s="14">
        <v>296</v>
      </c>
      <c r="F12" s="14">
        <v>0.97</v>
      </c>
      <c r="G12" s="14">
        <v>6</v>
      </c>
      <c r="H12" s="14">
        <v>2.6</v>
      </c>
      <c r="I12" s="14">
        <v>4.2</v>
      </c>
      <c r="J12" s="14">
        <v>9</v>
      </c>
      <c r="K12" s="14">
        <v>264</v>
      </c>
      <c r="L12" s="5">
        <f t="shared" si="10"/>
        <v>5.7587548638132295</v>
      </c>
      <c r="M12" s="5">
        <f t="shared" si="11"/>
        <v>242.7792</v>
      </c>
      <c r="N12" s="5">
        <f t="shared" si="12"/>
        <v>250.65039999999999</v>
      </c>
      <c r="O12" s="6">
        <f t="shared" si="13"/>
        <v>1.0324212288367371</v>
      </c>
      <c r="P12" s="5">
        <f t="shared" si="14"/>
        <v>122.30460000000001</v>
      </c>
      <c r="Q12" s="5">
        <f t="shared" si="15"/>
        <v>128.3458</v>
      </c>
      <c r="R12" s="18">
        <f>Table_3[[#This Row],[Column5]]/Table_3[[#This Row],[Column3]]</f>
        <v>0.48794895200646005</v>
      </c>
      <c r="S12" s="18">
        <f>Table_3[[#This Row],[Column6]]/Table_3[[#This Row],[Column3]]</f>
        <v>0.51205104799354006</v>
      </c>
    </row>
    <row r="13" spans="1:19" ht="15.75" customHeight="1" x14ac:dyDescent="0.25">
      <c r="A13" s="16" t="s">
        <v>36</v>
      </c>
      <c r="B13" s="14">
        <v>8</v>
      </c>
      <c r="C13" s="14">
        <v>32.200000000000003</v>
      </c>
      <c r="D13" s="14">
        <v>6.5</v>
      </c>
      <c r="E13" s="14">
        <v>106</v>
      </c>
      <c r="F13" s="14">
        <v>0.8</v>
      </c>
      <c r="G13" s="14">
        <v>6.6</v>
      </c>
      <c r="H13" s="14">
        <v>7.8</v>
      </c>
      <c r="I13" s="14">
        <v>22</v>
      </c>
      <c r="J13" s="14">
        <v>2.9</v>
      </c>
      <c r="K13" s="14">
        <v>141</v>
      </c>
      <c r="L13" s="5">
        <f t="shared" ref="L13" si="16">IFERROR(E13/C13,"...")</f>
        <v>3.2919254658385091</v>
      </c>
      <c r="M13" s="5">
        <f t="shared" ref="M13" si="17">0.8202*E13</f>
        <v>86.941200000000009</v>
      </c>
      <c r="N13" s="5">
        <f t="shared" ref="N13" si="18">P13+Q13</f>
        <v>107.1704</v>
      </c>
      <c r="O13" s="17">
        <f t="shared" ref="O13" si="19">N13/M13</f>
        <v>1.2326767976517461</v>
      </c>
      <c r="P13" s="5">
        <f t="shared" ref="P13" si="20">4.118*D13</f>
        <v>26.767000000000003</v>
      </c>
      <c r="Q13" s="5">
        <f t="shared" ref="Q13" si="21">2.497*C13</f>
        <v>80.403400000000005</v>
      </c>
      <c r="R13" s="18">
        <f>Table_3[[#This Row],[Column5]]/Table_3[[#This Row],[Column3]]</f>
        <v>0.24976112807267681</v>
      </c>
      <c r="S13" s="18">
        <f>Table_3[[#This Row],[Column6]]/Table_3[[#This Row],[Column3]]</f>
        <v>0.7502388719273233</v>
      </c>
    </row>
    <row r="14" spans="1:19" ht="15.75" customHeight="1" x14ac:dyDescent="0.2">
      <c r="A14" s="16" t="s">
        <v>37</v>
      </c>
      <c r="B14" s="14">
        <v>8.1999999999999993</v>
      </c>
      <c r="C14" s="14">
        <v>43.2</v>
      </c>
      <c r="D14" s="14">
        <v>6.29</v>
      </c>
      <c r="E14" s="14">
        <v>161</v>
      </c>
      <c r="F14" s="14">
        <v>0.75</v>
      </c>
      <c r="G14" s="14">
        <v>2.59</v>
      </c>
      <c r="H14" s="14">
        <v>3.37</v>
      </c>
      <c r="I14" s="14">
        <v>0</v>
      </c>
      <c r="J14" s="14">
        <v>0.01</v>
      </c>
      <c r="K14" s="14">
        <v>191</v>
      </c>
      <c r="L14" s="5">
        <f t="shared" ref="L14" si="22">IFERROR(E14/C14,"...")</f>
        <v>3.7268518518518516</v>
      </c>
      <c r="M14" s="5">
        <f>0.8202*E14</f>
        <v>132.0522</v>
      </c>
      <c r="N14" s="5">
        <f t="shared" ref="N14" si="23">P14+Q14</f>
        <v>133.77262000000002</v>
      </c>
      <c r="O14" s="6">
        <f t="shared" ref="O14" si="24">N14/M14</f>
        <v>1.0130283327350853</v>
      </c>
      <c r="P14" s="5">
        <f t="shared" ref="P14" si="25">4.118*D14</f>
        <v>25.902220000000003</v>
      </c>
      <c r="Q14" s="5">
        <f t="shared" ref="Q14" si="26">2.497*C14</f>
        <v>107.8704</v>
      </c>
      <c r="R14" s="18">
        <f>Table_3[[#This Row],[Column5]]/Table_3[[#This Row],[Column3]]</f>
        <v>0.19362871116675445</v>
      </c>
      <c r="S14" s="18">
        <f>Table_3[[#This Row],[Column6]]/Table_3[[#This Row],[Column3]]</f>
        <v>0.80637128883324549</v>
      </c>
    </row>
    <row r="15" spans="1:19" ht="15.75" customHeight="1" x14ac:dyDescent="0.2">
      <c r="A15" s="16" t="s">
        <v>39</v>
      </c>
      <c r="B15" s="8">
        <v>6.8</v>
      </c>
      <c r="C15" s="8">
        <v>14.2</v>
      </c>
      <c r="D15" s="8">
        <v>1.9</v>
      </c>
      <c r="E15" s="20"/>
      <c r="F15" s="8"/>
      <c r="G15" s="8">
        <v>4.0999999999999996</v>
      </c>
      <c r="H15" s="8">
        <v>2.2000000000000002</v>
      </c>
      <c r="I15" s="8">
        <v>11.4</v>
      </c>
      <c r="J15" s="8">
        <v>3.2</v>
      </c>
      <c r="K15" s="8">
        <v>93</v>
      </c>
      <c r="L15" s="5">
        <f t="shared" ref="L15" si="27">IFERROR(E15/C15,"...")</f>
        <v>0</v>
      </c>
      <c r="M15" s="5">
        <f>0.8202*E15</f>
        <v>0</v>
      </c>
      <c r="N15" s="5">
        <f t="shared" ref="N15" si="28">P15+Q15</f>
        <v>43.281599999999997</v>
      </c>
      <c r="O15" s="6" t="e">
        <f t="shared" ref="O15" si="29">N15/M15</f>
        <v>#DIV/0!</v>
      </c>
      <c r="P15" s="5">
        <f t="shared" ref="P15" si="30">4.118*D15</f>
        <v>7.8242000000000003</v>
      </c>
      <c r="Q15" s="5">
        <f t="shared" ref="Q15" si="31">2.497*C15</f>
        <v>35.4574</v>
      </c>
      <c r="R15" s="19">
        <f>Table_3[[#This Row],[Column5]]/Table_3[[#This Row],[Column3]]</f>
        <v>0.18077427821522313</v>
      </c>
      <c r="S15" s="19">
        <f>Table_3[[#This Row],[Column6]]/Table_3[[#This Row],[Column3]]</f>
        <v>0.81922572178477693</v>
      </c>
    </row>
    <row r="16" spans="1:19" ht="15.75" customHeight="1" x14ac:dyDescent="0.25">
      <c r="A16" s="16" t="s">
        <v>40</v>
      </c>
      <c r="B16" s="8">
        <v>7</v>
      </c>
      <c r="C16" s="8">
        <v>118</v>
      </c>
      <c r="D16" s="8">
        <v>12.5</v>
      </c>
      <c r="E16" s="8">
        <v>327</v>
      </c>
      <c r="F16" s="8">
        <v>1.81</v>
      </c>
      <c r="G16" s="8">
        <v>6.81</v>
      </c>
      <c r="H16" s="8">
        <v>17.3</v>
      </c>
      <c r="I16" s="8">
        <v>17.7</v>
      </c>
      <c r="J16" s="8">
        <v>0</v>
      </c>
      <c r="K16" s="8">
        <v>428</v>
      </c>
      <c r="L16" s="5">
        <f t="shared" ref="L16" si="32">IFERROR(E16/C16,"...")</f>
        <v>2.7711864406779663</v>
      </c>
      <c r="M16" s="5">
        <f>0.8202*E16</f>
        <v>268.2054</v>
      </c>
      <c r="N16" s="5">
        <f t="shared" ref="N16" si="33">P16+Q16</f>
        <v>346.12099999999998</v>
      </c>
      <c r="O16" s="17">
        <f t="shared" ref="O16" si="34">N16/M16</f>
        <v>1.2905072008244427</v>
      </c>
      <c r="P16" s="5">
        <f t="shared" ref="P16" si="35">4.118*D16</f>
        <v>51.475000000000001</v>
      </c>
      <c r="Q16" s="5">
        <f t="shared" ref="Q16" si="36">2.497*C16</f>
        <v>294.64599999999996</v>
      </c>
      <c r="R16" s="19">
        <f>Table_3[[#This Row],[Column5]]/Table_3[[#This Row],[Column3]]</f>
        <v>0.14871966739955103</v>
      </c>
      <c r="S16" s="19">
        <f>Table_3[[#This Row],[Column6]]/Table_3[[#This Row],[Column3]]</f>
        <v>0.85128033260044889</v>
      </c>
    </row>
    <row r="17" spans="1:19" ht="15.75" customHeight="1" x14ac:dyDescent="0.25">
      <c r="A17" s="16" t="s">
        <v>41</v>
      </c>
      <c r="B17" s="8">
        <v>7.7</v>
      </c>
      <c r="C17" s="8">
        <v>21</v>
      </c>
      <c r="D17" s="8">
        <v>3.87</v>
      </c>
      <c r="E17" s="8">
        <v>99.5</v>
      </c>
      <c r="F17" s="8">
        <v>1.1299999999999999</v>
      </c>
      <c r="G17" s="8">
        <v>5.18</v>
      </c>
      <c r="H17" s="8">
        <v>3.37</v>
      </c>
      <c r="I17" s="8">
        <v>16.100000000000001</v>
      </c>
      <c r="J17" s="8">
        <v>0.95</v>
      </c>
      <c r="K17" s="8">
        <v>60</v>
      </c>
      <c r="L17" s="5">
        <f t="shared" ref="L17" si="37">IFERROR(E17/C17,"...")</f>
        <v>4.7380952380952381</v>
      </c>
      <c r="M17" s="5">
        <f>0.8202*E17</f>
        <v>81.60990000000001</v>
      </c>
      <c r="N17" s="5">
        <f t="shared" ref="N17" si="38">P17+Q17</f>
        <v>68.373660000000001</v>
      </c>
      <c r="O17" s="17">
        <f t="shared" ref="O17" si="39">N17/M17</f>
        <v>0.83781085383023379</v>
      </c>
      <c r="P17" s="5">
        <f t="shared" ref="P17" si="40">4.118*D17</f>
        <v>15.936660000000002</v>
      </c>
      <c r="Q17" s="5">
        <f t="shared" ref="Q17" si="41">2.497*C17</f>
        <v>52.436999999999998</v>
      </c>
      <c r="R17" s="19">
        <f>Table_3[[#This Row],[Column5]]/Table_3[[#This Row],[Column3]]</f>
        <v>0.23308186222589228</v>
      </c>
      <c r="S17" s="19">
        <f>Table_3[[#This Row],[Column6]]/Table_3[[#This Row],[Column3]]</f>
        <v>0.76691813777410767</v>
      </c>
    </row>
    <row r="18" spans="1:19" ht="15.75" customHeight="1" x14ac:dyDescent="0.2">
      <c r="A18" s="14"/>
      <c r="B18" s="8"/>
      <c r="C18" s="8"/>
      <c r="D18" s="8"/>
      <c r="E18" s="8"/>
      <c r="F18" s="8"/>
      <c r="G18" s="8"/>
      <c r="H18" s="8"/>
      <c r="I18" s="8"/>
      <c r="J18" s="8"/>
      <c r="K18" s="8"/>
      <c r="L18" s="14"/>
      <c r="M18" s="14"/>
      <c r="N18" s="14"/>
      <c r="O18" s="14"/>
      <c r="P18" s="14"/>
      <c r="Q18" s="14"/>
    </row>
    <row r="19" spans="1:19" ht="15.75" customHeight="1" x14ac:dyDescent="0.2">
      <c r="A19" s="14"/>
      <c r="B19" s="8"/>
      <c r="C19" s="8"/>
      <c r="D19" s="8"/>
      <c r="E19" s="8"/>
      <c r="F19" s="8"/>
      <c r="G19" s="8"/>
      <c r="H19" s="8"/>
      <c r="I19" s="8"/>
      <c r="J19" s="8"/>
      <c r="K19" s="8"/>
      <c r="L19" s="14"/>
      <c r="M19" s="14"/>
      <c r="N19" s="14"/>
      <c r="O19" s="14"/>
      <c r="P19" s="14"/>
      <c r="Q19" s="14"/>
    </row>
    <row r="20" spans="1:19" ht="15.75" customHeight="1" x14ac:dyDescent="0.2">
      <c r="A20" s="14"/>
      <c r="B20" s="8"/>
      <c r="C20" s="8"/>
      <c r="D20" s="8"/>
      <c r="E20" s="8"/>
      <c r="F20" s="8"/>
      <c r="G20" s="8"/>
      <c r="H20" s="8"/>
      <c r="I20" s="8"/>
      <c r="J20" s="8"/>
      <c r="K20" s="8"/>
      <c r="L20" s="14"/>
      <c r="M20" s="14"/>
      <c r="N20" s="14"/>
      <c r="O20" s="14"/>
      <c r="P20" s="14"/>
      <c r="Q20" s="14"/>
    </row>
    <row r="21" spans="1:19" ht="15.75" customHeight="1" x14ac:dyDescent="0.2">
      <c r="A21" s="14"/>
      <c r="B21" s="8"/>
      <c r="C21" s="8"/>
      <c r="D21" s="8"/>
      <c r="E21" s="8"/>
      <c r="F21" s="8"/>
      <c r="G21" s="8"/>
      <c r="H21" s="8"/>
      <c r="I21" s="8"/>
      <c r="J21" s="8"/>
      <c r="K21" s="8"/>
      <c r="L21" s="14"/>
      <c r="M21" s="14"/>
      <c r="N21" s="14"/>
      <c r="O21" s="14"/>
      <c r="P21" s="14"/>
      <c r="Q21" s="14"/>
    </row>
    <row r="22" spans="1:19" ht="15.75" customHeight="1" x14ac:dyDescent="0.2">
      <c r="A22" s="14"/>
      <c r="B22" s="8"/>
      <c r="C22" s="8"/>
      <c r="D22" s="8"/>
      <c r="E22" s="8"/>
      <c r="F22" s="8"/>
      <c r="G22" s="8"/>
      <c r="H22" s="8"/>
      <c r="I22" s="8"/>
      <c r="J22" s="8"/>
      <c r="K22" s="8"/>
      <c r="L22" s="14"/>
      <c r="M22" s="14"/>
      <c r="N22" s="14"/>
      <c r="O22" s="14"/>
      <c r="P22" s="14"/>
      <c r="Q22" s="14"/>
    </row>
    <row r="23" spans="1:19" ht="15.75" customHeight="1" x14ac:dyDescent="0.2">
      <c r="A23" s="14"/>
      <c r="B23" s="8"/>
      <c r="C23" s="8"/>
      <c r="D23" s="8"/>
      <c r="E23" s="8"/>
      <c r="F23" s="8"/>
      <c r="G23" s="8"/>
      <c r="H23" s="8"/>
      <c r="I23" s="8"/>
      <c r="J23" s="8"/>
      <c r="K23" s="8"/>
      <c r="L23" s="14"/>
      <c r="M23" s="14"/>
      <c r="N23" s="14"/>
      <c r="O23" s="14"/>
      <c r="P23" s="14"/>
      <c r="Q23" s="14"/>
    </row>
    <row r="24" spans="1:19" ht="15.75" customHeight="1" x14ac:dyDescent="0.2">
      <c r="A24" s="14"/>
      <c r="B24" s="8"/>
      <c r="C24" s="8"/>
      <c r="D24" s="8"/>
      <c r="E24" s="8"/>
      <c r="F24" s="8"/>
      <c r="G24" s="8"/>
      <c r="H24" s="8"/>
      <c r="I24" s="8"/>
      <c r="J24" s="8"/>
      <c r="K24" s="8"/>
      <c r="L24" s="14"/>
      <c r="M24" s="14"/>
      <c r="N24" s="14"/>
      <c r="O24" s="14"/>
      <c r="P24" s="14"/>
      <c r="Q24" s="14"/>
    </row>
    <row r="25" spans="1:19" ht="15.75" customHeight="1" x14ac:dyDescent="0.2">
      <c r="A25" s="14"/>
      <c r="B25" s="8"/>
      <c r="C25" s="8"/>
      <c r="D25" s="8"/>
      <c r="E25" s="8"/>
      <c r="F25" s="8"/>
      <c r="G25" s="8"/>
      <c r="H25" s="8"/>
      <c r="I25" s="8"/>
      <c r="J25" s="8"/>
      <c r="K25" s="8"/>
      <c r="L25" s="14"/>
      <c r="M25" s="14"/>
      <c r="N25" s="14"/>
      <c r="O25" s="14"/>
      <c r="P25" s="14"/>
      <c r="Q25" s="14"/>
    </row>
  </sheetData>
  <mergeCells count="1">
    <mergeCell ref="C1:J1"/>
  </mergeCells>
  <pageMargins left="0" right="0" top="0" bottom="0" header="0" footer="0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Combinations-Two Bottles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 Berbec</cp:lastModifiedBy>
  <cp:revision/>
  <dcterms:created xsi:type="dcterms:W3CDTF">2020-02-10T20:43:11Z</dcterms:created>
  <dcterms:modified xsi:type="dcterms:W3CDTF">2020-05-29T15:00:57Z</dcterms:modified>
  <cp:category/>
  <cp:contentStatus/>
</cp:coreProperties>
</file>