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45" windowWidth="15195" windowHeight="9870"/>
  </bookViews>
  <sheets>
    <sheet name="Link to other systems" sheetId="3" r:id="rId1"/>
  </sheets>
  <calcPr calcId="125725"/>
</workbook>
</file>

<file path=xl/calcChain.xml><?xml version="1.0" encoding="utf-8"?>
<calcChain xmlns="http://schemas.openxmlformats.org/spreadsheetml/2006/main">
  <c r="E9" i="3"/>
  <c r="E12"/>
  <c r="E11"/>
  <c r="E16"/>
  <c r="P4"/>
  <c r="E10"/>
  <c r="J8"/>
  <c r="E14"/>
  <c r="J9"/>
  <c r="H29"/>
  <c r="E17"/>
  <c r="H28" s="1"/>
  <c r="AB25"/>
  <c r="AH25"/>
  <c r="AB24"/>
  <c r="AC24" s="1"/>
  <c r="H18"/>
  <c r="J18"/>
  <c r="G18"/>
  <c r="F11"/>
  <c r="F10"/>
  <c r="AC7"/>
  <c r="AF25"/>
  <c r="L18" l="1"/>
  <c r="E20"/>
  <c r="F20" s="1"/>
  <c r="H27" s="1"/>
  <c r="AD24"/>
  <c r="AE24"/>
  <c r="AJ25" s="1"/>
  <c r="D19" l="1"/>
  <c r="D20" s="1"/>
  <c r="H25" s="1"/>
  <c r="H31" s="1"/>
  <c r="H26"/>
  <c r="AG25"/>
  <c r="AI25"/>
  <c r="G20" l="1"/>
  <c r="H19" s="1"/>
  <c r="H20" s="1"/>
  <c r="I19" l="1"/>
  <c r="J19" s="1"/>
  <c r="J20" s="1"/>
  <c r="L19" l="1"/>
  <c r="L20" s="1"/>
</calcChain>
</file>

<file path=xl/sharedStrings.xml><?xml version="1.0" encoding="utf-8"?>
<sst xmlns="http://schemas.openxmlformats.org/spreadsheetml/2006/main" count="122" uniqueCount="82">
  <si>
    <t>Bespoke Indicative Cost Guide</t>
  </si>
  <si>
    <t>Deployment options</t>
  </si>
  <si>
    <t xml:space="preserve"> </t>
  </si>
  <si>
    <t>Considerations:</t>
  </si>
  <si>
    <t>Yes</t>
  </si>
  <si>
    <t>No</t>
  </si>
  <si>
    <t>Will configuration settings be required?</t>
  </si>
  <si>
    <t>Indicative Cost</t>
  </si>
  <si>
    <t>Ongoing Support</t>
  </si>
  <si>
    <t>Total</t>
  </si>
  <si>
    <t>Maintenance &amp; Support</t>
  </si>
  <si>
    <t>Daily Rate</t>
  </si>
  <si>
    <t>Half Day cost</t>
  </si>
  <si>
    <t>Testing factor</t>
  </si>
  <si>
    <t>Documentation factor</t>
  </si>
  <si>
    <t>Min</t>
  </si>
  <si>
    <t>day</t>
  </si>
  <si>
    <t>days</t>
  </si>
  <si>
    <t xml:space="preserve">Deployment </t>
  </si>
  <si>
    <t>Onsite</t>
  </si>
  <si>
    <t>Support</t>
  </si>
  <si>
    <t>Project Manager involvement required?</t>
  </si>
  <si>
    <t>Runtime license</t>
  </si>
  <si>
    <t>Exchequer Euro SQL</t>
  </si>
  <si>
    <t>Exchequer Euro W/group</t>
  </si>
  <si>
    <t>Exchequer Global W/group</t>
  </si>
  <si>
    <t>Exchequer Global SQL</t>
  </si>
  <si>
    <t>COM Toolkit runtime</t>
  </si>
  <si>
    <t>Extra users</t>
  </si>
  <si>
    <t>Support per user</t>
  </si>
  <si>
    <t>after first 10 users support becomes</t>
  </si>
  <si>
    <t>Runtime users:</t>
  </si>
  <si>
    <t>Runtime users =</t>
  </si>
  <si>
    <t>Initial support</t>
  </si>
  <si>
    <t>Selected Exchequer edition=</t>
  </si>
  <si>
    <t>total users</t>
  </si>
  <si>
    <t>total extra</t>
  </si>
  <si>
    <t>up to 10</t>
  </si>
  <si>
    <t>over 10</t>
  </si>
  <si>
    <t>Indicative Plug-in</t>
  </si>
  <si>
    <t>Exchequer Variant:</t>
  </si>
  <si>
    <t>Insert the number of screens and specific tasks required:</t>
  </si>
  <si>
    <t>Time to create average screen/hook</t>
  </si>
  <si>
    <t>Time to create average sized DDF</t>
  </si>
  <si>
    <t>Note:</t>
  </si>
  <si>
    <t>Any tables created will not be available for reporting via standard tools e.g. OLE, VRW, RW</t>
  </si>
  <si>
    <t>Bespoke Category: Link to other system</t>
  </si>
  <si>
    <t>Transactions and records to be sent via link</t>
  </si>
  <si>
    <t>e.g. Sales orders</t>
  </si>
  <si>
    <t>Real-time link or batch file</t>
  </si>
  <si>
    <t>Realtime</t>
  </si>
  <si>
    <t>Batch file</t>
  </si>
  <si>
    <t>Specification</t>
  </si>
  <si>
    <t>Development</t>
  </si>
  <si>
    <t>Testing &amp; Documentation</t>
  </si>
  <si>
    <t>Project Management time</t>
  </si>
  <si>
    <t>Deployment</t>
  </si>
  <si>
    <t>Days</t>
  </si>
  <si>
    <t>Breakdown of tasks</t>
  </si>
  <si>
    <t xml:space="preserve">Task </t>
  </si>
  <si>
    <t>Date</t>
  </si>
  <si>
    <t>e.g. Supporting Plug-ins</t>
  </si>
  <si>
    <t>If batch, manual or scheduled updates</t>
  </si>
  <si>
    <t>Manual</t>
  </si>
  <si>
    <t>schedule</t>
  </si>
  <si>
    <t>Are the output files XML, CSV or other?</t>
  </si>
  <si>
    <t>Are the input files XML, CSV or Other?</t>
  </si>
  <si>
    <t>XML</t>
  </si>
  <si>
    <t>CSV</t>
  </si>
  <si>
    <t>Other</t>
  </si>
  <si>
    <t>Title:</t>
  </si>
  <si>
    <t>Description</t>
  </si>
  <si>
    <t>Assumptions</t>
  </si>
  <si>
    <t>v1.2</t>
  </si>
  <si>
    <t>N/A</t>
  </si>
  <si>
    <t>Export to File Format #1</t>
  </si>
  <si>
    <t>Custom Button on POR Daybook</t>
  </si>
  <si>
    <t>Read Settings from UDFs on Supplier Record</t>
  </si>
  <si>
    <r>
      <t xml:space="preserve">The testing we perform will only check that the file formats are correct. We will </t>
    </r>
    <r>
      <rPr>
        <b/>
        <sz val="10"/>
        <rFont val="Arial"/>
        <family val="2"/>
      </rPr>
      <t>not</t>
    </r>
    <r>
      <rPr>
        <sz val="10"/>
        <rFont val="Arial"/>
        <family val="2"/>
      </rPr>
      <t xml:space="preserve"> be testing that the files import into the customer’s external systems correctly.</t>
    </r>
  </si>
  <si>
    <t>No bespoke “Reports” are included in this Quote – Just the work to write the POR Export Plug-In.</t>
  </si>
  <si>
    <t xml:space="preserve"> 3 Cross Motorcycles - POR Export Plug-In Part #1</t>
  </si>
  <si>
    <t>To add a new button onto the Purchase Order Daybook.  When this button is clicked it will create an export file for the POR currently selected in the Purchase Daybook. The format of the file will be determined by a value in UDF1 of the Supplier on the Purchase Order (POR) and will be written to a specified directory (one per supplier). There will be 1 file format available, which is a “fixed length” text file.</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</si>
</sst>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13">
    <font>
      <sz val="10"/>
      <name val="Arial"/>
    </font>
    <font>
      <sz val="10"/>
      <name val="Arial"/>
    </font>
    <font>
      <sz val="8"/>
      <name val="Arial"/>
    </font>
    <font>
      <sz val="10"/>
      <name val="Arial"/>
      <family val="2"/>
    </font>
    <font>
      <b/>
      <sz val="10"/>
      <name val="Arial"/>
      <family val="2"/>
    </font>
    <font>
      <b/>
      <i/>
      <sz val="10"/>
      <name val="Arial"/>
      <family val="2"/>
    </font>
    <font>
      <sz val="10"/>
      <color indexed="9"/>
      <name val="Arial"/>
      <family val="2"/>
    </font>
    <font>
      <sz val="10"/>
      <color indexed="10"/>
      <name val="Arial"/>
      <family val="2"/>
    </font>
    <font>
      <i/>
      <sz val="10"/>
      <name val="Arial"/>
      <family val="2"/>
    </font>
    <font>
      <b/>
      <sz val="16"/>
      <name val="Arial"/>
      <family val="2"/>
    </font>
    <font>
      <sz val="10"/>
      <color rgb="FFFF0000"/>
      <name val="Arial"/>
      <family val="2"/>
    </font>
    <font>
      <sz val="10"/>
      <color theme="0"/>
      <name val="Arial"/>
      <family val="2"/>
    </font>
    <font>
      <sz val="10"/>
      <color rgb="FFFFFF00"/>
      <name val="Arial"/>
      <family val="2"/>
    </font>
  </fonts>
  <fills count="7">
    <fill>
      <patternFill patternType="none"/>
    </fill>
    <fill>
      <patternFill patternType="gray125"/>
    </fill>
    <fill>
      <patternFill patternType="solid">
        <fgColor indexed="62"/>
        <bgColor indexed="64"/>
      </patternFill>
    </fill>
    <fill>
      <patternFill patternType="solid">
        <fgColor indexed="43"/>
        <bgColor indexed="64"/>
      </patternFill>
    </fill>
    <fill>
      <patternFill patternType="solid">
        <fgColor indexed="49"/>
        <bgColor indexed="64"/>
      </patternFill>
    </fill>
    <fill>
      <patternFill patternType="solid">
        <fgColor rgb="FFFFC00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0" fontId="3" fillId="0" borderId="0" xfId="0" applyFont="1"/>
    <xf numFmtId="0" fontId="3" fillId="2" borderId="0" xfId="0" applyFont="1" applyFill="1"/>
    <xf numFmtId="0" fontId="4" fillId="0" borderId="1" xfId="0" applyFont="1" applyFill="1" applyBorder="1"/>
    <xf numFmtId="0" fontId="4" fillId="0" borderId="0" xfId="0" applyFont="1" applyFill="1" applyBorder="1"/>
    <xf numFmtId="0" fontId="5" fillId="0" borderId="0" xfId="0" applyFont="1"/>
    <xf numFmtId="0" fontId="3" fillId="3" borderId="1" xfId="0" applyFont="1" applyFill="1" applyBorder="1"/>
    <xf numFmtId="0" fontId="6" fillId="0" borderId="0" xfId="0" applyFont="1"/>
    <xf numFmtId="0" fontId="3" fillId="3" borderId="1" xfId="0" applyFont="1" applyFill="1" applyBorder="1" applyAlignment="1">
      <alignment horizontal="center"/>
    </xf>
    <xf numFmtId="0" fontId="7" fillId="0" borderId="0" xfId="0" applyFont="1" applyBorder="1"/>
    <xf numFmtId="0" fontId="8" fillId="0" borderId="0" xfId="0" applyFont="1" applyAlignment="1">
      <alignment horizontal="right"/>
    </xf>
    <xf numFmtId="0" fontId="5" fillId="0" borderId="0" xfId="0" applyFont="1" applyAlignment="1">
      <alignment horizontal="right"/>
    </xf>
    <xf numFmtId="0" fontId="3" fillId="0" borderId="0" xfId="0" applyFont="1" applyAlignment="1">
      <alignment horizontal="right"/>
    </xf>
    <xf numFmtId="44" fontId="3" fillId="0" borderId="1" xfId="1" applyFont="1" applyBorder="1"/>
    <xf numFmtId="0" fontId="3" fillId="0" borderId="2" xfId="0" applyFont="1" applyBorder="1"/>
    <xf numFmtId="44" fontId="3" fillId="0" borderId="1" xfId="0" applyNumberFormat="1" applyFont="1" applyBorder="1"/>
    <xf numFmtId="44" fontId="3" fillId="0" borderId="0" xfId="0" applyNumberFormat="1" applyFont="1" applyBorder="1"/>
    <xf numFmtId="0" fontId="3" fillId="0" borderId="0" xfId="0" applyFont="1" applyBorder="1"/>
    <xf numFmtId="0" fontId="6" fillId="0" borderId="0" xfId="0" applyFont="1" applyAlignment="1">
      <alignment horizontal="right"/>
    </xf>
    <xf numFmtId="0" fontId="9" fillId="0" borderId="0" xfId="0" applyFont="1"/>
    <xf numFmtId="9" fontId="6" fillId="0" borderId="0" xfId="0" applyNumberFormat="1" applyFont="1"/>
    <xf numFmtId="8" fontId="6" fillId="0" borderId="0" xfId="0" applyNumberFormat="1" applyFont="1"/>
    <xf numFmtId="0" fontId="6" fillId="0" borderId="0" xfId="0" applyFont="1" applyAlignment="1">
      <alignment horizontal="right" wrapText="1"/>
    </xf>
    <xf numFmtId="44" fontId="3" fillId="0" borderId="0" xfId="1"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7" fillId="0" borderId="7" xfId="0" applyFont="1" applyBorder="1"/>
    <xf numFmtId="0" fontId="7" fillId="0" borderId="9" xfId="0" applyFont="1" applyBorder="1"/>
    <xf numFmtId="0" fontId="7" fillId="0" borderId="10" xfId="0" applyFont="1" applyBorder="1"/>
    <xf numFmtId="0" fontId="3" fillId="0" borderId="10" xfId="0" applyFont="1" applyBorder="1"/>
    <xf numFmtId="0" fontId="3" fillId="0" borderId="11" xfId="0" applyFont="1" applyBorder="1"/>
    <xf numFmtId="0" fontId="4" fillId="0" borderId="0" xfId="0" applyFont="1" applyAlignment="1">
      <alignment horizontal="right"/>
    </xf>
    <xf numFmtId="14" fontId="3" fillId="0" borderId="0" xfId="0" applyNumberFormat="1" applyFont="1" applyAlignment="1">
      <alignment horizontal="center"/>
    </xf>
    <xf numFmtId="0" fontId="3" fillId="0" borderId="0" xfId="0" applyFont="1" applyAlignment="1">
      <alignment horizontal="center"/>
    </xf>
    <xf numFmtId="2" fontId="3" fillId="0" borderId="1" xfId="0" applyNumberFormat="1" applyFont="1" applyBorder="1"/>
    <xf numFmtId="2" fontId="3" fillId="0" borderId="3" xfId="0" applyNumberFormat="1" applyFont="1" applyBorder="1"/>
    <xf numFmtId="2" fontId="3" fillId="0" borderId="0" xfId="0" applyNumberFormat="1" applyFont="1"/>
    <xf numFmtId="0" fontId="3" fillId="0" borderId="0" xfId="0" applyFont="1" applyFill="1" applyBorder="1"/>
    <xf numFmtId="44" fontId="6" fillId="0" borderId="2" xfId="0" applyNumberFormat="1" applyFont="1" applyBorder="1"/>
    <xf numFmtId="0" fontId="4" fillId="4" borderId="0" xfId="0" applyFont="1" applyFill="1"/>
    <xf numFmtId="0" fontId="3" fillId="4" borderId="0" xfId="0" applyFont="1" applyFill="1"/>
    <xf numFmtId="0" fontId="10" fillId="0" borderId="0" xfId="0" applyFont="1"/>
    <xf numFmtId="0" fontId="11" fillId="0" borderId="0" xfId="0" applyFont="1"/>
    <xf numFmtId="0" fontId="10" fillId="0" borderId="0" xfId="0" applyFont="1" applyBorder="1"/>
    <xf numFmtId="0" fontId="8" fillId="0" borderId="0" xfId="0" applyFont="1"/>
    <xf numFmtId="2" fontId="11" fillId="0" borderId="0" xfId="0" applyNumberFormat="1" applyFont="1"/>
    <xf numFmtId="0" fontId="11" fillId="0" borderId="0" xfId="0" applyFont="1" applyAlignment="1">
      <alignment horizontal="right"/>
    </xf>
    <xf numFmtId="0" fontId="12" fillId="3" borderId="1" xfId="0" applyFont="1" applyFill="1" applyBorder="1" applyAlignment="1">
      <alignment horizontal="center"/>
    </xf>
    <xf numFmtId="0" fontId="3" fillId="5" borderId="0" xfId="0" applyFont="1" applyFill="1"/>
    <xf numFmtId="0" fontId="3" fillId="0" borderId="0" xfId="0" applyFont="1" applyFill="1"/>
    <xf numFmtId="0" fontId="4" fillId="5" borderId="0" xfId="0" applyFont="1" applyFill="1"/>
    <xf numFmtId="0" fontId="3" fillId="0" borderId="0" xfId="0" applyFont="1" applyAlignment="1"/>
    <xf numFmtId="0" fontId="3" fillId="6" borderId="12" xfId="0" applyFont="1" applyFill="1" applyBorder="1"/>
    <xf numFmtId="0" fontId="3" fillId="6" borderId="13" xfId="0" applyFont="1" applyFill="1" applyBorder="1"/>
    <xf numFmtId="0" fontId="3" fillId="6" borderId="14" xfId="0" applyFont="1" applyFill="1" applyBorder="1"/>
  </cellXfs>
  <cellStyles count="2">
    <cellStyle name="Currency" xfId="1" builtinId="4"/>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657225</xdr:colOff>
      <xdr:row>0</xdr:row>
      <xdr:rowOff>76200</xdr:rowOff>
    </xdr:from>
    <xdr:to>
      <xdr:col>17</xdr:col>
      <xdr:colOff>685800</xdr:colOff>
      <xdr:row>1</xdr:row>
      <xdr:rowOff>123825</xdr:rowOff>
    </xdr:to>
    <xdr:pic>
      <xdr:nvPicPr>
        <xdr:cNvPr id="3087" name="Picture 3" descr="IRISExchequerLogo(JPEG)"/>
        <xdr:cNvPicPr>
          <a:picLocks noChangeAspect="1" noChangeArrowheads="1"/>
        </xdr:cNvPicPr>
      </xdr:nvPicPr>
      <xdr:blipFill>
        <a:blip xmlns:r="http://schemas.openxmlformats.org/officeDocument/2006/relationships" r:embed="rId1"/>
        <a:srcRect/>
        <a:stretch>
          <a:fillRect/>
        </a:stretch>
      </xdr:blipFill>
      <xdr:spPr bwMode="auto">
        <a:xfrm>
          <a:off x="10115550" y="76200"/>
          <a:ext cx="22574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4"/>
  <dimension ref="B1:AK43"/>
  <sheetViews>
    <sheetView showGridLines="0" tabSelected="1" topLeftCell="A16" zoomScaleNormal="100" workbookViewId="0">
      <selection activeCell="D42" sqref="D42"/>
    </sheetView>
  </sheetViews>
  <sheetFormatPr defaultRowHeight="12.75"/>
  <cols>
    <col min="1" max="1" width="1.85546875" style="1" customWidth="1"/>
    <col min="2" max="2" width="25.5703125" style="1" customWidth="1"/>
    <col min="3" max="3" width="10.140625" style="1" customWidth="1"/>
    <col min="4" max="4" width="8" style="1" customWidth="1"/>
    <col min="5" max="5" width="10" style="1" customWidth="1"/>
    <col min="6" max="7" width="9.28515625" style="1" bestFit="1" customWidth="1"/>
    <col min="8" max="8" width="10.28515625" style="1" bestFit="1" customWidth="1"/>
    <col min="9" max="9" width="9.28515625" style="1" bestFit="1" customWidth="1"/>
    <col min="10" max="10" width="10.140625" style="1" bestFit="1" customWidth="1"/>
    <col min="11" max="11" width="4.5703125" style="1" customWidth="1"/>
    <col min="12" max="20" width="11.140625" style="1" customWidth="1"/>
    <col min="21" max="29" width="9.140625" style="1"/>
    <col min="30" max="30" width="3.7109375" style="1" customWidth="1"/>
    <col min="31" max="31" width="3.140625" style="1" customWidth="1"/>
    <col min="32" max="16384" width="9.140625" style="1"/>
  </cols>
  <sheetData>
    <row r="1" spans="2:37" ht="49.5" customHeight="1">
      <c r="B1" s="19" t="s">
        <v>0</v>
      </c>
    </row>
    <row r="2" spans="2:37">
      <c r="X2" s="7" t="s">
        <v>2</v>
      </c>
      <c r="Y2" s="7"/>
      <c r="Z2" s="7"/>
      <c r="AA2" s="7"/>
      <c r="AB2" s="7"/>
      <c r="AC2" s="7"/>
      <c r="AD2" s="7"/>
      <c r="AE2" s="7"/>
      <c r="AF2" s="7"/>
      <c r="AG2" s="7"/>
      <c r="AH2" s="7"/>
      <c r="AI2" s="7"/>
      <c r="AJ2" s="7"/>
      <c r="AK2" s="7"/>
    </row>
    <row r="3" spans="2:37" ht="10.5" customHeight="1">
      <c r="B3" s="2"/>
      <c r="C3" s="2"/>
      <c r="D3" s="2"/>
      <c r="E3" s="2" t="s">
        <v>2</v>
      </c>
      <c r="F3" s="2"/>
      <c r="G3" s="2"/>
      <c r="H3" s="2"/>
      <c r="I3" s="2"/>
      <c r="J3" s="2"/>
      <c r="K3" s="2"/>
      <c r="L3" s="2"/>
      <c r="M3" s="2"/>
      <c r="N3" s="2"/>
      <c r="O3" s="2"/>
      <c r="P3" s="2"/>
      <c r="Q3" s="2"/>
      <c r="R3" s="2"/>
      <c r="S3" s="2"/>
      <c r="T3" s="2"/>
      <c r="X3" s="7" t="s">
        <v>2</v>
      </c>
      <c r="Y3" s="7"/>
      <c r="Z3" s="7" t="s">
        <v>10</v>
      </c>
      <c r="AA3" s="7"/>
      <c r="AB3" s="7"/>
      <c r="AC3" s="20">
        <v>0.2</v>
      </c>
      <c r="AD3" s="7"/>
      <c r="AE3" s="7"/>
      <c r="AF3" s="7"/>
      <c r="AG3" s="7"/>
      <c r="AH3" s="7"/>
      <c r="AI3" s="7"/>
      <c r="AJ3" s="7"/>
      <c r="AK3" s="7"/>
    </row>
    <row r="4" spans="2:37">
      <c r="B4" s="3" t="s">
        <v>46</v>
      </c>
      <c r="F4" s="5" t="s">
        <v>70</v>
      </c>
      <c r="G4" s="55" t="s">
        <v>80</v>
      </c>
      <c r="H4" s="56"/>
      <c r="I4" s="56"/>
      <c r="J4" s="56"/>
      <c r="K4" s="56"/>
      <c r="L4" s="56"/>
      <c r="M4" s="57"/>
      <c r="O4" s="34" t="s">
        <v>60</v>
      </c>
      <c r="P4" s="35">
        <f ca="1">TODAY()</f>
        <v>39798</v>
      </c>
      <c r="Q4" s="36" t="s">
        <v>73</v>
      </c>
      <c r="X4" s="7" t="s">
        <v>2</v>
      </c>
      <c r="Y4" s="7"/>
      <c r="Z4" s="7" t="s">
        <v>13</v>
      </c>
      <c r="AA4" s="7"/>
      <c r="AB4" s="7"/>
      <c r="AC4" s="20">
        <v>0.5</v>
      </c>
      <c r="AD4" s="7"/>
      <c r="AE4" s="7"/>
      <c r="AF4" s="7"/>
      <c r="AG4" s="7"/>
      <c r="AH4" s="7"/>
      <c r="AI4" s="7"/>
      <c r="AJ4" s="7"/>
      <c r="AK4" s="7"/>
    </row>
    <row r="5" spans="2:37">
      <c r="B5" s="4"/>
      <c r="X5" s="7" t="s">
        <v>2</v>
      </c>
      <c r="Y5" s="7"/>
      <c r="Z5" s="7"/>
      <c r="AA5" s="7"/>
      <c r="AB5" s="7"/>
      <c r="AC5" s="20"/>
      <c r="AD5" s="7"/>
      <c r="AE5" s="7"/>
      <c r="AF5" s="7"/>
      <c r="AG5" s="7"/>
      <c r="AH5" s="7"/>
      <c r="AI5" s="7"/>
      <c r="AJ5" s="7"/>
      <c r="AK5" s="7"/>
    </row>
    <row r="6" spans="2:37">
      <c r="B6" s="5" t="s">
        <v>40</v>
      </c>
      <c r="F6" s="5" t="s">
        <v>47</v>
      </c>
      <c r="L6" s="11" t="s">
        <v>2</v>
      </c>
      <c r="M6" s="1" t="s">
        <v>2</v>
      </c>
      <c r="N6" s="11" t="s">
        <v>2</v>
      </c>
      <c r="X6" s="7" t="s">
        <v>2</v>
      </c>
      <c r="Y6" s="7"/>
      <c r="Z6" s="7" t="s">
        <v>11</v>
      </c>
      <c r="AA6" s="7"/>
      <c r="AB6" s="7"/>
      <c r="AC6" s="21">
        <v>800</v>
      </c>
      <c r="AD6" s="7"/>
      <c r="AE6" s="7"/>
      <c r="AF6" s="7"/>
      <c r="AG6" s="7"/>
      <c r="AH6" s="7"/>
      <c r="AI6" s="7"/>
      <c r="AJ6" s="7"/>
      <c r="AK6" s="7"/>
    </row>
    <row r="7" spans="2:37">
      <c r="B7" s="6" t="s">
        <v>24</v>
      </c>
      <c r="F7" s="1" t="s">
        <v>41</v>
      </c>
      <c r="L7" s="11" t="s">
        <v>59</v>
      </c>
      <c r="N7" s="11" t="s">
        <v>58</v>
      </c>
      <c r="X7" s="7" t="s">
        <v>2</v>
      </c>
      <c r="Y7" s="7"/>
      <c r="Z7" s="7" t="s">
        <v>12</v>
      </c>
      <c r="AA7" s="7"/>
      <c r="AB7" s="7"/>
      <c r="AC7" s="21">
        <f>AC6/2</f>
        <v>400</v>
      </c>
      <c r="AD7" s="7"/>
      <c r="AE7" s="7"/>
      <c r="AF7" s="7"/>
      <c r="AG7" s="7"/>
      <c r="AH7" s="7"/>
      <c r="AI7" s="7"/>
      <c r="AJ7" s="7"/>
      <c r="AK7" s="7"/>
    </row>
    <row r="8" spans="2:37">
      <c r="B8" s="5" t="s">
        <v>3</v>
      </c>
      <c r="F8" s="1" t="s">
        <v>48</v>
      </c>
      <c r="I8" s="6">
        <v>1</v>
      </c>
      <c r="J8" s="7">
        <f>I8*AC9</f>
        <v>0.5</v>
      </c>
      <c r="L8" s="1">
        <v>1</v>
      </c>
      <c r="M8" s="24" t="s">
        <v>75</v>
      </c>
      <c r="N8" s="25"/>
      <c r="O8" s="25"/>
      <c r="P8" s="25"/>
      <c r="Q8" s="25"/>
      <c r="R8" s="26"/>
      <c r="S8" s="17"/>
      <c r="X8" s="7" t="s">
        <v>2</v>
      </c>
      <c r="Y8" s="7"/>
      <c r="Z8" s="7" t="s">
        <v>14</v>
      </c>
      <c r="AA8" s="7"/>
      <c r="AB8" s="7"/>
      <c r="AC8" s="20">
        <v>0.25</v>
      </c>
      <c r="AD8" s="7" t="s">
        <v>15</v>
      </c>
      <c r="AE8" s="7">
        <v>1</v>
      </c>
      <c r="AF8" s="7" t="s">
        <v>16</v>
      </c>
      <c r="AG8" s="7"/>
      <c r="AH8" s="7"/>
      <c r="AI8" s="7"/>
      <c r="AJ8" s="7"/>
      <c r="AK8" s="7"/>
    </row>
    <row r="9" spans="2:37">
      <c r="B9" s="1" t="s">
        <v>49</v>
      </c>
      <c r="D9" s="8" t="s">
        <v>51</v>
      </c>
      <c r="E9" s="45">
        <f>IF(D9="Realtime",2,IF(D9="Batch file",0.5,0))</f>
        <v>0.5</v>
      </c>
      <c r="F9" s="17" t="s">
        <v>61</v>
      </c>
      <c r="G9" s="9"/>
      <c r="H9" s="9"/>
      <c r="I9" s="6">
        <v>2</v>
      </c>
      <c r="J9" s="7">
        <f>I9*AC10</f>
        <v>1</v>
      </c>
      <c r="K9" s="9"/>
      <c r="L9" s="17">
        <v>2</v>
      </c>
      <c r="M9" s="27" t="s">
        <v>76</v>
      </c>
      <c r="N9" s="17"/>
      <c r="O9" s="17"/>
      <c r="P9" s="17"/>
      <c r="Q9" s="17"/>
      <c r="R9" s="28"/>
      <c r="T9" s="9"/>
      <c r="X9" s="7" t="s">
        <v>2</v>
      </c>
      <c r="Y9" s="7"/>
      <c r="Z9" s="7" t="s">
        <v>42</v>
      </c>
      <c r="AA9" s="7"/>
      <c r="AB9" s="7"/>
      <c r="AC9" s="7">
        <v>0.5</v>
      </c>
      <c r="AD9" s="7" t="s">
        <v>17</v>
      </c>
      <c r="AE9" s="7"/>
      <c r="AF9" s="7"/>
      <c r="AG9" s="7"/>
      <c r="AH9" s="7"/>
      <c r="AI9" s="7"/>
      <c r="AJ9" s="7"/>
      <c r="AK9" s="7"/>
    </row>
    <row r="10" spans="2:37">
      <c r="B10" s="47" t="s">
        <v>62</v>
      </c>
      <c r="D10" s="8" t="s">
        <v>63</v>
      </c>
      <c r="E10" s="45">
        <f>IF(D10="Schedule",1,0)</f>
        <v>0</v>
      </c>
      <c r="F10" s="9" t="str">
        <f>IF(D10="Yes","Additional time factored for business logic","")</f>
        <v/>
      </c>
      <c r="G10" s="9"/>
      <c r="H10" s="9"/>
      <c r="I10" s="9"/>
      <c r="J10" s="9"/>
      <c r="K10" s="9"/>
      <c r="L10" s="17">
        <v>3</v>
      </c>
      <c r="M10" s="27" t="s">
        <v>77</v>
      </c>
      <c r="N10" s="9"/>
      <c r="O10" s="9"/>
      <c r="P10" s="9"/>
      <c r="Q10" s="17"/>
      <c r="R10" s="28"/>
      <c r="T10" s="9"/>
      <c r="X10" s="7" t="s">
        <v>2</v>
      </c>
      <c r="Y10" s="7"/>
      <c r="Z10" s="7" t="s">
        <v>43</v>
      </c>
      <c r="AA10" s="7"/>
      <c r="AB10" s="7"/>
      <c r="AC10" s="7">
        <v>0.5</v>
      </c>
      <c r="AD10" s="7" t="s">
        <v>17</v>
      </c>
      <c r="AE10" s="7"/>
      <c r="AF10" s="7"/>
      <c r="AG10" s="7"/>
      <c r="AH10" s="7"/>
      <c r="AI10" s="7"/>
      <c r="AJ10" s="7"/>
      <c r="AK10" s="7"/>
    </row>
    <row r="11" spans="2:37">
      <c r="B11" s="1" t="s">
        <v>66</v>
      </c>
      <c r="D11" s="8" t="s">
        <v>74</v>
      </c>
      <c r="E11" s="48">
        <f>IF(D11="CSV",0.5,IF(D11="XML",1,IF(D11="Other",1,0)))</f>
        <v>0</v>
      </c>
      <c r="F11" s="46" t="str">
        <f>IF(D13="Yes","Additional factored for admin screen and file","")</f>
        <v/>
      </c>
      <c r="G11" s="9"/>
      <c r="H11" s="9"/>
      <c r="I11" s="9"/>
      <c r="J11" s="9"/>
      <c r="K11" s="9"/>
      <c r="L11" s="17">
        <v>4</v>
      </c>
      <c r="N11" s="9"/>
      <c r="O11" s="9"/>
      <c r="P11" s="9"/>
      <c r="Q11" s="17"/>
      <c r="R11" s="28"/>
      <c r="T11" s="9"/>
      <c r="X11" s="7" t="s">
        <v>4</v>
      </c>
      <c r="Y11" s="7"/>
      <c r="Z11" s="7" t="s">
        <v>1</v>
      </c>
      <c r="AA11" s="7"/>
      <c r="AB11" s="7"/>
      <c r="AC11" s="7"/>
      <c r="AD11" s="7"/>
      <c r="AE11" s="7"/>
      <c r="AF11" s="7"/>
      <c r="AG11" s="7"/>
      <c r="AH11" s="7"/>
      <c r="AI11" s="7"/>
      <c r="AJ11" s="7"/>
      <c r="AK11" s="7"/>
    </row>
    <row r="12" spans="2:37">
      <c r="B12" s="40" t="s">
        <v>65</v>
      </c>
      <c r="D12" s="8" t="s">
        <v>69</v>
      </c>
      <c r="E12" s="48">
        <f>IF(D12="CSV",0.5,IF(D12="XML",1,IF(D12="Other",1,0)))</f>
        <v>1</v>
      </c>
      <c r="F12" s="9" t="s">
        <v>2</v>
      </c>
      <c r="G12" s="9"/>
      <c r="H12" s="9"/>
      <c r="I12" s="9"/>
      <c r="J12" s="9"/>
      <c r="K12" s="9"/>
      <c r="L12" s="17">
        <v>5</v>
      </c>
      <c r="N12" s="9"/>
      <c r="O12" s="9"/>
      <c r="P12" s="9"/>
      <c r="Q12" s="17"/>
      <c r="R12" s="28"/>
      <c r="T12" s="9"/>
      <c r="X12" s="7" t="s">
        <v>5</v>
      </c>
      <c r="Y12" s="7"/>
      <c r="Z12" s="7" t="s">
        <v>19</v>
      </c>
      <c r="AA12" s="7"/>
      <c r="AB12" s="7"/>
      <c r="AC12" s="7"/>
      <c r="AD12" s="7"/>
      <c r="AE12" s="7"/>
      <c r="AF12" s="7"/>
      <c r="AG12" s="7"/>
      <c r="AH12" s="7"/>
      <c r="AI12" s="7"/>
      <c r="AJ12" s="7"/>
      <c r="AK12" s="7"/>
    </row>
    <row r="13" spans="2:37">
      <c r="B13" s="1" t="s">
        <v>6</v>
      </c>
      <c r="D13" s="8" t="s">
        <v>5</v>
      </c>
      <c r="E13" s="45"/>
      <c r="F13" s="9"/>
      <c r="G13" s="9"/>
      <c r="H13" s="9"/>
      <c r="I13" s="9"/>
      <c r="J13" s="9"/>
      <c r="K13" s="9"/>
      <c r="L13" s="17">
        <v>6</v>
      </c>
      <c r="M13" s="29"/>
      <c r="N13" s="9"/>
      <c r="O13" s="9"/>
      <c r="P13" s="9"/>
      <c r="Q13" s="17"/>
      <c r="R13" s="28"/>
      <c r="T13" s="9"/>
      <c r="X13" s="7" t="s">
        <v>2</v>
      </c>
      <c r="Y13" s="7"/>
      <c r="Z13" s="7" t="s">
        <v>20</v>
      </c>
      <c r="AA13" s="7"/>
      <c r="AB13" s="7"/>
      <c r="AC13" s="7"/>
      <c r="AD13" s="7"/>
      <c r="AE13" s="7"/>
      <c r="AF13" s="7"/>
      <c r="AG13" s="7"/>
      <c r="AH13" s="7"/>
      <c r="AI13" s="7"/>
      <c r="AJ13" s="7"/>
      <c r="AK13" s="7"/>
    </row>
    <row r="14" spans="2:37">
      <c r="B14" s="1" t="s">
        <v>22</v>
      </c>
      <c r="D14" s="8" t="s">
        <v>5</v>
      </c>
      <c r="E14" s="45">
        <f>IF(D16="Yes",#REF!*AC10,)</f>
        <v>0</v>
      </c>
      <c r="F14" s="9"/>
      <c r="G14" s="9"/>
      <c r="H14" s="9"/>
      <c r="I14" s="9"/>
      <c r="J14" s="9"/>
      <c r="K14" s="9"/>
      <c r="L14" s="17">
        <v>7</v>
      </c>
      <c r="M14" s="29"/>
      <c r="N14" s="9"/>
      <c r="O14" s="9"/>
      <c r="P14" s="9"/>
      <c r="Q14" s="17"/>
      <c r="R14" s="28"/>
      <c r="T14" s="9"/>
      <c r="X14" s="7" t="s">
        <v>50</v>
      </c>
      <c r="Y14" s="7"/>
      <c r="Z14" s="7"/>
      <c r="AA14" s="7"/>
      <c r="AB14" s="7"/>
      <c r="AC14" s="7"/>
      <c r="AD14" s="7"/>
      <c r="AE14" s="7"/>
      <c r="AF14" s="7"/>
      <c r="AG14" s="7"/>
      <c r="AH14" s="7"/>
      <c r="AI14" s="7"/>
      <c r="AJ14" s="7"/>
      <c r="AK14" s="7"/>
    </row>
    <row r="15" spans="2:37">
      <c r="C15" s="10" t="s">
        <v>31</v>
      </c>
      <c r="D15" s="8">
        <v>0</v>
      </c>
      <c r="E15" s="45"/>
      <c r="F15" s="9"/>
      <c r="G15" s="9"/>
      <c r="H15" s="9"/>
      <c r="I15" s="9"/>
      <c r="J15" s="9"/>
      <c r="K15" s="9"/>
      <c r="L15" s="17">
        <v>8</v>
      </c>
      <c r="M15" s="30"/>
      <c r="N15" s="31"/>
      <c r="O15" s="31"/>
      <c r="P15" s="31"/>
      <c r="Q15" s="32"/>
      <c r="R15" s="33"/>
      <c r="T15" s="9"/>
      <c r="X15" s="7" t="s">
        <v>51</v>
      </c>
      <c r="Y15" s="7"/>
      <c r="Z15" s="7"/>
      <c r="AA15" s="7"/>
      <c r="AB15" s="7"/>
      <c r="AC15" s="7"/>
      <c r="AD15" s="7"/>
      <c r="AE15" s="7"/>
      <c r="AF15" s="7"/>
      <c r="AG15" s="7"/>
      <c r="AH15" s="7"/>
      <c r="AI15" s="7"/>
      <c r="AJ15" s="7"/>
      <c r="AK15" s="7"/>
    </row>
    <row r="16" spans="2:37">
      <c r="B16" s="1" t="s">
        <v>2</v>
      </c>
      <c r="C16" s="10"/>
      <c r="D16" s="50" t="s">
        <v>5</v>
      </c>
      <c r="E16" s="45">
        <f>IF(D17="Onsite",1,0)</f>
        <v>0</v>
      </c>
      <c r="X16" s="7" t="s">
        <v>2</v>
      </c>
      <c r="Y16" s="7"/>
      <c r="Z16" s="7"/>
      <c r="AA16" s="7"/>
      <c r="AB16" s="7"/>
      <c r="AC16" s="7"/>
      <c r="AD16" s="7"/>
      <c r="AE16" s="7"/>
      <c r="AF16" s="7"/>
      <c r="AG16" s="7"/>
      <c r="AH16" s="7"/>
      <c r="AI16" s="7"/>
      <c r="AJ16" s="7"/>
      <c r="AK16" s="7"/>
    </row>
    <row r="17" spans="2:37" ht="15" customHeight="1">
      <c r="B17" s="1" t="s">
        <v>18</v>
      </c>
      <c r="D17" s="8" t="s">
        <v>20</v>
      </c>
      <c r="E17" s="45">
        <f>IF(D18="Yes",0.5,0)</f>
        <v>0</v>
      </c>
      <c r="H17" s="11" t="s">
        <v>7</v>
      </c>
      <c r="I17" s="5"/>
      <c r="J17" s="11" t="s">
        <v>8</v>
      </c>
      <c r="K17" s="5"/>
      <c r="L17" s="11" t="s">
        <v>9</v>
      </c>
      <c r="M17" s="11"/>
      <c r="N17" s="11"/>
      <c r="O17" s="11"/>
      <c r="P17" s="11"/>
      <c r="Q17" s="11"/>
      <c r="R17" s="11"/>
      <c r="S17" s="11"/>
      <c r="T17" s="11"/>
      <c r="X17" s="7" t="s">
        <v>63</v>
      </c>
      <c r="Y17" s="7"/>
      <c r="Z17" s="7"/>
      <c r="AA17" s="7"/>
      <c r="AB17" s="7"/>
      <c r="AC17" s="7" t="s">
        <v>27</v>
      </c>
      <c r="AD17" s="7"/>
      <c r="AE17" s="7"/>
      <c r="AF17" s="18"/>
      <c r="AG17" s="22" t="s">
        <v>28</v>
      </c>
      <c r="AH17" s="22" t="s">
        <v>33</v>
      </c>
      <c r="AI17" s="22" t="s">
        <v>29</v>
      </c>
      <c r="AJ17" s="7"/>
      <c r="AK17" s="7"/>
    </row>
    <row r="18" spans="2:37">
      <c r="B18" s="1" t="s">
        <v>21</v>
      </c>
      <c r="D18" s="8" t="s">
        <v>5</v>
      </c>
      <c r="E18" s="45"/>
      <c r="F18" s="12"/>
      <c r="G18" s="12" t="str">
        <f>IF(D14="Yes","Runtime License","")</f>
        <v/>
      </c>
      <c r="H18" s="13">
        <f>IF(D14="Yes",AF25+AG25,0)</f>
        <v>0</v>
      </c>
      <c r="I18" s="14"/>
      <c r="J18" s="13">
        <f>IF(D14="Yes",AH25+AI25+AJ25,0)</f>
        <v>0</v>
      </c>
      <c r="K18" s="14"/>
      <c r="L18" s="13">
        <f>SUM(H18+J18)</f>
        <v>0</v>
      </c>
      <c r="M18" s="23"/>
      <c r="N18" s="23"/>
      <c r="O18" s="23"/>
      <c r="P18" s="23"/>
      <c r="Q18" s="23"/>
      <c r="R18" s="23"/>
      <c r="S18" s="23"/>
      <c r="T18" s="23"/>
      <c r="X18" s="7" t="s">
        <v>64</v>
      </c>
      <c r="Y18" s="7">
        <v>1</v>
      </c>
      <c r="Z18" s="7" t="s">
        <v>24</v>
      </c>
      <c r="AA18" s="7"/>
      <c r="AB18" s="7"/>
      <c r="AC18" s="7">
        <v>365</v>
      </c>
      <c r="AD18" s="7"/>
      <c r="AE18" s="7"/>
      <c r="AF18" s="18"/>
      <c r="AG18" s="18">
        <v>35</v>
      </c>
      <c r="AH18" s="18">
        <v>81</v>
      </c>
      <c r="AI18" s="18">
        <v>7</v>
      </c>
      <c r="AJ18" s="7"/>
      <c r="AK18" s="7"/>
    </row>
    <row r="19" spans="2:37">
      <c r="C19" s="44"/>
      <c r="D19" s="45">
        <f>E20*AC8</f>
        <v>0.75</v>
      </c>
      <c r="E19" s="45"/>
      <c r="F19" s="49"/>
      <c r="G19" s="49" t="s">
        <v>39</v>
      </c>
      <c r="H19" s="13">
        <f>G20*AC6</f>
        <v>4200</v>
      </c>
      <c r="I19" s="41">
        <f>H19-(E16*AC6)-(E17*AC6)</f>
        <v>4200</v>
      </c>
      <c r="J19" s="13">
        <f>I19*AC3</f>
        <v>840</v>
      </c>
      <c r="K19" s="14"/>
      <c r="L19" s="13">
        <f>SUM(H19+J19)</f>
        <v>5040</v>
      </c>
      <c r="M19" s="23"/>
      <c r="N19" s="23"/>
      <c r="O19" s="23"/>
      <c r="P19" s="23"/>
      <c r="Q19" s="23"/>
      <c r="R19" s="23"/>
      <c r="S19" s="23"/>
      <c r="T19" s="23"/>
      <c r="X19" s="7" t="s">
        <v>2</v>
      </c>
      <c r="Y19" s="7">
        <v>2</v>
      </c>
      <c r="Z19" s="7" t="s">
        <v>23</v>
      </c>
      <c r="AA19" s="7"/>
      <c r="AB19" s="7"/>
      <c r="AC19" s="7">
        <v>430</v>
      </c>
      <c r="AD19" s="7"/>
      <c r="AE19" s="7"/>
      <c r="AF19" s="18"/>
      <c r="AG19" s="18">
        <v>50</v>
      </c>
      <c r="AH19" s="18">
        <v>96</v>
      </c>
      <c r="AI19" s="18">
        <v>8</v>
      </c>
      <c r="AJ19" s="7"/>
      <c r="AK19" s="7"/>
    </row>
    <row r="20" spans="2:37">
      <c r="C20" s="44"/>
      <c r="D20" s="45">
        <f>IF(D19&lt;0.2,0.5,D19)</f>
        <v>0.75</v>
      </c>
      <c r="E20" s="48">
        <f>E11+E10+E9+J8+E14+J9+E12</f>
        <v>3</v>
      </c>
      <c r="F20" s="45">
        <f>E20*AC4</f>
        <v>1.5</v>
      </c>
      <c r="G20" s="45">
        <f>D20+E20+F20+E16+E17</f>
        <v>5.25</v>
      </c>
      <c r="H20" s="15">
        <f>SUM(H18:H19)</f>
        <v>4200</v>
      </c>
      <c r="I20" s="14"/>
      <c r="J20" s="15">
        <f>SUM(J18:J19)</f>
        <v>840</v>
      </c>
      <c r="K20" s="14"/>
      <c r="L20" s="15">
        <f>SUM(L18:L19)</f>
        <v>5040</v>
      </c>
      <c r="M20" s="16"/>
      <c r="N20" s="16"/>
      <c r="O20" s="16"/>
      <c r="P20" s="16"/>
      <c r="Q20" s="16"/>
      <c r="R20" s="16"/>
      <c r="S20" s="16"/>
      <c r="T20" s="16"/>
      <c r="X20" s="7" t="s">
        <v>2</v>
      </c>
      <c r="Y20" s="7">
        <v>3</v>
      </c>
      <c r="Z20" s="7" t="s">
        <v>25</v>
      </c>
      <c r="AA20" s="7"/>
      <c r="AB20" s="7"/>
      <c r="AC20" s="7">
        <v>365</v>
      </c>
      <c r="AD20" s="7"/>
      <c r="AE20" s="7"/>
      <c r="AF20" s="18"/>
      <c r="AG20" s="18">
        <v>35</v>
      </c>
      <c r="AH20" s="18">
        <v>81</v>
      </c>
      <c r="AI20" s="18">
        <v>7</v>
      </c>
      <c r="AJ20" s="7" t="s">
        <v>30</v>
      </c>
      <c r="AK20" s="7"/>
    </row>
    <row r="21" spans="2:37">
      <c r="C21" s="44"/>
      <c r="D21" s="44"/>
      <c r="E21" s="45"/>
      <c r="F21" s="44"/>
      <c r="G21" s="44"/>
      <c r="H21" s="16"/>
      <c r="I21" s="17"/>
      <c r="J21" s="16"/>
      <c r="K21" s="17"/>
      <c r="L21" s="16"/>
      <c r="M21" s="16"/>
      <c r="N21" s="16"/>
      <c r="O21" s="16"/>
      <c r="P21" s="16"/>
      <c r="Q21" s="16"/>
      <c r="R21" s="16"/>
      <c r="S21" s="16"/>
      <c r="T21" s="16"/>
      <c r="X21" s="7" t="s">
        <v>67</v>
      </c>
      <c r="Y21" s="7"/>
      <c r="Z21" s="7"/>
      <c r="AA21" s="7"/>
      <c r="AB21" s="7"/>
      <c r="AC21" s="7"/>
      <c r="AD21" s="7"/>
      <c r="AE21" s="7"/>
      <c r="AF21" s="18"/>
      <c r="AG21" s="18"/>
      <c r="AH21" s="18"/>
      <c r="AI21" s="18"/>
      <c r="AJ21" s="7"/>
      <c r="AK21" s="7"/>
    </row>
    <row r="22" spans="2:37" ht="10.5" customHeight="1">
      <c r="B22" s="2"/>
      <c r="C22" s="2"/>
      <c r="D22" s="2"/>
      <c r="E22" s="2" t="s">
        <v>2</v>
      </c>
      <c r="F22" s="2"/>
      <c r="G22" s="2"/>
      <c r="H22" s="2"/>
      <c r="I22" s="2"/>
      <c r="J22" s="2"/>
      <c r="K22" s="2"/>
      <c r="L22" s="2"/>
      <c r="M22" s="2"/>
      <c r="N22" s="2"/>
      <c r="O22" s="2"/>
      <c r="P22" s="2"/>
      <c r="Q22" s="2"/>
      <c r="R22" s="2"/>
      <c r="S22" s="2"/>
      <c r="T22" s="2"/>
      <c r="X22" s="7" t="s">
        <v>68</v>
      </c>
      <c r="Y22" s="7">
        <v>4</v>
      </c>
      <c r="Z22" s="7" t="s">
        <v>26</v>
      </c>
      <c r="AA22" s="7"/>
      <c r="AB22" s="7"/>
      <c r="AC22" s="7">
        <v>430</v>
      </c>
      <c r="AD22" s="7"/>
      <c r="AE22" s="7"/>
      <c r="AF22" s="18"/>
      <c r="AG22" s="18">
        <v>50</v>
      </c>
      <c r="AH22" s="18">
        <v>96</v>
      </c>
      <c r="AI22" s="18">
        <v>10</v>
      </c>
      <c r="AJ22" s="7">
        <v>8</v>
      </c>
      <c r="AK22" s="7"/>
    </row>
    <row r="23" spans="2:37">
      <c r="B23" s="1" t="s">
        <v>2</v>
      </c>
      <c r="X23" s="7" t="s">
        <v>69</v>
      </c>
      <c r="Y23" s="7"/>
      <c r="Z23" s="7"/>
      <c r="AA23" s="7"/>
      <c r="AB23" s="7" t="s">
        <v>35</v>
      </c>
      <c r="AC23" s="7" t="s">
        <v>36</v>
      </c>
      <c r="AD23" s="7" t="s">
        <v>37</v>
      </c>
      <c r="AE23" s="7" t="s">
        <v>38</v>
      </c>
      <c r="AF23" s="18"/>
      <c r="AG23" s="18"/>
      <c r="AH23" s="18"/>
      <c r="AI23" s="18"/>
      <c r="AJ23" s="7"/>
      <c r="AK23" s="7"/>
    </row>
    <row r="24" spans="2:37">
      <c r="H24" s="11" t="s">
        <v>57</v>
      </c>
      <c r="X24" s="7" t="s">
        <v>74</v>
      </c>
      <c r="Y24" s="7"/>
      <c r="Z24" s="7"/>
      <c r="AA24" s="18" t="s">
        <v>32</v>
      </c>
      <c r="AB24" s="7">
        <f>D15</f>
        <v>0</v>
      </c>
      <c r="AC24" s="7">
        <f>IF(AB24&gt;0,AB24-1,0)</f>
        <v>0</v>
      </c>
      <c r="AD24" s="7">
        <f>IF(AC24&gt;10,AC24-AE24,AC24)</f>
        <v>0</v>
      </c>
      <c r="AE24" s="7">
        <f>IF(AC24&gt;10,AC24-10,0)</f>
        <v>0</v>
      </c>
      <c r="AF24" s="18"/>
      <c r="AG24" s="18"/>
      <c r="AH24" s="18"/>
      <c r="AI24" s="18"/>
      <c r="AJ24" s="7"/>
      <c r="AK24" s="7"/>
    </row>
    <row r="25" spans="2:37">
      <c r="D25" s="1" t="s">
        <v>52</v>
      </c>
      <c r="H25" s="37">
        <f>D20</f>
        <v>0.75</v>
      </c>
      <c r="X25" s="7"/>
      <c r="Y25" s="7"/>
      <c r="Z25" s="7"/>
      <c r="AA25" s="18" t="s">
        <v>34</v>
      </c>
      <c r="AB25" s="7" t="str">
        <f>B7</f>
        <v>Exchequer Euro W/group</v>
      </c>
      <c r="AC25" s="7"/>
      <c r="AD25" s="7"/>
      <c r="AE25" s="7"/>
      <c r="AF25" s="18">
        <f>IF(AB25="Exchequer Global SQL",AC22,IF(AB25="Exchequer Global W/group",AC20,IF(AB25="Exchequer Euro SQL",AC19,IF(AB25="Exchequer Euro W/group",AC18,0))))</f>
        <v>365</v>
      </c>
      <c r="AG25" s="18">
        <f>IF(AB25="Exchequer Global SQL",AG22*$AD$24,IF(AB25="Exchequer Global W/group",AG20*$AD$24,IF(AB25="Exchequer Euro SQL",AG19*$AD$24,IF(AB25="Exchequer Euro W/group",AG18*$AD$24,0))))</f>
        <v>0</v>
      </c>
      <c r="AH25" s="18">
        <f>IF(AB25="Exchequer Global SQL",AH22,IF(AB25="Exchequer Global W/group",AH20,IF(AB25="Exchequer Euro SQL",AH19,IF(AB25="Exchequer Euro W/group",AH18,0))))</f>
        <v>81</v>
      </c>
      <c r="AI25" s="18">
        <f>IF(AB25="Exchequer Global SQL",AI22*$AD$24,IF(AB25="Exchequer Global W/group",AI20*$AD$24,IF(AB25="Exchequer Euro SQL",AI19*$AD$24,IF(AB25="Exchequer Euro W/group",AI18*$AD$24,0))))</f>
        <v>0</v>
      </c>
      <c r="AJ25" s="18">
        <f>IF(AB25="Exchequer Global SQL",AJ22*$AE$24,IF(AB25="Exchequer Global W/group",AJ22*$AE$24,IF(AB25="Exchequer Euro SQL",AI19*$AE$24,IF(AB25="Exchequer Euro W/group",AI18*$AE$24,0))))</f>
        <v>0</v>
      </c>
      <c r="AK25" s="7"/>
    </row>
    <row r="26" spans="2:37">
      <c r="D26" s="1" t="s">
        <v>53</v>
      </c>
      <c r="H26" s="37">
        <f>E20</f>
        <v>3</v>
      </c>
      <c r="X26" s="7"/>
      <c r="Y26" s="7"/>
      <c r="Z26" s="7"/>
      <c r="AA26" s="7"/>
      <c r="AB26" s="7"/>
      <c r="AC26" s="7"/>
      <c r="AD26" s="7"/>
      <c r="AE26" s="7"/>
      <c r="AF26" s="7"/>
      <c r="AG26" s="7"/>
      <c r="AH26" s="7"/>
      <c r="AI26" s="7"/>
      <c r="AJ26" s="7"/>
      <c r="AK26" s="7"/>
    </row>
    <row r="27" spans="2:37">
      <c r="D27" s="1" t="s">
        <v>54</v>
      </c>
      <c r="H27" s="37">
        <f>F20</f>
        <v>1.5</v>
      </c>
      <c r="X27" s="1" t="s">
        <v>2</v>
      </c>
    </row>
    <row r="28" spans="2:37">
      <c r="D28" s="1" t="s">
        <v>55</v>
      </c>
      <c r="H28" s="37">
        <f>E17</f>
        <v>0</v>
      </c>
      <c r="Q28" s="1" t="s">
        <v>2</v>
      </c>
    </row>
    <row r="29" spans="2:37">
      <c r="D29" s="1" t="s">
        <v>56</v>
      </c>
      <c r="H29" s="37">
        <f>E16</f>
        <v>0</v>
      </c>
      <c r="Q29" s="1" t="s">
        <v>2</v>
      </c>
    </row>
    <row r="30" spans="2:37" ht="13.5" thickBot="1">
      <c r="H30" s="39"/>
      <c r="Q30" s="1" t="s">
        <v>2</v>
      </c>
    </row>
    <row r="31" spans="2:37" ht="13.5" thickBot="1">
      <c r="B31" s="1" t="s">
        <v>44</v>
      </c>
      <c r="G31" s="5" t="s">
        <v>9</v>
      </c>
      <c r="H31" s="38">
        <f>SUM(H25:H29)</f>
        <v>5.25</v>
      </c>
      <c r="Q31" s="1" t="s">
        <v>2</v>
      </c>
      <c r="X31" s="1" t="s">
        <v>2</v>
      </c>
    </row>
    <row r="32" spans="2:37">
      <c r="H32" s="39"/>
      <c r="Q32" s="1" t="s">
        <v>2</v>
      </c>
    </row>
    <row r="33" spans="2:34">
      <c r="B33" s="1" t="s">
        <v>45</v>
      </c>
      <c r="H33" s="39"/>
      <c r="AH33" s="1" t="s">
        <v>2</v>
      </c>
    </row>
    <row r="34" spans="2:34">
      <c r="H34" s="39"/>
    </row>
    <row r="35" spans="2:34">
      <c r="H35" s="39"/>
    </row>
    <row r="38" spans="2:34">
      <c r="B38" s="42" t="s">
        <v>71</v>
      </c>
      <c r="C38" s="43"/>
      <c r="D38" s="43"/>
      <c r="E38" s="43"/>
      <c r="F38" s="43"/>
      <c r="G38" s="43"/>
      <c r="H38" s="43"/>
      <c r="I38" s="43"/>
      <c r="J38" s="43"/>
      <c r="K38" s="43"/>
      <c r="L38" s="43"/>
      <c r="M38" s="43"/>
      <c r="N38" s="43"/>
      <c r="O38" s="43"/>
      <c r="P38" s="43"/>
      <c r="Q38" s="43"/>
      <c r="R38" s="43"/>
      <c r="S38" s="43"/>
      <c r="T38" s="43"/>
    </row>
    <row r="39" spans="2:34" s="52" customFormat="1">
      <c r="B39" s="52" t="s">
        <v>81</v>
      </c>
    </row>
    <row r="40" spans="2:34" s="52" customFormat="1"/>
    <row r="41" spans="2:34" s="51" customFormat="1">
      <c r="B41" s="53" t="s">
        <v>72</v>
      </c>
    </row>
    <row r="42" spans="2:34">
      <c r="B42" s="1" t="s">
        <v>78</v>
      </c>
    </row>
    <row r="43" spans="2:34">
      <c r="B43" s="54" t="s">
        <v>79</v>
      </c>
    </row>
  </sheetData>
  <phoneticPr fontId="2" type="noConversion"/>
  <dataValidations count="7">
    <dataValidation type="list" allowBlank="1" showInputMessage="1" showErrorMessage="1" sqref="D17">
      <formula1>$Z$12:$Z$13</formula1>
    </dataValidation>
    <dataValidation type="list" allowBlank="1" showInputMessage="1" showErrorMessage="1" sqref="D18 D16 D13:D14">
      <formula1>$X$11:$X$12</formula1>
    </dataValidation>
    <dataValidation type="list" allowBlank="1" showInputMessage="1" showErrorMessage="1" sqref="B7">
      <formula1>$Z$18:$Z$22</formula1>
    </dataValidation>
    <dataValidation type="whole" allowBlank="1" showInputMessage="1" showErrorMessage="1" sqref="I8:I9">
      <formula1>0</formula1>
      <formula2>5</formula2>
    </dataValidation>
    <dataValidation type="list" allowBlank="1" showInputMessage="1" showErrorMessage="1" sqref="D9">
      <formula1>$X$14:$X$15</formula1>
    </dataValidation>
    <dataValidation type="list" allowBlank="1" showInputMessage="1" showErrorMessage="1" sqref="D10">
      <formula1>$X$17:$X$18</formula1>
    </dataValidation>
    <dataValidation type="list" allowBlank="1" showInputMessage="1" showErrorMessage="1" sqref="D11:D12">
      <formula1>$X$21:$X$24</formula1>
    </dataValidation>
  </dataValidation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 to other systems</vt:lpstr>
    </vt:vector>
  </TitlesOfParts>
  <Company>IRIS Group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Enterprise, K.J.Horlock</dc:creator>
  <cp:lastModifiedBy>nfrewer440</cp:lastModifiedBy>
  <dcterms:created xsi:type="dcterms:W3CDTF">2008-04-16T08:23:52Z</dcterms:created>
  <dcterms:modified xsi:type="dcterms:W3CDTF">2008-12-16T17:20:46Z</dcterms:modified>
</cp:coreProperties>
</file>