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AMPLE" sheetId="1" state="visible" r:id="rId2"/>
    <sheet name="CHI-SQUARE TEST" sheetId="2" state="visible" r:id="rId3"/>
    <sheet name="T-Test Paired 2 sample for mean" sheetId="3" state="visible" r:id="rId4"/>
    <sheet name="ANOVA Single Factor" sheetId="4" state="visible" r:id="rId5"/>
    <sheet name="Regression (Correlation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<sst xmlns="http://schemas.openxmlformats.org/spreadsheetml/2006/main" count="143" uniqueCount="103">
  <si>
    <t xml:space="preserve">Shayna thinks that the males have higher test scores than females</t>
  </si>
  <si>
    <r>
      <rPr>
        <b val="true"/>
        <sz val="14"/>
        <color rgb="FF000000"/>
        <rFont val="Arial"/>
        <family val="2"/>
        <charset val="1"/>
      </rPr>
      <t xml:space="preserve">H1:</t>
    </r>
    <r>
      <rPr>
        <sz val="14"/>
        <color rgb="FF000000"/>
        <rFont val="Arial"/>
        <family val="2"/>
        <charset val="1"/>
      </rPr>
      <t xml:space="preserve"> Males have higher test scores than females</t>
    </r>
  </si>
  <si>
    <r>
      <rPr>
        <b val="true"/>
        <sz val="14"/>
        <color rgb="FF000000"/>
        <rFont val="Arial"/>
        <family val="2"/>
        <charset val="1"/>
      </rPr>
      <t xml:space="preserve">H0:</t>
    </r>
    <r>
      <rPr>
        <sz val="14"/>
        <color rgb="FF000000"/>
        <rFont val="Arial"/>
        <family val="2"/>
        <charset val="1"/>
      </rPr>
      <t xml:space="preserve"> Males do not have higher test scores than females</t>
    </r>
  </si>
  <si>
    <r>
      <rPr>
        <b val="true"/>
        <sz val="14"/>
        <color rgb="FF000000"/>
        <rFont val="Arial"/>
        <family val="2"/>
        <charset val="1"/>
      </rPr>
      <t xml:space="preserve">Type of data: </t>
    </r>
    <r>
      <rPr>
        <sz val="14"/>
        <color rgb="FF000000"/>
        <rFont val="Arial"/>
        <family val="2"/>
        <charset val="1"/>
      </rPr>
      <t xml:space="preserve"> Numeric (test scores) and Categorical (gender)</t>
    </r>
  </si>
  <si>
    <r>
      <rPr>
        <b val="true"/>
        <sz val="14"/>
        <color rgb="FF000000"/>
        <rFont val="Arial"/>
        <family val="2"/>
        <charset val="1"/>
      </rPr>
      <t xml:space="preserve">Type of Test:</t>
    </r>
    <r>
      <rPr>
        <sz val="14"/>
        <color rgb="FF000000"/>
        <rFont val="Arial"/>
        <family val="2"/>
        <charset val="1"/>
      </rPr>
      <t xml:space="preserve"> T-test: Two Sample Assuming Unequal variances</t>
    </r>
  </si>
  <si>
    <t xml:space="preserve">(note:  Test scores can range from 40-100)</t>
  </si>
  <si>
    <t xml:space="preserve">t-Test: Two-Sample Assuming Unequal Variances</t>
  </si>
  <si>
    <t xml:space="preserve">Female Test Scores</t>
  </si>
  <si>
    <t xml:space="preserve">Male Test Scores</t>
  </si>
  <si>
    <t xml:space="preserve">Mean</t>
  </si>
  <si>
    <t xml:space="preserve">Variance</t>
  </si>
  <si>
    <t xml:space="preserve">Observations</t>
  </si>
  <si>
    <t xml:space="preserve">Hypothesized Mean Difference</t>
  </si>
  <si>
    <t xml:space="preserve">df</t>
  </si>
  <si>
    <t xml:space="preserve">t Stat</t>
  </si>
  <si>
    <t xml:space="preserve">P(T&lt;=t) one-tail</t>
  </si>
  <si>
    <t xml:space="preserve">t Critical one-tail</t>
  </si>
  <si>
    <t xml:space="preserve">P(T&lt;=t) two-tail</t>
  </si>
  <si>
    <t xml:space="preserve">t Critical two-tail</t>
  </si>
  <si>
    <t xml:space="preserve">P-Value:</t>
  </si>
  <si>
    <t xml:space="preserve">Conclusion:</t>
  </si>
  <si>
    <t xml:space="preserve">There is not enough evidence to reject the null hypothesis.  Males do not have significantly higher test scores than females</t>
  </si>
  <si>
    <t xml:space="preserve">Comparing Two Categorical Data Sets (Gender &amp; Political Affiliation)</t>
  </si>
  <si>
    <t xml:space="preserve">Observed Data (data collected from survey)</t>
  </si>
  <si>
    <t xml:space="preserve">(Actual Range)</t>
  </si>
  <si>
    <t xml:space="preserve">Republican</t>
  </si>
  <si>
    <t xml:space="preserve">Democrat</t>
  </si>
  <si>
    <t xml:space="preserve">Independent</t>
  </si>
  <si>
    <t xml:space="preserve">Total</t>
  </si>
  <si>
    <t xml:space="preserve">Male</t>
  </si>
  <si>
    <t xml:space="preserve">Female</t>
  </si>
  <si>
    <t xml:space="preserve">Expected Data (equal distribution)</t>
  </si>
  <si>
    <t xml:space="preserve">(Expected Range)</t>
  </si>
  <si>
    <r>
      <rPr>
        <b val="true"/>
        <sz val="14"/>
        <color rgb="FF000000"/>
        <rFont val="Arial"/>
        <family val="2"/>
        <charset val="1"/>
      </rPr>
      <t xml:space="preserve">H</t>
    </r>
    <r>
      <rPr>
        <b val="true"/>
        <vertAlign val="subscript"/>
        <sz val="14"/>
        <color rgb="FF000000"/>
        <rFont val="Arial"/>
        <family val="2"/>
        <charset val="1"/>
      </rPr>
      <t xml:space="preserve">0</t>
    </r>
    <r>
      <rPr>
        <b val="true"/>
        <sz val="14"/>
        <color rgb="FF000000"/>
        <rFont val="Arial"/>
        <family val="2"/>
        <charset val="1"/>
      </rPr>
      <t xml:space="preserve">: Gender and political party preference are independent.</t>
    </r>
  </si>
  <si>
    <r>
      <rPr>
        <b val="true"/>
        <sz val="14"/>
        <color rgb="FF000000"/>
        <rFont val="Arial"/>
        <family val="2"/>
        <charset val="1"/>
      </rPr>
      <t xml:space="preserve">H</t>
    </r>
    <r>
      <rPr>
        <b val="true"/>
        <vertAlign val="subscript"/>
        <sz val="14"/>
        <color rgb="FF000000"/>
        <rFont val="Arial"/>
        <family val="2"/>
        <charset val="1"/>
      </rPr>
      <t xml:space="preserve">1</t>
    </r>
    <r>
      <rPr>
        <b val="true"/>
        <sz val="14"/>
        <color rgb="FF000000"/>
        <rFont val="Arial"/>
        <family val="2"/>
        <charset val="1"/>
      </rPr>
      <t xml:space="preserve">:</t>
    </r>
    <r>
      <rPr>
        <sz val="14"/>
        <color rgb="FF000000"/>
        <rFont val="Arial"/>
        <family val="2"/>
        <charset val="1"/>
      </rPr>
      <t xml:space="preserve"> Gender and political party preference are </t>
    </r>
    <r>
      <rPr>
        <i val="true"/>
        <sz val="14"/>
        <color rgb="FF000000"/>
        <rFont val="Arial"/>
        <family val="2"/>
        <charset val="1"/>
      </rPr>
      <t xml:space="preserve">not</t>
    </r>
    <r>
      <rPr>
        <sz val="14"/>
        <color rgb="FF000000"/>
        <rFont val="Arial"/>
        <family val="2"/>
        <charset val="1"/>
      </rPr>
      <t xml:space="preserve"> independent.</t>
    </r>
  </si>
  <si>
    <t xml:space="preserve">P-Value </t>
  </si>
  <si>
    <t xml:space="preserve">(Use the function CHISQ.TEST)</t>
  </si>
  <si>
    <t xml:space="preserve">Gender and political party preference are independent.</t>
  </si>
  <si>
    <t xml:space="preserve">Comparing One Numeric and One Categorical Data Set (Attention Scores Before &amp; After Exercise)</t>
  </si>
  <si>
    <t xml:space="preserve">(Note: Attention Scores range from 0-30, hihgher scores=hihgher attention)</t>
  </si>
  <si>
    <t xml:space="preserve">Attention Scores Before Exercise (Baseline)</t>
  </si>
  <si>
    <t xml:space="preserve">Attention Score after Exercise </t>
  </si>
  <si>
    <t xml:space="preserve">Paired t-test</t>
  </si>
  <si>
    <t xml:space="preserve">Alpha</t>
  </si>
  <si>
    <t xml:space="preserve">Variable 1</t>
  </si>
  <si>
    <t xml:space="preserve">Variable 2</t>
  </si>
  <si>
    <t xml:space="preserve">Pearson Correlation</t>
  </si>
  <si>
    <t xml:space="preserve">Observed Mean Difference</t>
  </si>
  <si>
    <t xml:space="preserve">Variance of the Differences</t>
  </si>
  <si>
    <t xml:space="preserve">P (T&lt;=t) one-tail</t>
  </si>
  <si>
    <t xml:space="preserve">P (T&lt;=t) two-tail</t>
  </si>
  <si>
    <r>
      <rPr>
        <b val="true"/>
        <sz val="14"/>
        <color rgb="FFFF0000"/>
        <rFont val="Arial"/>
        <family val="2"/>
        <charset val="1"/>
      </rPr>
      <t xml:space="preserve">H</t>
    </r>
    <r>
      <rPr>
        <b val="true"/>
        <vertAlign val="subscript"/>
        <sz val="14"/>
        <color rgb="FFFF0000"/>
        <rFont val="Arial"/>
        <family val="2"/>
        <charset val="1"/>
      </rPr>
      <t xml:space="preserve">0</t>
    </r>
    <r>
      <rPr>
        <b val="true"/>
        <sz val="14"/>
        <color rgb="FFFF0000"/>
        <rFont val="Arial"/>
        <family val="2"/>
        <charset val="1"/>
      </rPr>
      <t xml:space="preserve">: Exercize does not improve attention scores</t>
    </r>
  </si>
  <si>
    <r>
      <rPr>
        <b val="true"/>
        <sz val="14"/>
        <color rgb="FF000000"/>
        <rFont val="Arial"/>
        <family val="2"/>
        <charset val="1"/>
      </rPr>
      <t xml:space="preserve">H</t>
    </r>
    <r>
      <rPr>
        <b val="true"/>
        <vertAlign val="subscript"/>
        <sz val="14"/>
        <color rgb="FF000000"/>
        <rFont val="Arial"/>
        <family val="2"/>
        <charset val="1"/>
      </rPr>
      <t xml:space="preserve">1</t>
    </r>
    <r>
      <rPr>
        <b val="true"/>
        <sz val="14"/>
        <color rgb="FF000000"/>
        <rFont val="Arial"/>
        <family val="2"/>
        <charset val="1"/>
      </rPr>
      <t xml:space="preserve">:</t>
    </r>
    <r>
      <rPr>
        <sz val="14"/>
        <color rgb="FF000000"/>
        <rFont val="Arial"/>
        <family val="2"/>
        <charset val="1"/>
      </rPr>
      <t xml:space="preserve"> Exercise improves attention scores</t>
    </r>
  </si>
  <si>
    <t xml:space="preserve">(Use the data analysis "T-test: Paired two sample for means")</t>
  </si>
  <si>
    <t xml:space="preserve">There is probably a significant difference between attention scores before and after exercise.</t>
  </si>
  <si>
    <t xml:space="preserve">Comparing One Numeric and One Categorical Data Set (With Four different variables of Music)</t>
  </si>
  <si>
    <t xml:space="preserve">(Note: Memory Scores range from 0-30, higher scores= better memory)</t>
  </si>
  <si>
    <t xml:space="preserve">Memory Scores-Control</t>
  </si>
  <si>
    <t xml:space="preserve">Classical</t>
  </si>
  <si>
    <t xml:space="preserve">Rock</t>
  </si>
  <si>
    <t xml:space="preserve">Pop</t>
  </si>
  <si>
    <t xml:space="preserve">ANOVA - Single Factor</t>
  </si>
  <si>
    <t xml:space="preserve">Groups</t>
  </si>
  <si>
    <t xml:space="preserve">Count</t>
  </si>
  <si>
    <t xml:space="preserve">Sum</t>
  </si>
  <si>
    <t xml:space="preserve">Column 1</t>
  </si>
  <si>
    <t xml:space="preserve">Column 2</t>
  </si>
  <si>
    <t xml:space="preserve">Column 3</t>
  </si>
  <si>
    <t xml:space="preserve">Column 4</t>
  </si>
  <si>
    <t xml:space="preserve">Source of Variation</t>
  </si>
  <si>
    <t xml:space="preserve">SS</t>
  </si>
  <si>
    <t xml:space="preserve">MS</t>
  </si>
  <si>
    <t xml:space="preserve">F</t>
  </si>
  <si>
    <t xml:space="preserve">P-value</t>
  </si>
  <si>
    <t xml:space="preserve">F critical</t>
  </si>
  <si>
    <t xml:space="preserve">Between Groups</t>
  </si>
  <si>
    <t xml:space="preserve">Within Groups</t>
  </si>
  <si>
    <r>
      <rPr>
        <b val="true"/>
        <sz val="14"/>
        <color rgb="FFFF0000"/>
        <rFont val="Arial"/>
        <family val="2"/>
        <charset val="1"/>
      </rPr>
      <t xml:space="preserve">H</t>
    </r>
    <r>
      <rPr>
        <b val="true"/>
        <vertAlign val="subscript"/>
        <sz val="14"/>
        <color rgb="FFFF0000"/>
        <rFont val="Arial"/>
        <family val="2"/>
        <charset val="1"/>
      </rPr>
      <t xml:space="preserve">0</t>
    </r>
    <r>
      <rPr>
        <b val="true"/>
        <sz val="14"/>
        <color rgb="FFFF0000"/>
        <rFont val="Arial"/>
        <family val="2"/>
        <charset val="1"/>
      </rPr>
      <t xml:space="preserve">: Music does not improve memory scores</t>
    </r>
  </si>
  <si>
    <r>
      <rPr>
        <b val="true"/>
        <sz val="14"/>
        <color rgb="FF000000"/>
        <rFont val="Arial"/>
        <family val="2"/>
        <charset val="1"/>
      </rPr>
      <t xml:space="preserve">H</t>
    </r>
    <r>
      <rPr>
        <b val="true"/>
        <vertAlign val="subscript"/>
        <sz val="14"/>
        <color rgb="FF000000"/>
        <rFont val="Arial"/>
        <family val="2"/>
        <charset val="1"/>
      </rPr>
      <t xml:space="preserve">1</t>
    </r>
    <r>
      <rPr>
        <b val="true"/>
        <sz val="14"/>
        <color rgb="FF000000"/>
        <rFont val="Arial"/>
        <family val="2"/>
        <charset val="1"/>
      </rPr>
      <t xml:space="preserve">:</t>
    </r>
    <r>
      <rPr>
        <sz val="14"/>
        <color rgb="FF000000"/>
        <rFont val="Arial"/>
        <family val="2"/>
        <charset val="1"/>
      </rPr>
      <t xml:space="preserve"> Music improves memory scores</t>
    </r>
  </si>
  <si>
    <t xml:space="preserve">(Use the data analysis "ANOVA: Single Factor")</t>
  </si>
  <si>
    <t xml:space="preserve">Music does not significantly improve memory scores</t>
  </si>
  <si>
    <t xml:space="preserve">Comparing Two Numeric Data Sets (Time Listening to Music &amp; Memory Scores)</t>
  </si>
  <si>
    <t xml:space="preserve">Time (minutes) Spent Listening to Music</t>
  </si>
  <si>
    <t xml:space="preserve">Memory Scores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</si>
  <si>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</si>
  <si>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</si>
  <si>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</si>
  <si>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</si>
  <si>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</si>
  <si>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</si>
  <si>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</si>
  <si>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</si>
  <si>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Adjusted R^2</t>
  </si>
  <si>
    <t xml:space="preserve">Analysis of Variance (ANOVA)</t>
  </si>
  <si>
    <t xml:space="preserve">Significance F</t>
  </si>
  <si>
    <t xml:space="preserve">Residual</t>
  </si>
  <si>
    <t xml:space="preserve">Confidence level</t>
  </si>
  <si>
    <t xml:space="preserve">Coefficients</t>
  </si>
  <si>
    <t xml:space="preserve">t-Statistic</t>
  </si>
  <si>
    <r>
      <rPr>
        <b val="true"/>
        <sz val="14"/>
        <color rgb="FFFF0000"/>
        <rFont val="Arial"/>
        <family val="2"/>
        <charset val="1"/>
      </rPr>
      <t xml:space="preserve">H</t>
    </r>
    <r>
      <rPr>
        <b val="true"/>
        <vertAlign val="subscript"/>
        <sz val="14"/>
        <color rgb="FFFF0000"/>
        <rFont val="Arial"/>
        <family val="2"/>
        <charset val="1"/>
      </rPr>
      <t xml:space="preserve">0</t>
    </r>
    <r>
      <rPr>
        <b val="true"/>
        <sz val="14"/>
        <color rgb="FFFF0000"/>
        <rFont val="Arial"/>
        <family val="2"/>
        <charset val="1"/>
      </rPr>
      <t xml:space="preserve">: There is no correlation between time spent listening to music and memory scores</t>
    </r>
  </si>
  <si>
    <r>
      <rPr>
        <b val="true"/>
        <sz val="14"/>
        <color rgb="FF000000"/>
        <rFont val="Arial"/>
        <family val="2"/>
        <charset val="1"/>
      </rPr>
      <t xml:space="preserve">H</t>
    </r>
    <r>
      <rPr>
        <b val="true"/>
        <vertAlign val="subscript"/>
        <sz val="14"/>
        <color rgb="FF000000"/>
        <rFont val="Arial"/>
        <family val="2"/>
        <charset val="1"/>
      </rPr>
      <t xml:space="preserve">1</t>
    </r>
    <r>
      <rPr>
        <b val="true"/>
        <sz val="14"/>
        <color rgb="FF000000"/>
        <rFont val="Arial"/>
        <family val="2"/>
        <charset val="1"/>
      </rPr>
      <t xml:space="preserve">:</t>
    </r>
    <r>
      <rPr>
        <sz val="14"/>
        <color rgb="FF000000"/>
        <rFont val="Arial"/>
        <family val="2"/>
        <charset val="1"/>
      </rPr>
      <t xml:space="preserve"> Increased time spent listening to music is correlated with improved memory scores</t>
    </r>
  </si>
  <si>
    <t xml:space="preserve">(Use the data analysis "Regression")</t>
  </si>
  <si>
    <t xml:space="preserve">Time spent listening to music is probably not correlated with memory scores.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</si>
</sst>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i val="true"/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i val="true"/>
      <sz val="14"/>
      <color rgb="FF000000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sz val="14"/>
      <color rgb="FFFF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vertAlign val="subscript"/>
      <sz val="14"/>
      <color rgb="FF000000"/>
      <name val="Arial"/>
      <family val="2"/>
      <charset val="1"/>
    </font>
    <font>
      <sz val="15"/>
      <color rgb="FF000000"/>
      <name val="Calibri"/>
      <family val="2"/>
      <charset val="1"/>
    </font>
    <font>
      <b val="true"/>
      <sz val="16"/>
      <color rgb="FFFF0000"/>
      <name val="Arial"/>
      <family val="2"/>
      <charset val="1"/>
    </font>
    <font>
      <sz val="17"/>
      <color rgb="FF000000"/>
      <name val="Calibri"/>
      <family val="2"/>
      <charset val="1"/>
    </font>
    <font>
      <b val="true"/>
      <vertAlign val="subscript"/>
      <sz val="14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H9" activeCellId="0" sqref="H9"/>
    </sheetView>
  </sheetViews>
  <sheetFormatPr defaultColWidth="9.1484375" defaultRowHeight="18" zeroHeight="false" outlineLevelRow="0" outlineLevelCol="0"/>
  <cols>
    <col collapsed="false" customWidth="true" hidden="false" outlineLevel="0" max="1" min="1" style="1" width="28.57"/>
    <col collapsed="false" customWidth="true" hidden="false" outlineLevel="0" max="2" min="2" style="1" width="25.29"/>
    <col collapsed="false" customWidth="false" hidden="false" outlineLevel="0" max="4" min="3" style="1" width="9.13"/>
    <col collapsed="false" customWidth="true" hidden="false" outlineLevel="0" max="5" min="5" style="1" width="39.57"/>
    <col collapsed="false" customWidth="true" hidden="false" outlineLevel="0" max="6" min="6" style="1" width="27.85"/>
    <col collapsed="false" customWidth="true" hidden="false" outlineLevel="0" max="7" min="7" style="1" width="24.29"/>
    <col collapsed="false" customWidth="false" hidden="false" outlineLevel="0" max="1024" min="8" style="1" width="9.13"/>
  </cols>
  <sheetData>
    <row r="1" s="2" customFormat="true" ht="18.75" hidden="false" customHeight="false" outlineLevel="0" collapsed="false">
      <c r="A1" s="2" t="s">
        <v>0</v>
      </c>
    </row>
    <row r="2" customFormat="false" ht="18" hidden="false" customHeight="false" outlineLevel="0" collapsed="false">
      <c r="A2" s="3" t="s">
        <v>1</v>
      </c>
    </row>
    <row r="3" customFormat="false" ht="18" hidden="false" customHeight="false" outlineLevel="0" collapsed="false">
      <c r="A3" s="3" t="s">
        <v>2</v>
      </c>
    </row>
    <row r="4" customFormat="false" ht="18" hidden="false" customHeight="false" outlineLevel="0" collapsed="false">
      <c r="A4" s="3" t="s">
        <v>3</v>
      </c>
    </row>
    <row r="5" customFormat="false" ht="18" hidden="false" customHeight="false" outlineLevel="0" collapsed="false">
      <c r="A5" s="3" t="s">
        <v>4</v>
      </c>
    </row>
    <row r="7" customFormat="false" ht="18" hidden="false" customHeight="false" outlineLevel="0" collapsed="false">
      <c r="A7" s="1" t="s">
        <v>5</v>
      </c>
      <c r="E7" s="1" t="s">
        <v>6</v>
      </c>
    </row>
    <row r="8" s="3" customFormat="true" ht="18.75" hidden="false" customHeight="false" outlineLevel="0" collapsed="false">
      <c r="A8" s="3" t="s">
        <v>7</v>
      </c>
      <c r="B8" s="3" t="s">
        <v>8</v>
      </c>
      <c r="E8" s="1"/>
      <c r="F8" s="1"/>
      <c r="G8" s="1"/>
    </row>
    <row r="9" customFormat="false" ht="18.75" hidden="false" customHeight="false" outlineLevel="0" collapsed="false">
      <c r="A9" s="1" t="n">
        <v>98</v>
      </c>
      <c r="B9" s="1" t="n">
        <v>100</v>
      </c>
      <c r="E9" s="4"/>
      <c r="F9" s="4" t="s">
        <v>7</v>
      </c>
      <c r="G9" s="4" t="s">
        <v>8</v>
      </c>
    </row>
    <row r="10" customFormat="false" ht="18" hidden="false" customHeight="false" outlineLevel="0" collapsed="false">
      <c r="A10" s="1" t="n">
        <v>67</v>
      </c>
      <c r="B10" s="1" t="n">
        <v>99</v>
      </c>
      <c r="E10" s="5" t="s">
        <v>9</v>
      </c>
      <c r="F10" s="5" t="n">
        <v>79.9375</v>
      </c>
      <c r="G10" s="5" t="n">
        <v>85.0571428571429</v>
      </c>
    </row>
    <row r="11" customFormat="false" ht="18" hidden="false" customHeight="false" outlineLevel="0" collapsed="false">
      <c r="A11" s="1" t="n">
        <v>55</v>
      </c>
      <c r="B11" s="1" t="n">
        <v>100</v>
      </c>
      <c r="E11" s="5" t="s">
        <v>10</v>
      </c>
      <c r="F11" s="5" t="n">
        <v>301.866935483871</v>
      </c>
      <c r="G11" s="5" t="n">
        <v>161.290756302521</v>
      </c>
    </row>
    <row r="12" customFormat="false" ht="18" hidden="false" customHeight="false" outlineLevel="0" collapsed="false">
      <c r="A12" s="1" t="n">
        <v>40</v>
      </c>
      <c r="B12" s="1" t="n">
        <v>88</v>
      </c>
      <c r="E12" s="5" t="s">
        <v>11</v>
      </c>
      <c r="F12" s="5" t="n">
        <v>32</v>
      </c>
      <c r="G12" s="5" t="n">
        <v>35</v>
      </c>
    </row>
    <row r="13" customFormat="false" ht="18" hidden="false" customHeight="false" outlineLevel="0" collapsed="false">
      <c r="A13" s="1" t="n">
        <v>48</v>
      </c>
      <c r="B13" s="1" t="n">
        <v>82</v>
      </c>
      <c r="E13" s="5" t="s">
        <v>12</v>
      </c>
      <c r="F13" s="5" t="n">
        <v>0</v>
      </c>
      <c r="G13" s="5"/>
    </row>
    <row r="14" customFormat="false" ht="18" hidden="false" customHeight="false" outlineLevel="0" collapsed="false">
      <c r="A14" s="1" t="n">
        <v>88</v>
      </c>
      <c r="B14" s="1" t="n">
        <v>80</v>
      </c>
      <c r="E14" s="5" t="s">
        <v>13</v>
      </c>
      <c r="F14" s="5" t="n">
        <v>56</v>
      </c>
      <c r="G14" s="5"/>
    </row>
    <row r="15" customFormat="false" ht="18" hidden="false" customHeight="false" outlineLevel="0" collapsed="false">
      <c r="A15" s="1" t="n">
        <v>99</v>
      </c>
      <c r="B15" s="1" t="n">
        <v>65</v>
      </c>
      <c r="E15" s="5" t="s">
        <v>14</v>
      </c>
      <c r="F15" s="5" t="n">
        <v>-1.36625136447635</v>
      </c>
      <c r="G15" s="5"/>
    </row>
    <row r="16" customFormat="false" ht="18" hidden="false" customHeight="false" outlineLevel="0" collapsed="false">
      <c r="A16" s="1" t="n">
        <v>100</v>
      </c>
      <c r="B16" s="1" t="n">
        <v>69</v>
      </c>
      <c r="E16" s="6" t="s">
        <v>15</v>
      </c>
      <c r="F16" s="6" t="n">
        <v>0.0886607514599336</v>
      </c>
      <c r="G16" s="5"/>
    </row>
    <row r="17" customFormat="false" ht="18" hidden="false" customHeight="false" outlineLevel="0" collapsed="false">
      <c r="A17" s="1" t="n">
        <v>84</v>
      </c>
      <c r="B17" s="1" t="n">
        <v>79</v>
      </c>
      <c r="E17" s="5" t="s">
        <v>16</v>
      </c>
      <c r="F17" s="5" t="n">
        <v>1.67252230307558</v>
      </c>
      <c r="G17" s="5"/>
    </row>
    <row r="18" customFormat="false" ht="18" hidden="false" customHeight="false" outlineLevel="0" collapsed="false">
      <c r="A18" s="1" t="n">
        <v>76</v>
      </c>
      <c r="B18" s="1" t="n">
        <v>88</v>
      </c>
      <c r="E18" s="5" t="s">
        <v>17</v>
      </c>
      <c r="F18" s="5" t="n">
        <v>0.177321502919867</v>
      </c>
      <c r="G18" s="5"/>
    </row>
    <row r="19" customFormat="false" ht="18.75" hidden="false" customHeight="false" outlineLevel="0" collapsed="false">
      <c r="A19" s="1" t="n">
        <v>77</v>
      </c>
      <c r="B19" s="1" t="n">
        <v>95</v>
      </c>
      <c r="E19" s="7" t="s">
        <v>18</v>
      </c>
      <c r="F19" s="7" t="n">
        <v>2.00324071884787</v>
      </c>
      <c r="G19" s="7"/>
    </row>
    <row r="20" customFormat="false" ht="18" hidden="false" customHeight="false" outlineLevel="0" collapsed="false">
      <c r="A20" s="1" t="n">
        <v>73</v>
      </c>
      <c r="B20" s="1" t="n">
        <v>99</v>
      </c>
    </row>
    <row r="21" customFormat="false" ht="18" hidden="false" customHeight="false" outlineLevel="0" collapsed="false">
      <c r="A21" s="1" t="n">
        <v>65</v>
      </c>
      <c r="B21" s="1" t="n">
        <v>69</v>
      </c>
    </row>
    <row r="22" customFormat="false" ht="18" hidden="false" customHeight="false" outlineLevel="0" collapsed="false">
      <c r="A22" s="1" t="n">
        <v>65</v>
      </c>
      <c r="B22" s="1" t="n">
        <v>75</v>
      </c>
    </row>
    <row r="23" customFormat="false" ht="18" hidden="false" customHeight="false" outlineLevel="0" collapsed="false">
      <c r="A23" s="1" t="n">
        <v>90</v>
      </c>
      <c r="B23" s="1" t="n">
        <v>91</v>
      </c>
    </row>
    <row r="24" customFormat="false" ht="18" hidden="false" customHeight="false" outlineLevel="0" collapsed="false">
      <c r="A24" s="1" t="n">
        <v>100</v>
      </c>
      <c r="B24" s="1" t="n">
        <v>92</v>
      </c>
    </row>
    <row r="25" customFormat="false" ht="18" hidden="false" customHeight="false" outlineLevel="0" collapsed="false">
      <c r="A25" s="1" t="n">
        <v>99</v>
      </c>
      <c r="B25" s="1" t="n">
        <v>100</v>
      </c>
    </row>
    <row r="26" customFormat="false" ht="18" hidden="false" customHeight="false" outlineLevel="0" collapsed="false">
      <c r="A26" s="1" t="n">
        <v>93</v>
      </c>
      <c r="B26" s="1" t="n">
        <v>98</v>
      </c>
    </row>
    <row r="27" customFormat="false" ht="18" hidden="false" customHeight="false" outlineLevel="0" collapsed="false">
      <c r="A27" s="1" t="n">
        <v>89</v>
      </c>
      <c r="B27" s="1" t="n">
        <v>67</v>
      </c>
    </row>
    <row r="28" customFormat="false" ht="18" hidden="false" customHeight="false" outlineLevel="0" collapsed="false">
      <c r="A28" s="1" t="n">
        <v>69</v>
      </c>
      <c r="B28" s="1" t="n">
        <v>65</v>
      </c>
    </row>
    <row r="29" customFormat="false" ht="18" hidden="false" customHeight="false" outlineLevel="0" collapsed="false">
      <c r="A29" s="1" t="n">
        <v>49</v>
      </c>
      <c r="B29" s="1" t="n">
        <v>70</v>
      </c>
    </row>
    <row r="30" customFormat="false" ht="18" hidden="false" customHeight="false" outlineLevel="0" collapsed="false">
      <c r="A30" s="1" t="n">
        <v>58</v>
      </c>
      <c r="B30" s="1" t="n">
        <v>68</v>
      </c>
    </row>
    <row r="31" customFormat="false" ht="18" hidden="false" customHeight="false" outlineLevel="0" collapsed="false">
      <c r="A31" s="1" t="n">
        <v>62</v>
      </c>
      <c r="B31" s="1" t="n">
        <v>88</v>
      </c>
    </row>
    <row r="32" customFormat="false" ht="18" hidden="false" customHeight="false" outlineLevel="0" collapsed="false">
      <c r="A32" s="1" t="n">
        <v>88</v>
      </c>
      <c r="B32" s="1" t="n">
        <v>99</v>
      </c>
    </row>
    <row r="33" customFormat="false" ht="18" hidden="false" customHeight="false" outlineLevel="0" collapsed="false">
      <c r="A33" s="1" t="n">
        <v>87</v>
      </c>
      <c r="B33" s="1" t="n">
        <v>100</v>
      </c>
    </row>
    <row r="34" customFormat="false" ht="18" hidden="false" customHeight="false" outlineLevel="0" collapsed="false">
      <c r="A34" s="1" t="n">
        <v>93</v>
      </c>
      <c r="B34" s="1" t="n">
        <v>84</v>
      </c>
    </row>
    <row r="35" customFormat="false" ht="18" hidden="false" customHeight="false" outlineLevel="0" collapsed="false">
      <c r="A35" s="1" t="n">
        <v>91</v>
      </c>
      <c r="B35" s="1" t="n">
        <v>76</v>
      </c>
    </row>
    <row r="36" customFormat="false" ht="18" hidden="false" customHeight="false" outlineLevel="0" collapsed="false">
      <c r="A36" s="1" t="n">
        <v>98</v>
      </c>
      <c r="B36" s="1" t="n">
        <v>77</v>
      </c>
    </row>
    <row r="37" customFormat="false" ht="18" hidden="false" customHeight="false" outlineLevel="0" collapsed="false">
      <c r="A37" s="1" t="n">
        <v>93</v>
      </c>
      <c r="B37" s="1" t="n">
        <v>73</v>
      </c>
    </row>
    <row r="38" customFormat="false" ht="18" hidden="false" customHeight="false" outlineLevel="0" collapsed="false">
      <c r="A38" s="1" t="n">
        <v>79</v>
      </c>
      <c r="B38" s="1" t="n">
        <v>100</v>
      </c>
    </row>
    <row r="39" customFormat="false" ht="18" hidden="false" customHeight="false" outlineLevel="0" collapsed="false">
      <c r="A39" s="1" t="n">
        <v>88</v>
      </c>
      <c r="B39" s="1" t="n">
        <v>65</v>
      </c>
    </row>
    <row r="40" customFormat="false" ht="18" hidden="false" customHeight="false" outlineLevel="0" collapsed="false">
      <c r="A40" s="1" t="n">
        <v>97</v>
      </c>
      <c r="B40" s="1" t="n">
        <v>100</v>
      </c>
    </row>
    <row r="41" customFormat="false" ht="18" hidden="false" customHeight="false" outlineLevel="0" collapsed="false">
      <c r="B41" s="1" t="n">
        <v>94</v>
      </c>
    </row>
    <row r="42" customFormat="false" ht="18" hidden="false" customHeight="false" outlineLevel="0" collapsed="false">
      <c r="B42" s="1" t="n">
        <v>90</v>
      </c>
    </row>
    <row r="43" customFormat="false" ht="18" hidden="false" customHeight="false" outlineLevel="0" collapsed="false">
      <c r="B43" s="1" t="n">
        <v>92</v>
      </c>
    </row>
    <row r="45" s="9" customFormat="true" ht="18" hidden="false" customHeight="false" outlineLevel="0" collapsed="false">
      <c r="A45" s="8" t="s">
        <v>19</v>
      </c>
      <c r="B45" s="8" t="n">
        <v>0.0886</v>
      </c>
    </row>
    <row r="47" customFormat="false" ht="18" hidden="false" customHeight="false" outlineLevel="0" collapsed="false">
      <c r="A47" s="8" t="s">
        <v>20</v>
      </c>
      <c r="B47" s="8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23" activeCellId="0" sqref="F23"/>
    </sheetView>
  </sheetViews>
  <sheetFormatPr defaultColWidth="8.58984375" defaultRowHeight="15" zeroHeight="false" outlineLevelRow="0" outlineLevelCol="0"/>
  <cols>
    <col collapsed="false" customWidth="true" hidden="false" outlineLevel="0" max="1" min="1" style="10" width="21.57"/>
    <col collapsed="false" customWidth="true" hidden="false" outlineLevel="0" max="2" min="2" style="0" width="14.57"/>
    <col collapsed="false" customWidth="true" hidden="false" outlineLevel="0" max="3" min="3" style="0" width="14.28"/>
    <col collapsed="false" customWidth="true" hidden="false" outlineLevel="0" max="4" min="4" style="0" width="18.13"/>
  </cols>
  <sheetData>
    <row r="1" s="1" customFormat="true" ht="18" hidden="false" customHeight="false" outlineLevel="0" collapsed="false">
      <c r="A1" s="3" t="s">
        <v>22</v>
      </c>
    </row>
    <row r="3" customFormat="false" ht="18" hidden="false" customHeight="false" outlineLevel="0" collapsed="false">
      <c r="A3" s="3" t="s">
        <v>23</v>
      </c>
      <c r="B3" s="1"/>
      <c r="C3" s="1"/>
      <c r="D3" s="1"/>
      <c r="E3" s="1"/>
      <c r="F3" s="1"/>
      <c r="G3" s="1"/>
      <c r="H3" s="1"/>
    </row>
    <row r="4" s="11" customFormat="true" ht="18" hidden="false" customHeight="false" outlineLevel="0" collapsed="false">
      <c r="A4" s="1" t="s">
        <v>24</v>
      </c>
      <c r="B4" s="1"/>
      <c r="C4" s="1"/>
      <c r="D4" s="1"/>
      <c r="E4" s="1"/>
      <c r="F4" s="1"/>
      <c r="G4" s="1"/>
      <c r="H4" s="1"/>
    </row>
    <row r="5" customFormat="false" ht="17.35" hidden="false" customHeight="false" outlineLevel="0" collapsed="false">
      <c r="A5" s="3"/>
      <c r="B5" s="3" t="s">
        <v>25</v>
      </c>
      <c r="C5" s="3" t="s">
        <v>26</v>
      </c>
      <c r="D5" s="3" t="s">
        <v>27</v>
      </c>
      <c r="E5" s="3" t="s">
        <v>28</v>
      </c>
      <c r="F5" s="1"/>
      <c r="G5" s="1"/>
      <c r="H5" s="1"/>
    </row>
    <row r="6" customFormat="false" ht="17.35" hidden="false" customHeight="false" outlineLevel="0" collapsed="false">
      <c r="A6" s="3" t="s">
        <v>29</v>
      </c>
      <c r="B6" s="1" t="n">
        <v>120</v>
      </c>
      <c r="C6" s="1" t="n">
        <v>90</v>
      </c>
      <c r="D6" s="1" t="n">
        <v>40</v>
      </c>
      <c r="E6" s="1" t="n">
        <f aca="false">SUM(B6:D6)</f>
        <v>250</v>
      </c>
      <c r="F6" s="1"/>
      <c r="G6" s="1"/>
      <c r="H6" s="1" t="n">
        <f aca="false">_xlfn.CHISQ.TEST(B6:D7, B13:D14)</f>
        <v>0.649197888738097</v>
      </c>
    </row>
    <row r="7" customFormat="false" ht="17.35" hidden="false" customHeight="false" outlineLevel="0" collapsed="false">
      <c r="A7" s="3" t="s">
        <v>30</v>
      </c>
      <c r="B7" s="1" t="n">
        <v>110</v>
      </c>
      <c r="C7" s="1" t="n">
        <v>95</v>
      </c>
      <c r="D7" s="1" t="n">
        <v>45</v>
      </c>
      <c r="E7" s="1" t="n">
        <f aca="false">SUM(B7:D7)</f>
        <v>250</v>
      </c>
      <c r="F7" s="1"/>
      <c r="G7" s="1"/>
      <c r="H7" s="1"/>
    </row>
    <row r="8" customFormat="false" ht="17.35" hidden="false" customHeight="false" outlineLevel="0" collapsed="false">
      <c r="A8" s="3" t="s">
        <v>28</v>
      </c>
      <c r="B8" s="1" t="n">
        <f aca="false">SUM(B6:B7)</f>
        <v>230</v>
      </c>
      <c r="C8" s="1" t="n">
        <f aca="false">SUM(C6:C7)</f>
        <v>185</v>
      </c>
      <c r="D8" s="1" t="n">
        <f aca="false">SUM(D6:D7)</f>
        <v>85</v>
      </c>
      <c r="E8" s="3" t="n">
        <f aca="false">SUM(B8:D8)</f>
        <v>500</v>
      </c>
      <c r="F8" s="1"/>
      <c r="G8" s="1"/>
      <c r="H8" s="1"/>
    </row>
    <row r="9" customFormat="false" ht="17.35" hidden="false" customHeight="false" outlineLevel="0" collapsed="false">
      <c r="A9" s="3"/>
      <c r="B9" s="1"/>
      <c r="C9" s="1"/>
      <c r="D9" s="1"/>
      <c r="E9" s="1"/>
      <c r="F9" s="1"/>
      <c r="G9" s="1"/>
      <c r="H9" s="1"/>
    </row>
    <row r="10" customFormat="false" ht="17.35" hidden="false" customHeight="false" outlineLevel="0" collapsed="false">
      <c r="A10" s="3" t="s">
        <v>31</v>
      </c>
      <c r="B10" s="1"/>
      <c r="C10" s="1"/>
      <c r="D10" s="1"/>
      <c r="E10" s="1"/>
      <c r="F10" s="1"/>
      <c r="G10" s="1"/>
      <c r="H10" s="1"/>
    </row>
    <row r="11" s="11" customFormat="true" ht="17.35" hidden="false" customHeight="false" outlineLevel="0" collapsed="false">
      <c r="A11" s="1" t="s">
        <v>32</v>
      </c>
      <c r="B11" s="1"/>
      <c r="C11" s="1"/>
      <c r="D11" s="1"/>
      <c r="E11" s="1"/>
      <c r="F11" s="1"/>
      <c r="G11" s="1"/>
      <c r="H11" s="1"/>
    </row>
    <row r="12" customFormat="false" ht="18" hidden="false" customHeight="false" outlineLevel="0" collapsed="false">
      <c r="A12" s="3"/>
      <c r="B12" s="3" t="s">
        <v>25</v>
      </c>
      <c r="C12" s="3" t="s">
        <v>26</v>
      </c>
      <c r="D12" s="3" t="s">
        <v>27</v>
      </c>
      <c r="E12" s="3" t="s">
        <v>28</v>
      </c>
      <c r="F12" s="1"/>
      <c r="G12" s="1"/>
      <c r="H12" s="1"/>
    </row>
    <row r="13" customFormat="false" ht="18" hidden="false" customHeight="false" outlineLevel="0" collapsed="false">
      <c r="A13" s="3" t="s">
        <v>29</v>
      </c>
      <c r="B13" s="1" t="n">
        <v>115</v>
      </c>
      <c r="C13" s="1" t="n">
        <v>92.5</v>
      </c>
      <c r="D13" s="1" t="n">
        <v>42.5</v>
      </c>
      <c r="E13" s="1" t="n">
        <f aca="false">SUM(B13:D13)</f>
        <v>250</v>
      </c>
      <c r="F13" s="1"/>
      <c r="G13" s="1"/>
      <c r="H13" s="1"/>
    </row>
    <row r="14" customFormat="false" ht="18" hidden="false" customHeight="false" outlineLevel="0" collapsed="false">
      <c r="A14" s="3" t="s">
        <v>30</v>
      </c>
      <c r="B14" s="1" t="n">
        <v>115</v>
      </c>
      <c r="C14" s="1" t="n">
        <v>92.5</v>
      </c>
      <c r="D14" s="1" t="n">
        <v>42.5</v>
      </c>
      <c r="E14" s="1" t="n">
        <f aca="false">SUM(B14:D14)</f>
        <v>250</v>
      </c>
      <c r="F14" s="1"/>
      <c r="G14" s="1"/>
      <c r="H14" s="1"/>
    </row>
    <row r="15" customFormat="false" ht="18" hidden="false" customHeight="false" outlineLevel="0" collapsed="false">
      <c r="A15" s="3" t="s">
        <v>28</v>
      </c>
      <c r="B15" s="1" t="n">
        <f aca="false">SUM(B13:B14)</f>
        <v>230</v>
      </c>
      <c r="C15" s="1" t="n">
        <f aca="false">SUM(C13:C14)</f>
        <v>185</v>
      </c>
      <c r="D15" s="1" t="n">
        <f aca="false">SUM(D13:D14)</f>
        <v>85</v>
      </c>
      <c r="E15" s="3" t="n">
        <f aca="false">SUM(B15:D15)</f>
        <v>500</v>
      </c>
      <c r="F15" s="1"/>
      <c r="G15" s="1"/>
      <c r="H15" s="1"/>
    </row>
    <row r="16" customFormat="false" ht="18" hidden="false" customHeight="false" outlineLevel="0" collapsed="false">
      <c r="A16" s="3"/>
      <c r="B16" s="1"/>
      <c r="C16" s="1"/>
      <c r="D16" s="1"/>
      <c r="E16" s="1"/>
      <c r="F16" s="1"/>
      <c r="G16" s="1"/>
      <c r="H16" s="1"/>
    </row>
    <row r="17" customFormat="false" ht="17.35" hidden="false" customHeight="false" outlineLevel="0" collapsed="false">
      <c r="A17" s="12" t="s">
        <v>33</v>
      </c>
      <c r="B17" s="1"/>
      <c r="C17" s="1"/>
      <c r="D17" s="1"/>
      <c r="E17" s="1"/>
      <c r="F17" s="1"/>
      <c r="G17" s="1"/>
      <c r="H17" s="1"/>
    </row>
    <row r="18" customFormat="false" ht="21" hidden="false" customHeight="false" outlineLevel="0" collapsed="false">
      <c r="A18" s="12" t="s">
        <v>34</v>
      </c>
      <c r="B18" s="1"/>
      <c r="C18" s="1"/>
      <c r="D18" s="1"/>
      <c r="E18" s="1"/>
      <c r="F18" s="1"/>
      <c r="G18" s="1"/>
      <c r="H18" s="1"/>
    </row>
    <row r="19" customFormat="false" ht="18" hidden="false" customHeight="false" outlineLevel="0" collapsed="false">
      <c r="A19" s="3"/>
      <c r="B19" s="1"/>
      <c r="C19" s="1"/>
      <c r="D19" s="1"/>
      <c r="E19" s="1"/>
      <c r="F19" s="1"/>
      <c r="G19" s="1"/>
      <c r="H19" s="1"/>
    </row>
    <row r="20" customFormat="false" ht="18.55" hidden="false" customHeight="false" outlineLevel="0" collapsed="false">
      <c r="A20" s="8" t="s">
        <v>35</v>
      </c>
      <c r="B20" s="13" t="n">
        <v>0.6492</v>
      </c>
    </row>
    <row r="21" customFormat="false" ht="18" hidden="false" customHeight="false" outlineLevel="0" collapsed="false">
      <c r="A21" s="8" t="s">
        <v>36</v>
      </c>
    </row>
    <row r="23" customFormat="false" ht="20.9" hidden="false" customHeight="false" outlineLevel="0" collapsed="false">
      <c r="A23" s="14" t="s">
        <v>20</v>
      </c>
      <c r="B23" s="1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34" activeCellId="0" sqref="B34"/>
    </sheetView>
  </sheetViews>
  <sheetFormatPr defaultColWidth="9.1484375" defaultRowHeight="18" zeroHeight="false" outlineLevelRow="0" outlineLevelCol="0"/>
  <cols>
    <col collapsed="false" customWidth="true" hidden="false" outlineLevel="0" max="1" min="1" style="1" width="59.29"/>
    <col collapsed="false" customWidth="true" hidden="false" outlineLevel="0" max="2" min="2" style="1" width="39.01"/>
    <col collapsed="false" customWidth="false" hidden="false" outlineLevel="0" max="4" min="3" style="1" width="9.13"/>
    <col collapsed="false" customWidth="true" hidden="false" outlineLevel="0" max="5" min="5" style="1" width="35.39"/>
    <col collapsed="false" customWidth="true" hidden="false" outlineLevel="0" max="6" min="6" style="1" width="24.67"/>
    <col collapsed="false" customWidth="true" hidden="false" outlineLevel="0" max="7" min="7" style="1" width="23.27"/>
    <col collapsed="false" customWidth="false" hidden="false" outlineLevel="0" max="1024" min="8" style="1" width="9.13"/>
  </cols>
  <sheetData>
    <row r="1" s="3" customFormat="true" ht="18" hidden="false" customHeight="false" outlineLevel="0" collapsed="false">
      <c r="A1" s="3" t="s">
        <v>38</v>
      </c>
    </row>
    <row r="3" customFormat="false" ht="18" hidden="false" customHeight="false" outlineLevel="0" collapsed="false">
      <c r="A3" s="1" t="s">
        <v>39</v>
      </c>
    </row>
    <row r="4" s="3" customFormat="true" ht="18" hidden="false" customHeight="false" outlineLevel="0" collapsed="false">
      <c r="A4" s="3" t="s">
        <v>40</v>
      </c>
      <c r="B4" s="3" t="s">
        <v>41</v>
      </c>
      <c r="E4" s="3" t="s">
        <v>42</v>
      </c>
    </row>
    <row r="5" customFormat="false" ht="18" hidden="false" customHeight="false" outlineLevel="0" collapsed="false">
      <c r="A5" s="1" t="n">
        <v>15</v>
      </c>
      <c r="B5" s="1" t="n">
        <v>19</v>
      </c>
      <c r="E5" s="1" t="s">
        <v>43</v>
      </c>
      <c r="F5" s="1" t="n">
        <v>0.05</v>
      </c>
    </row>
    <row r="6" customFormat="false" ht="18" hidden="false" customHeight="false" outlineLevel="0" collapsed="false">
      <c r="A6" s="1" t="n">
        <v>25</v>
      </c>
      <c r="B6" s="1" t="n">
        <v>26</v>
      </c>
      <c r="E6" s="1" t="s">
        <v>12</v>
      </c>
      <c r="F6" s="1" t="n">
        <v>0</v>
      </c>
    </row>
    <row r="7" customFormat="false" ht="18" hidden="false" customHeight="false" outlineLevel="0" collapsed="false">
      <c r="A7" s="1" t="n">
        <v>28</v>
      </c>
      <c r="B7" s="1" t="n">
        <v>30</v>
      </c>
      <c r="F7" s="3" t="s">
        <v>44</v>
      </c>
      <c r="G7" s="3" t="s">
        <v>45</v>
      </c>
    </row>
    <row r="8" customFormat="false" ht="18" hidden="false" customHeight="false" outlineLevel="0" collapsed="false">
      <c r="A8" s="1" t="n">
        <v>22</v>
      </c>
      <c r="B8" s="1" t="n">
        <v>23</v>
      </c>
      <c r="E8" s="1" t="s">
        <v>9</v>
      </c>
      <c r="F8" s="1" t="n">
        <f aca="false">AVERAGE('T-Test Paired 2 sample for mean'!$A$5:$A$26)</f>
        <v>22.7727272727273</v>
      </c>
      <c r="G8" s="1" t="n">
        <f aca="false">AVERAGE('T-Test Paired 2 sample for mean'!$B$5:$B$26)</f>
        <v>24.5909090909091</v>
      </c>
    </row>
    <row r="9" customFormat="false" ht="18" hidden="false" customHeight="false" outlineLevel="0" collapsed="false">
      <c r="A9" s="1" t="n">
        <v>11</v>
      </c>
      <c r="B9" s="1" t="n">
        <v>21</v>
      </c>
      <c r="E9" s="1" t="s">
        <v>10</v>
      </c>
      <c r="F9" s="1" t="n">
        <f aca="false">VAR('T-Test Paired 2 sample for mean'!$A$5:$A$26)</f>
        <v>26.5649350649351</v>
      </c>
      <c r="G9" s="1" t="n">
        <f aca="false">VAR('T-Test Paired 2 sample for mean'!$B$5:$B$26)</f>
        <v>13.7770562770563</v>
      </c>
    </row>
    <row r="10" customFormat="false" ht="18" hidden="false" customHeight="false" outlineLevel="0" collapsed="false">
      <c r="A10" s="1" t="n">
        <v>30</v>
      </c>
      <c r="B10" s="1" t="n">
        <v>29</v>
      </c>
      <c r="E10" s="1" t="s">
        <v>11</v>
      </c>
      <c r="F10" s="1" t="n">
        <f aca="false">COUNT('T-Test Paired 2 sample for mean'!$A$5:$A$26)</f>
        <v>22</v>
      </c>
      <c r="G10" s="1" t="n">
        <f aca="false">COUNT('T-Test Paired 2 sample for mean'!$B$5:$B$26)</f>
        <v>22</v>
      </c>
    </row>
    <row r="11" customFormat="false" ht="18" hidden="false" customHeight="false" outlineLevel="0" collapsed="false">
      <c r="A11" s="1" t="n">
        <v>18</v>
      </c>
      <c r="B11" s="1" t="n">
        <v>17</v>
      </c>
      <c r="E11" s="1" t="s">
        <v>46</v>
      </c>
      <c r="F11" s="1" t="n">
        <f aca="false">CORREL('T-Test Paired 2 sample for mean'!$A$5:$A$26,'T-Test Paired 2 sample for mean'!$B$5:$B$26)</f>
        <v>0.841213825448722</v>
      </c>
    </row>
    <row r="12" customFormat="false" ht="18" hidden="false" customHeight="false" outlineLevel="0" collapsed="false">
      <c r="A12" s="1" t="n">
        <v>19</v>
      </c>
      <c r="B12" s="1" t="n">
        <v>22</v>
      </c>
      <c r="E12" s="1" t="s">
        <v>47</v>
      </c>
      <c r="F12" s="1" t="n">
        <f aca="false" t="array" ref="F12:F12">AVERAGE(IF(ISODD(IF(ISNUMBER('T-Test Paired 2 sample for mean'!$A$5:$A$26), 1, 0) * IF(ISNUMBER('T-Test Paired 2 sample for mean'!$B$5:$B$26), 1, 0)), 'T-Test Paired 2 sample for mean'!$A$5:$A$26 - 'T-Test Paired 2 sample for mean'!$B$5:$B$26, "NA"))</f>
        <v>-1.81818181818182</v>
      </c>
    </row>
    <row r="13" customFormat="false" ht="18" hidden="false" customHeight="false" outlineLevel="0" collapsed="false">
      <c r="A13" s="1" t="n">
        <v>28</v>
      </c>
      <c r="B13" s="1" t="n">
        <v>29</v>
      </c>
      <c r="E13" s="1" t="s">
        <v>48</v>
      </c>
      <c r="F13" s="1" t="n">
        <f aca="false" t="array" ref="F13:F13">VAR(IF(ISODD(IF(ISNUMBER('T-Test Paired 2 sample for mean'!$A$5:$A$26), 1, 0) * IF(ISNUMBER('T-Test Paired 2 sample for mean'!$B$5:$B$26), 1, 0)), 'T-Test Paired 2 sample for mean'!$A$5:$A$26 - 'T-Test Paired 2 sample for mean'!$B$5:$B$26, "NA"))</f>
        <v>8.15584415584416</v>
      </c>
    </row>
    <row r="14" customFormat="false" ht="18" hidden="false" customHeight="false" outlineLevel="0" collapsed="false">
      <c r="A14" s="1" t="n">
        <v>29</v>
      </c>
      <c r="B14" s="1" t="n">
        <v>27</v>
      </c>
      <c r="E14" s="1" t="s">
        <v>13</v>
      </c>
      <c r="F14" s="1" t="n">
        <f aca="false" t="array" ref="F14:F14">SUM(IF(ISNUMBER('T-Test Paired 2 sample for mean'!$A$5:$A$26), 1, 0) * IF(ISNUMBER('T-Test Paired 2 sample for mean'!$B$5:$B$26), 1, 0)) - 1</f>
        <v>21</v>
      </c>
    </row>
    <row r="15" customFormat="false" ht="18" hidden="false" customHeight="false" outlineLevel="0" collapsed="false">
      <c r="A15" s="1" t="n">
        <v>27</v>
      </c>
      <c r="B15" s="1" t="n">
        <v>28</v>
      </c>
      <c r="E15" s="1" t="s">
        <v>14</v>
      </c>
      <c r="F15" s="1" t="n">
        <f aca="false">('T-Test Paired 2 sample for mean'!$F$12 - 'T-Test Paired 2 sample for mean'!$F$6) / ('T-Test Paired 2 sample for mean'!$F$13 / ( 'T-Test Paired 2 sample for mean'!$F$14 + 1)) ^ 0.5</f>
        <v>-2.98616768655568</v>
      </c>
    </row>
    <row r="16" customFormat="false" ht="18" hidden="false" customHeight="false" outlineLevel="0" collapsed="false">
      <c r="A16" s="1" t="n">
        <v>22</v>
      </c>
      <c r="B16" s="1" t="n">
        <v>27</v>
      </c>
      <c r="E16" s="1" t="s">
        <v>49</v>
      </c>
      <c r="F16" s="1" t="n">
        <f aca="false">TDIST(ABS('T-Test Paired 2 sample for mean'!$F$15), 'T-Test Paired 2 sample for mean'!$F$14, 1)</f>
        <v>0.00352039315743204</v>
      </c>
    </row>
    <row r="17" customFormat="false" ht="18" hidden="false" customHeight="false" outlineLevel="0" collapsed="false">
      <c r="A17" s="1" t="n">
        <v>22</v>
      </c>
      <c r="B17" s="1" t="n">
        <v>23</v>
      </c>
      <c r="E17" s="1" t="s">
        <v>16</v>
      </c>
      <c r="F17" s="1" t="n">
        <f aca="false">TINV(2*'T-Test Paired 2 sample for mean'!$F$5, 'T-Test Paired 2 sample for mean'!$F$14)</f>
        <v>1.72074290281188</v>
      </c>
    </row>
    <row r="18" customFormat="false" ht="18" hidden="false" customHeight="false" outlineLevel="0" collapsed="false">
      <c r="A18" s="1" t="n">
        <v>23</v>
      </c>
      <c r="B18" s="1" t="n">
        <v>23</v>
      </c>
      <c r="E18" s="1" t="s">
        <v>50</v>
      </c>
      <c r="F18" s="1" t="n">
        <f aca="false">TDIST(ABS('T-Test Paired 2 sample for mean'!$F$15), 'T-Test Paired 2 sample for mean'!$F$14, 2)</f>
        <v>0.00704078631486408</v>
      </c>
    </row>
    <row r="19" customFormat="false" ht="18" hidden="false" customHeight="false" outlineLevel="0" collapsed="false">
      <c r="A19" s="1" t="n">
        <v>25</v>
      </c>
      <c r="B19" s="1" t="n">
        <v>28</v>
      </c>
      <c r="E19" s="1" t="s">
        <v>18</v>
      </c>
      <c r="F19" s="1" t="n">
        <f aca="false">TINV('T-Test Paired 2 sample for mean'!$F$5, 'T-Test Paired 2 sample for mean'!$F$14)</f>
        <v>2.07961384472768</v>
      </c>
    </row>
    <row r="20" customFormat="false" ht="18" hidden="false" customHeight="false" outlineLevel="0" collapsed="false">
      <c r="A20" s="1" t="n">
        <v>23</v>
      </c>
      <c r="B20" s="1" t="n">
        <v>22</v>
      </c>
    </row>
    <row r="21" customFormat="false" ht="18" hidden="false" customHeight="false" outlineLevel="0" collapsed="false">
      <c r="A21" s="1" t="n">
        <v>26</v>
      </c>
      <c r="B21" s="1" t="n">
        <v>27</v>
      </c>
    </row>
    <row r="22" customFormat="false" ht="18" hidden="false" customHeight="false" outlineLevel="0" collapsed="false">
      <c r="A22" s="1" t="n">
        <v>30</v>
      </c>
      <c r="B22" s="1" t="n">
        <v>27</v>
      </c>
    </row>
    <row r="23" customFormat="false" ht="18" hidden="false" customHeight="false" outlineLevel="0" collapsed="false">
      <c r="A23" s="1" t="n">
        <v>19</v>
      </c>
      <c r="B23" s="1" t="n">
        <v>24</v>
      </c>
    </row>
    <row r="24" customFormat="false" ht="18" hidden="false" customHeight="false" outlineLevel="0" collapsed="false">
      <c r="A24" s="1" t="n">
        <v>15</v>
      </c>
      <c r="B24" s="1" t="n">
        <v>18</v>
      </c>
    </row>
    <row r="25" customFormat="false" ht="18" hidden="false" customHeight="false" outlineLevel="0" collapsed="false">
      <c r="A25" s="1" t="n">
        <v>20</v>
      </c>
      <c r="B25" s="1" t="n">
        <v>24</v>
      </c>
    </row>
    <row r="26" customFormat="false" ht="18" hidden="false" customHeight="false" outlineLevel="0" collapsed="false">
      <c r="A26" s="1" t="n">
        <v>24</v>
      </c>
      <c r="B26" s="1" t="n">
        <v>27</v>
      </c>
    </row>
    <row r="28" customFormat="false" ht="17.35" hidden="false" customHeight="false" outlineLevel="0" collapsed="false">
      <c r="A28" s="16" t="s">
        <v>51</v>
      </c>
    </row>
    <row r="29" customFormat="false" ht="21" hidden="false" customHeight="false" outlineLevel="0" collapsed="false">
      <c r="A29" s="12" t="s">
        <v>52</v>
      </c>
    </row>
    <row r="31" customFormat="false" ht="17.35" hidden="false" customHeight="false" outlineLevel="0" collapsed="false">
      <c r="A31" s="8" t="s">
        <v>35</v>
      </c>
      <c r="B31" s="1" t="n">
        <v>0.0035</v>
      </c>
    </row>
    <row r="32" customFormat="false" ht="18" hidden="false" customHeight="false" outlineLevel="0" collapsed="false">
      <c r="A32" s="8" t="s">
        <v>53</v>
      </c>
    </row>
    <row r="33" customFormat="false" ht="18" hidden="false" customHeight="false" outlineLevel="0" collapsed="false">
      <c r="A33" s="10"/>
    </row>
    <row r="34" customFormat="false" ht="20.25" hidden="false" customHeight="false" outlineLevel="0" collapsed="false">
      <c r="A34" s="14" t="s">
        <v>20</v>
      </c>
      <c r="B34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"/>
  <sheetViews>
    <sheetView showFormulas="false" showGridLines="true" showRowColHeaders="true" showZeros="true" rightToLeft="false" tabSelected="true" showOutlineSymbols="true" defaultGridColor="true" view="normal" topLeftCell="A2" colorId="64" zoomScale="55" zoomScaleNormal="55" zoomScalePageLayoutView="100" workbookViewId="0">
      <selection pane="topLeft" activeCell="B36" activeCellId="0" sqref="B36"/>
    </sheetView>
  </sheetViews>
  <sheetFormatPr defaultColWidth="9.1484375" defaultRowHeight="18" zeroHeight="false" outlineLevelRow="0" outlineLevelCol="0"/>
  <cols>
    <col collapsed="false" customWidth="true" hidden="false" outlineLevel="0" max="1" min="1" style="1" width="33.14"/>
    <col collapsed="false" customWidth="true" hidden="false" outlineLevel="0" max="2" min="2" style="1" width="13.43"/>
    <col collapsed="false" customWidth="false" hidden="false" outlineLevel="0" max="7" min="3" style="1" width="9.13"/>
    <col collapsed="false" customWidth="true" hidden="false" outlineLevel="0" max="8" min="8" style="1" width="27.5"/>
    <col collapsed="false" customWidth="true" hidden="false" outlineLevel="0" max="9" min="9" style="1" width="23.27"/>
    <col collapsed="false" customWidth="true" hidden="false" outlineLevel="0" max="10" min="10" style="1" width="6.47"/>
    <col collapsed="false" customWidth="true" hidden="false" outlineLevel="0" max="12" min="11" style="1" width="23.27"/>
    <col collapsed="false" customWidth="true" hidden="false" outlineLevel="0" max="13" min="13" style="1" width="24.67"/>
    <col collapsed="false" customWidth="true" hidden="false" outlineLevel="0" max="14" min="14" style="1" width="23.27"/>
    <col collapsed="false" customWidth="false" hidden="false" outlineLevel="0" max="1024" min="15" style="1" width="9.13"/>
  </cols>
  <sheetData>
    <row r="1" s="3" customFormat="true" ht="18" hidden="false" customHeight="false" outlineLevel="0" collapsed="false">
      <c r="A1" s="3" t="s">
        <v>55</v>
      </c>
    </row>
    <row r="3" customFormat="false" ht="18" hidden="false" customHeight="false" outlineLevel="0" collapsed="false">
      <c r="A3" s="1" t="s">
        <v>56</v>
      </c>
    </row>
    <row r="4" s="3" customFormat="true" ht="18" hidden="false" customHeight="false" outlineLevel="0" collapsed="false">
      <c r="A4" s="3" t="s">
        <v>57</v>
      </c>
      <c r="B4" s="3" t="s">
        <v>58</v>
      </c>
      <c r="C4" s="3" t="s">
        <v>59</v>
      </c>
      <c r="D4" s="3" t="s">
        <v>60</v>
      </c>
    </row>
    <row r="5" customFormat="false" ht="18" hidden="false" customHeight="false" outlineLevel="0" collapsed="false">
      <c r="A5" s="1" t="n">
        <v>15</v>
      </c>
      <c r="B5" s="1" t="n">
        <v>19</v>
      </c>
      <c r="C5" s="1" t="n">
        <v>17</v>
      </c>
      <c r="D5" s="1" t="n">
        <v>20</v>
      </c>
    </row>
    <row r="6" customFormat="false" ht="18" hidden="false" customHeight="false" outlineLevel="0" collapsed="false">
      <c r="A6" s="1" t="n">
        <v>25</v>
      </c>
      <c r="B6" s="1" t="n">
        <v>26</v>
      </c>
      <c r="C6" s="1" t="n">
        <v>23</v>
      </c>
      <c r="D6" s="1" t="n">
        <v>22</v>
      </c>
      <c r="H6" s="3" t="s">
        <v>61</v>
      </c>
    </row>
    <row r="7" customFormat="false" ht="18" hidden="false" customHeight="false" outlineLevel="0" collapsed="false">
      <c r="A7" s="1" t="n">
        <v>28</v>
      </c>
      <c r="B7" s="1" t="n">
        <v>30</v>
      </c>
      <c r="C7" s="1" t="n">
        <v>18</v>
      </c>
      <c r="D7" s="1" t="n">
        <v>23</v>
      </c>
      <c r="H7" s="1" t="s">
        <v>43</v>
      </c>
      <c r="I7" s="1" t="n">
        <v>0.05</v>
      </c>
    </row>
    <row r="8" customFormat="false" ht="18" hidden="false" customHeight="false" outlineLevel="0" collapsed="false">
      <c r="A8" s="1" t="n">
        <v>22</v>
      </c>
      <c r="B8" s="1" t="n">
        <v>23</v>
      </c>
      <c r="C8" s="1" t="n">
        <v>30</v>
      </c>
      <c r="D8" s="1" t="n">
        <v>11</v>
      </c>
    </row>
    <row r="9" customFormat="false" ht="18" hidden="false" customHeight="false" outlineLevel="0" collapsed="false">
      <c r="A9" s="1" t="n">
        <v>11</v>
      </c>
      <c r="B9" s="1" t="n">
        <v>21</v>
      </c>
      <c r="C9" s="1" t="n">
        <v>25</v>
      </c>
      <c r="D9" s="1" t="n">
        <v>25</v>
      </c>
      <c r="H9" s="1" t="s">
        <v>62</v>
      </c>
      <c r="I9" s="1" t="s">
        <v>63</v>
      </c>
      <c r="J9" s="1" t="s">
        <v>64</v>
      </c>
      <c r="K9" s="1" t="s">
        <v>9</v>
      </c>
      <c r="L9" s="1" t="s">
        <v>10</v>
      </c>
    </row>
    <row r="10" customFormat="false" ht="18" hidden="false" customHeight="false" outlineLevel="0" collapsed="false">
      <c r="A10" s="1" t="n">
        <v>30</v>
      </c>
      <c r="B10" s="1" t="n">
        <v>29</v>
      </c>
      <c r="C10" s="1" t="n">
        <v>30</v>
      </c>
      <c r="D10" s="1" t="n">
        <v>19</v>
      </c>
      <c r="H10" s="1" t="s">
        <v>65</v>
      </c>
      <c r="I10" s="1" t="n">
        <f aca="false">COUNT('ANOVA Single Factor'!$A$4:$A$27)</f>
        <v>22</v>
      </c>
      <c r="J10" s="1" t="n">
        <f aca="false">SUM('ANOVA Single Factor'!$A$4:$A$27)</f>
        <v>501</v>
      </c>
      <c r="K10" s="1" t="n">
        <f aca="false">AVERAGE('ANOVA Single Factor'!$A$4:$A$27)</f>
        <v>22.7727272727273</v>
      </c>
      <c r="L10" s="1" t="n">
        <f aca="false">VAR('ANOVA Single Factor'!$A$4:$A$27)</f>
        <v>26.5649350649351</v>
      </c>
    </row>
    <row r="11" customFormat="false" ht="18" hidden="false" customHeight="false" outlineLevel="0" collapsed="false">
      <c r="A11" s="1" t="n">
        <v>18</v>
      </c>
      <c r="B11" s="1" t="n">
        <v>17</v>
      </c>
      <c r="C11" s="1" t="n">
        <v>16</v>
      </c>
      <c r="D11" s="1" t="n">
        <v>28</v>
      </c>
      <c r="H11" s="1" t="s">
        <v>66</v>
      </c>
      <c r="I11" s="1" t="n">
        <f aca="false">COUNT('ANOVA Single Factor'!$B$4:$B$27)</f>
        <v>19</v>
      </c>
      <c r="J11" s="1" t="n">
        <f aca="false">SUM('ANOVA Single Factor'!$B$4:$B$27)</f>
        <v>472</v>
      </c>
      <c r="K11" s="1" t="n">
        <f aca="false">AVERAGE('ANOVA Single Factor'!$B$4:$B$27)</f>
        <v>24.8421052631579</v>
      </c>
      <c r="L11" s="1" t="n">
        <f aca="false">VAR('ANOVA Single Factor'!$B$4:$B$27)</f>
        <v>13.2514619883041</v>
      </c>
    </row>
    <row r="12" customFormat="false" ht="18" hidden="false" customHeight="false" outlineLevel="0" collapsed="false">
      <c r="A12" s="1" t="n">
        <v>19</v>
      </c>
      <c r="B12" s="1" t="n">
        <v>22</v>
      </c>
      <c r="C12" s="1" t="n">
        <v>11</v>
      </c>
      <c r="D12" s="1" t="n">
        <v>29</v>
      </c>
      <c r="H12" s="1" t="s">
        <v>67</v>
      </c>
      <c r="I12" s="1" t="n">
        <f aca="false">COUNT('ANOVA Single Factor'!$C$4:$C$27)</f>
        <v>23</v>
      </c>
      <c r="J12" s="1" t="n">
        <f aca="false">SUM('ANOVA Single Factor'!$C$4:$C$27)</f>
        <v>503</v>
      </c>
      <c r="K12" s="1" t="n">
        <f aca="false">AVERAGE('ANOVA Single Factor'!$C$4:$C$27)</f>
        <v>21.8695652173913</v>
      </c>
      <c r="L12" s="1" t="n">
        <f aca="false">VAR('ANOVA Single Factor'!$C$4:$C$27)</f>
        <v>27.5731225296443</v>
      </c>
    </row>
    <row r="13" customFormat="false" ht="18" hidden="false" customHeight="false" outlineLevel="0" collapsed="false">
      <c r="A13" s="1" t="n">
        <v>28</v>
      </c>
      <c r="B13" s="1" t="n">
        <v>29</v>
      </c>
      <c r="C13" s="1" t="n">
        <v>22</v>
      </c>
      <c r="D13" s="1" t="n">
        <v>27</v>
      </c>
      <c r="H13" s="1" t="s">
        <v>68</v>
      </c>
      <c r="I13" s="1" t="n">
        <f aca="false">COUNT('ANOVA Single Factor'!$D$4:$D$27)</f>
        <v>21</v>
      </c>
      <c r="J13" s="1" t="n">
        <f aca="false">SUM('ANOVA Single Factor'!$D$4:$D$27)</f>
        <v>477</v>
      </c>
      <c r="K13" s="1" t="n">
        <f aca="false">AVERAGE('ANOVA Single Factor'!$D$4:$D$27)</f>
        <v>22.7142857142857</v>
      </c>
      <c r="L13" s="1" t="n">
        <f aca="false">VAR('ANOVA Single Factor'!$D$4:$D$27)</f>
        <v>20.0142857142857</v>
      </c>
    </row>
    <row r="14" customFormat="false" ht="18" hidden="false" customHeight="false" outlineLevel="0" collapsed="false">
      <c r="A14" s="1" t="n">
        <v>29</v>
      </c>
      <c r="B14" s="1" t="n">
        <v>27</v>
      </c>
      <c r="C14" s="1" t="n">
        <v>25</v>
      </c>
      <c r="D14" s="1" t="n">
        <v>22</v>
      </c>
    </row>
    <row r="15" customFormat="false" ht="18" hidden="false" customHeight="false" outlineLevel="0" collapsed="false">
      <c r="A15" s="1" t="n">
        <v>27</v>
      </c>
      <c r="B15" s="1" t="n">
        <v>28</v>
      </c>
      <c r="C15" s="1" t="n">
        <v>22</v>
      </c>
      <c r="D15" s="1" t="n">
        <v>22</v>
      </c>
      <c r="H15" s="1" t="s">
        <v>69</v>
      </c>
      <c r="I15" s="1" t="s">
        <v>70</v>
      </c>
      <c r="J15" s="1" t="s">
        <v>13</v>
      </c>
      <c r="K15" s="1" t="s">
        <v>71</v>
      </c>
      <c r="L15" s="1" t="s">
        <v>72</v>
      </c>
      <c r="M15" s="1" t="s">
        <v>73</v>
      </c>
      <c r="N15" s="1" t="s">
        <v>74</v>
      </c>
    </row>
    <row r="16" customFormat="false" ht="18" hidden="false" customHeight="false" outlineLevel="0" collapsed="false">
      <c r="A16" s="1" t="n">
        <v>22</v>
      </c>
      <c r="B16" s="1" t="n">
        <v>27</v>
      </c>
      <c r="C16" s="1" t="n">
        <v>26</v>
      </c>
      <c r="D16" s="1" t="n">
        <v>23</v>
      </c>
      <c r="H16" s="1" t="s">
        <v>75</v>
      </c>
      <c r="I16" s="1" t="n">
        <f aca="false">SUMPRODUCT('ANOVA Single Factor'!$J$10:$J$13,'ANOVA Single Factor'!$K$10:$K$13)-SUM('ANOVA Single Factor'!$J$10:$J$13)^2/SUM('ANOVA Single Factor'!$I$10:$I$13)</f>
        <v>96.6685790854681</v>
      </c>
      <c r="J16" s="1" t="n">
        <f aca="false">COUNT('ANOVA Single Factor'!$J$10:$J$13)-1</f>
        <v>3</v>
      </c>
      <c r="K16" s="1" t="n">
        <f aca="false">'ANOVA Single Factor'!$I$16 / 'ANOVA Single Factor'!$J$16</f>
        <v>32.222859695156</v>
      </c>
      <c r="L16" s="1" t="n">
        <f aca="false">'ANOVA Single Factor'!$K$16 / 'ANOVA Single Factor'!$K$17</f>
        <v>1.44738771664451</v>
      </c>
      <c r="M16" s="1" t="n">
        <f aca="false">FDIST('ANOVA Single Factor'!$L$16, 'ANOVA Single Factor'!$J$16, 'ANOVA Single Factor'!$J$17)</f>
        <v>0.235149995558421</v>
      </c>
      <c r="N16" s="1" t="n">
        <f aca="false">FINV('ANOVA Single Factor'!$I$7, 'ANOVA Single Factor'!$J$16, 'ANOVA Single Factor'!$J$17)</f>
        <v>2.71734273403828</v>
      </c>
    </row>
    <row r="17" customFormat="false" ht="18" hidden="false" customHeight="false" outlineLevel="0" collapsed="false">
      <c r="A17" s="1" t="n">
        <v>22</v>
      </c>
      <c r="B17" s="1" t="n">
        <v>23</v>
      </c>
      <c r="C17" s="1" t="n">
        <v>22</v>
      </c>
      <c r="D17" s="1" t="n">
        <v>28</v>
      </c>
      <c r="H17" s="1" t="s">
        <v>76</v>
      </c>
      <c r="I17" s="1" t="n">
        <f aca="false">SUM(DEVSQ('ANOVA Single Factor'!$A$4:$A$27),DEVSQ('ANOVA Single Factor'!$B$4:$B$27),DEVSQ('ANOVA Single Factor'!$C$4:$C$27),DEVSQ('ANOVA Single Factor'!$D$4:$D$27))</f>
        <v>1803.284362091</v>
      </c>
      <c r="J17" s="1" t="n">
        <f aca="false">SUM('ANOVA Single Factor'!$I$10:$I$13)-COUNT('ANOVA Single Factor'!$I$10:$I$13)</f>
        <v>81</v>
      </c>
      <c r="K17" s="1" t="n">
        <f aca="false">'ANOVA Single Factor'!$I$17 / 'ANOVA Single Factor'!$J$17</f>
        <v>22.262769902358</v>
      </c>
    </row>
    <row r="18" customFormat="false" ht="18" hidden="false" customHeight="false" outlineLevel="0" collapsed="false">
      <c r="A18" s="1" t="n">
        <v>23</v>
      </c>
      <c r="B18" s="1" t="n">
        <v>23</v>
      </c>
      <c r="C18" s="1" t="n">
        <v>15</v>
      </c>
      <c r="D18" s="1" t="n">
        <v>22</v>
      </c>
      <c r="H18" s="1" t="s">
        <v>28</v>
      </c>
      <c r="I18" s="1" t="n">
        <f aca="false">DEVSQ('ANOVA Single Factor'!$A$4:$A$27,'ANOVA Single Factor'!$B$4:$B$27,'ANOVA Single Factor'!$C$4:$C$27,'ANOVA Single Factor'!$D$4:$D$27)</f>
        <v>1899.95294117647</v>
      </c>
      <c r="J18" s="1" t="n">
        <f aca="false">SUM('ANOVA Single Factor'!$I$10:$I$13) - 1</f>
        <v>84</v>
      </c>
    </row>
    <row r="19" customFormat="false" ht="18" hidden="false" customHeight="false" outlineLevel="0" collapsed="false">
      <c r="A19" s="1" t="n">
        <v>25</v>
      </c>
      <c r="B19" s="1" t="n">
        <v>28</v>
      </c>
      <c r="C19" s="1" t="n">
        <v>28</v>
      </c>
      <c r="D19" s="1" t="n">
        <v>27</v>
      </c>
    </row>
    <row r="20" customFormat="false" ht="18" hidden="false" customHeight="false" outlineLevel="0" collapsed="false">
      <c r="A20" s="1" t="n">
        <v>23</v>
      </c>
      <c r="B20" s="1" t="n">
        <v>22</v>
      </c>
      <c r="C20" s="1" t="n">
        <v>27</v>
      </c>
      <c r="D20" s="1" t="n">
        <v>27</v>
      </c>
    </row>
    <row r="21" customFormat="false" ht="18" hidden="false" customHeight="false" outlineLevel="0" collapsed="false">
      <c r="A21" s="1" t="n">
        <v>26</v>
      </c>
      <c r="B21" s="1" t="n">
        <v>27</v>
      </c>
      <c r="C21" s="1" t="n">
        <v>23</v>
      </c>
      <c r="D21" s="1" t="n">
        <v>24</v>
      </c>
    </row>
    <row r="22" customFormat="false" ht="18" hidden="false" customHeight="false" outlineLevel="0" collapsed="false">
      <c r="A22" s="1" t="n">
        <v>30</v>
      </c>
      <c r="B22" s="1" t="n">
        <v>27</v>
      </c>
      <c r="C22" s="1" t="n">
        <v>22</v>
      </c>
      <c r="D22" s="1" t="n">
        <v>19</v>
      </c>
    </row>
    <row r="23" customFormat="false" ht="18" hidden="false" customHeight="false" outlineLevel="0" collapsed="false">
      <c r="A23" s="1" t="n">
        <v>19</v>
      </c>
      <c r="B23" s="1" t="n">
        <v>24</v>
      </c>
      <c r="C23" s="1" t="n">
        <v>20</v>
      </c>
      <c r="D23" s="1" t="n">
        <v>15</v>
      </c>
    </row>
    <row r="24" customFormat="false" ht="18" hidden="false" customHeight="false" outlineLevel="0" collapsed="false">
      <c r="A24" s="1" t="n">
        <v>15</v>
      </c>
      <c r="C24" s="1" t="n">
        <v>22</v>
      </c>
      <c r="D24" s="1" t="n">
        <v>20</v>
      </c>
    </row>
    <row r="25" customFormat="false" ht="18" hidden="false" customHeight="false" outlineLevel="0" collapsed="false">
      <c r="A25" s="1" t="n">
        <v>20</v>
      </c>
      <c r="C25" s="1" t="n">
        <v>23</v>
      </c>
      <c r="D25" s="1" t="n">
        <v>24</v>
      </c>
    </row>
    <row r="26" customFormat="false" ht="18" hidden="false" customHeight="false" outlineLevel="0" collapsed="false">
      <c r="A26" s="1" t="n">
        <v>24</v>
      </c>
      <c r="C26" s="1" t="n">
        <v>11</v>
      </c>
    </row>
    <row r="27" customFormat="false" ht="18" hidden="false" customHeight="false" outlineLevel="0" collapsed="false">
      <c r="C27" s="1" t="n">
        <v>25</v>
      </c>
    </row>
    <row r="29" customFormat="false" ht="17.35" hidden="false" customHeight="false" outlineLevel="0" collapsed="false">
      <c r="A29" s="16" t="s">
        <v>77</v>
      </c>
    </row>
    <row r="30" customFormat="false" ht="21" hidden="false" customHeight="false" outlineLevel="0" collapsed="false">
      <c r="A30" s="12" t="s">
        <v>78</v>
      </c>
    </row>
    <row r="32" customFormat="false" ht="18" hidden="false" customHeight="false" outlineLevel="0" collapsed="false">
      <c r="A32" s="8" t="s">
        <v>35</v>
      </c>
      <c r="B32" s="1" t="n">
        <v>0.23515</v>
      </c>
    </row>
    <row r="33" customFormat="false" ht="18" hidden="false" customHeight="false" outlineLevel="0" collapsed="false">
      <c r="A33" s="8" t="s">
        <v>79</v>
      </c>
    </row>
    <row r="34" customFormat="false" ht="18" hidden="false" customHeight="false" outlineLevel="0" collapsed="false">
      <c r="A34" s="10"/>
    </row>
    <row r="35" customFormat="false" ht="20.25" hidden="false" customHeight="false" outlineLevel="0" collapsed="false">
      <c r="A35" s="14" t="s">
        <v>20</v>
      </c>
      <c r="B35" s="1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false" showOutlineSymbols="true" defaultGridColor="true" view="normal" topLeftCell="A20" colorId="64" zoomScale="55" zoomScaleNormal="55" zoomScalePageLayoutView="100" workbookViewId="0">
      <selection pane="topLeft" activeCell="B60" activeCellId="0" sqref="B60"/>
    </sheetView>
  </sheetViews>
  <sheetFormatPr defaultColWidth="9.1484375" defaultRowHeight="18" zeroHeight="false" outlineLevelRow="0" outlineLevelCol="0"/>
  <cols>
    <col collapsed="false" customWidth="true" hidden="false" outlineLevel="0" max="1" min="1" style="1" width="57.28"/>
    <col collapsed="false" customWidth="true" hidden="false" outlineLevel="0" max="2" min="2" style="1" width="24"/>
    <col collapsed="false" customWidth="false" hidden="false" outlineLevel="0" max="3" min="3" style="1" width="9.13"/>
    <col collapsed="false" customWidth="true" hidden="false" outlineLevel="0" max="4" min="4" style="1" width="45.3"/>
    <col collapsed="false" customWidth="true" hidden="false" outlineLevel="0" max="5" min="5" style="1" width="25.48"/>
    <col collapsed="false" customWidth="true" hidden="false" outlineLevel="0" max="6" min="6" style="1" width="24.67"/>
    <col collapsed="false" customWidth="true" hidden="false" outlineLevel="0" max="7" min="7" style="1" width="25.48"/>
    <col collapsed="false" customWidth="true" hidden="false" outlineLevel="0" max="8" min="8" style="1" width="28.51"/>
    <col collapsed="false" customWidth="true" hidden="false" outlineLevel="0" max="9" min="9" style="1" width="25.48"/>
    <col collapsed="false" customWidth="true" hidden="false" outlineLevel="0" max="10" min="10" style="1" width="24.67"/>
    <col collapsed="false" customWidth="false" hidden="false" outlineLevel="0" max="1024" min="11" style="1" width="9.13"/>
  </cols>
  <sheetData>
    <row r="1" s="3" customFormat="true" ht="18" hidden="false" customHeight="false" outlineLevel="0" collapsed="false">
      <c r="A1" s="3" t="s">
        <v>81</v>
      </c>
    </row>
    <row r="3" customFormat="false" ht="18" hidden="false" customHeight="false" outlineLevel="0" collapsed="false">
      <c r="A3" s="1" t="s">
        <v>56</v>
      </c>
    </row>
    <row r="4" s="3" customFormat="true" ht="18" hidden="false" customHeight="false" outlineLevel="0" collapsed="false">
      <c r="A4" s="3" t="s">
        <v>82</v>
      </c>
      <c r="B4" s="3" t="s">
        <v>83</v>
      </c>
      <c r="D4" s="3" t="s">
        <v>84</v>
      </c>
    </row>
    <row r="5" customFormat="false" ht="18" hidden="false" customHeight="false" outlineLevel="0" collapsed="false">
      <c r="A5" s="1" t="n">
        <v>5</v>
      </c>
      <c r="B5" s="1" t="n">
        <v>15</v>
      </c>
      <c r="D5" s="1" t="s">
        <v>85</v>
      </c>
      <c r="E5" s="1" t="s">
        <v>86</v>
      </c>
    </row>
    <row r="6" customFormat="false" ht="18" hidden="false" customHeight="false" outlineLevel="0" collapsed="false">
      <c r="A6" s="1" t="n">
        <v>10</v>
      </c>
      <c r="B6" s="1" t="n">
        <v>25</v>
      </c>
    </row>
    <row r="7" customFormat="false" ht="18" hidden="false" customHeight="false" outlineLevel="0" collapsed="false">
      <c r="A7" s="1" t="n">
        <v>15</v>
      </c>
      <c r="B7" s="1" t="n">
        <v>28</v>
      </c>
      <c r="D7" s="1" t="s">
        <v>87</v>
      </c>
    </row>
    <row r="8" customFormat="false" ht="18" hidden="false" customHeight="false" outlineLevel="0" collapsed="false">
      <c r="A8" s="1" t="n">
        <v>20</v>
      </c>
      <c r="B8" s="1" t="n">
        <v>22</v>
      </c>
      <c r="D8" s="1" t="n">
        <f aca="false" t="array" ref="D8:E12">LINEST($B$5:$B$52 , $A$5:$A$52 , 1 , 1)</f>
        <v>-0.0048951048951049</v>
      </c>
      <c r="E8" s="1" t="n">
        <v>22.8257575757576</v>
      </c>
    </row>
    <row r="9" customFormat="false" ht="18" hidden="false" customHeight="false" outlineLevel="0" collapsed="false">
      <c r="A9" s="1" t="n">
        <v>25</v>
      </c>
      <c r="B9" s="1" t="n">
        <v>11</v>
      </c>
      <c r="D9" s="1" t="n">
        <v>0.0438758442322232</v>
      </c>
      <c r="E9" s="1" t="n">
        <v>1.61458735028019</v>
      </c>
    </row>
    <row r="10" customFormat="false" ht="18" hidden="false" customHeight="false" outlineLevel="0" collapsed="false">
      <c r="A10" s="1" t="n">
        <v>30</v>
      </c>
      <c r="B10" s="1" t="n">
        <v>30</v>
      </c>
      <c r="D10" s="1" t="n">
        <v>0.000270518954729481</v>
      </c>
      <c r="E10" s="1" t="n">
        <v>5.24678785652627</v>
      </c>
    </row>
    <row r="11" customFormat="false" ht="18" hidden="false" customHeight="false" outlineLevel="0" collapsed="false">
      <c r="A11" s="1" t="n">
        <v>35</v>
      </c>
      <c r="B11" s="1" t="n">
        <v>18</v>
      </c>
      <c r="D11" s="1" t="n">
        <v>0.0124472391316753</v>
      </c>
      <c r="E11" s="1" t="n">
        <v>46</v>
      </c>
    </row>
    <row r="12" customFormat="false" ht="18" hidden="false" customHeight="false" outlineLevel="0" collapsed="false">
      <c r="A12" s="1" t="n">
        <v>40</v>
      </c>
      <c r="B12" s="1" t="n">
        <v>19</v>
      </c>
      <c r="D12" s="1" t="n">
        <v>0.342657342657343</v>
      </c>
      <c r="E12" s="1" t="n">
        <v>1266.32400932401</v>
      </c>
    </row>
    <row r="13" customFormat="false" ht="18" hidden="false" customHeight="false" outlineLevel="0" collapsed="false">
      <c r="A13" s="1" t="n">
        <v>45</v>
      </c>
      <c r="B13" s="1" t="n">
        <v>28</v>
      </c>
    </row>
    <row r="14" customFormat="false" ht="18" hidden="false" customHeight="false" outlineLevel="0" collapsed="false">
      <c r="A14" s="1" t="n">
        <v>50</v>
      </c>
      <c r="B14" s="1" t="n">
        <v>29</v>
      </c>
      <c r="D14" s="1" t="s">
        <v>88</v>
      </c>
    </row>
    <row r="15" customFormat="false" ht="18" hidden="false" customHeight="false" outlineLevel="0" collapsed="false">
      <c r="A15" s="1" t="n">
        <v>55</v>
      </c>
      <c r="B15" s="1" t="n">
        <v>27</v>
      </c>
      <c r="D15" s="1" t="s">
        <v>89</v>
      </c>
      <c r="E15" s="1" t="n">
        <f aca="false">$D$10</f>
        <v>0.000270518954729481</v>
      </c>
    </row>
    <row r="16" customFormat="false" ht="18" hidden="false" customHeight="false" outlineLevel="0" collapsed="false">
      <c r="A16" s="1" t="n">
        <v>60</v>
      </c>
      <c r="B16" s="1" t="n">
        <v>22</v>
      </c>
      <c r="D16" s="1" t="s">
        <v>90</v>
      </c>
      <c r="E16" s="1" t="n">
        <f aca="false">$E$10</f>
        <v>5.24678785652627</v>
      </c>
    </row>
    <row r="17" customFormat="false" ht="18" hidden="false" customHeight="false" outlineLevel="0" collapsed="false">
      <c r="A17" s="1" t="n">
        <v>5</v>
      </c>
      <c r="B17" s="1" t="n">
        <v>22</v>
      </c>
      <c r="D17" s="1" t="s">
        <v>91</v>
      </c>
      <c r="E17" s="1" t="n">
        <f aca="false">1</f>
        <v>1</v>
      </c>
    </row>
    <row r="18" customFormat="false" ht="18" hidden="false" customHeight="false" outlineLevel="0" collapsed="false">
      <c r="A18" s="1" t="n">
        <v>10</v>
      </c>
      <c r="B18" s="1" t="n">
        <v>23</v>
      </c>
      <c r="D18" s="1" t="s">
        <v>11</v>
      </c>
      <c r="E18" s="1" t="n">
        <f aca="false">48</f>
        <v>48</v>
      </c>
    </row>
    <row r="19" customFormat="false" ht="18" hidden="false" customHeight="false" outlineLevel="0" collapsed="false">
      <c r="A19" s="1" t="n">
        <v>15</v>
      </c>
      <c r="B19" s="1" t="n">
        <v>25</v>
      </c>
      <c r="D19" s="1" t="s">
        <v>92</v>
      </c>
      <c r="E19" s="1" t="n">
        <f aca="false">1 - (1 - $D$10)*($E$18 - 1)/($E$18 - $E$17 - 1)</f>
        <v>-0.0214627306332111</v>
      </c>
    </row>
    <row r="20" customFormat="false" ht="18" hidden="false" customHeight="false" outlineLevel="0" collapsed="false">
      <c r="A20" s="1" t="n">
        <v>20</v>
      </c>
      <c r="B20" s="1" t="n">
        <v>23</v>
      </c>
    </row>
    <row r="21" customFormat="false" ht="18" hidden="false" customHeight="false" outlineLevel="0" collapsed="false">
      <c r="A21" s="1" t="n">
        <v>25</v>
      </c>
      <c r="B21" s="1" t="n">
        <v>26</v>
      </c>
      <c r="D21" s="1" t="s">
        <v>93</v>
      </c>
    </row>
    <row r="22" customFormat="false" ht="18" hidden="false" customHeight="false" outlineLevel="0" collapsed="false">
      <c r="A22" s="1" t="n">
        <v>30</v>
      </c>
      <c r="B22" s="1" t="n">
        <v>30</v>
      </c>
      <c r="E22" s="1" t="s">
        <v>13</v>
      </c>
      <c r="F22" s="1" t="s">
        <v>70</v>
      </c>
      <c r="G22" s="1" t="s">
        <v>71</v>
      </c>
      <c r="H22" s="1" t="s">
        <v>72</v>
      </c>
      <c r="I22" s="1" t="s">
        <v>94</v>
      </c>
    </row>
    <row r="23" customFormat="false" ht="18" hidden="false" customHeight="false" outlineLevel="0" collapsed="false">
      <c r="A23" s="1" t="n">
        <v>35</v>
      </c>
      <c r="B23" s="1" t="n">
        <v>19</v>
      </c>
      <c r="D23" s="1" t="s">
        <v>84</v>
      </c>
      <c r="E23" s="1" t="n">
        <f aca="false">$E$17</f>
        <v>1</v>
      </c>
      <c r="F23" s="1" t="n">
        <f aca="false">$D$12</f>
        <v>0.342657342657343</v>
      </c>
      <c r="G23" s="1" t="n">
        <f aca="false">$D$12 / $E$23</f>
        <v>0.342657342657343</v>
      </c>
      <c r="H23" s="1" t="n">
        <f aca="false">$D$11</f>
        <v>0.0124472391316753</v>
      </c>
      <c r="I23" s="1" t="n">
        <f aca="false">FDIST($D$11 , $E$23 , $E$11)</f>
        <v>0.911651989291335</v>
      </c>
    </row>
    <row r="24" customFormat="false" ht="18" hidden="false" customHeight="false" outlineLevel="0" collapsed="false">
      <c r="A24" s="1" t="n">
        <v>40</v>
      </c>
      <c r="B24" s="1" t="n">
        <v>15</v>
      </c>
      <c r="D24" s="1" t="s">
        <v>95</v>
      </c>
      <c r="E24" s="1" t="n">
        <f aca="false">$E$11</f>
        <v>46</v>
      </c>
      <c r="F24" s="1" t="n">
        <f aca="false">$E$12</f>
        <v>1266.32400932401</v>
      </c>
      <c r="G24" s="1" t="n">
        <f aca="false">$E$12 / $E$11</f>
        <v>27.5287828113915</v>
      </c>
    </row>
    <row r="25" customFormat="false" ht="18" hidden="false" customHeight="false" outlineLevel="0" collapsed="false">
      <c r="A25" s="1" t="n">
        <v>45</v>
      </c>
      <c r="B25" s="1" t="n">
        <v>20</v>
      </c>
      <c r="D25" s="1" t="s">
        <v>28</v>
      </c>
      <c r="E25" s="1" t="n">
        <f aca="false">$E$23 + $E$11</f>
        <v>47</v>
      </c>
      <c r="F25" s="1" t="n">
        <f aca="false">$D$12 + $E$12</f>
        <v>1266.66666666667</v>
      </c>
    </row>
    <row r="26" customFormat="false" ht="18" hidden="false" customHeight="false" outlineLevel="0" collapsed="false">
      <c r="A26" s="1" t="n">
        <v>50</v>
      </c>
      <c r="B26" s="1" t="n">
        <v>24</v>
      </c>
    </row>
    <row r="27" customFormat="false" ht="18" hidden="false" customHeight="false" outlineLevel="0" collapsed="false">
      <c r="A27" s="1" t="n">
        <v>55</v>
      </c>
      <c r="B27" s="1" t="n">
        <v>17</v>
      </c>
      <c r="D27" s="1" t="s">
        <v>96</v>
      </c>
      <c r="E27" s="1" t="n">
        <v>0.95</v>
      </c>
    </row>
    <row r="28" customFormat="false" ht="18" hidden="false" customHeight="false" outlineLevel="0" collapsed="false">
      <c r="A28" s="1" t="n">
        <v>60</v>
      </c>
      <c r="B28" s="1" t="n">
        <v>23</v>
      </c>
    </row>
    <row r="29" customFormat="false" ht="18" hidden="false" customHeight="false" outlineLevel="0" collapsed="false">
      <c r="A29" s="1" t="n">
        <v>5</v>
      </c>
      <c r="B29" s="1" t="n">
        <v>18</v>
      </c>
      <c r="E29" s="1" t="s">
        <v>97</v>
      </c>
      <c r="F29" s="1" t="s">
        <v>90</v>
      </c>
      <c r="G29" s="1" t="s">
        <v>98</v>
      </c>
      <c r="H29" s="1" t="s">
        <v>73</v>
      </c>
      <c r="I29" s="1" t="str">
        <f aca="false">_xlfn.CONCAT("Lower " , INT($E$27 * 100) , "%")</f>
        <v>Lower 95%</v>
      </c>
      <c r="J29" s="1" t="str">
        <f aca="false">_xlfn.CONCAT("Upper " , INT($E$27 * 100) , "%")</f>
        <v>Upper 95%</v>
      </c>
    </row>
    <row r="30" customFormat="false" ht="18" hidden="false" customHeight="false" outlineLevel="0" collapsed="false">
      <c r="A30" s="1" t="n">
        <v>10</v>
      </c>
      <c r="B30" s="1" t="n">
        <v>30</v>
      </c>
      <c r="D30" s="1" t="str">
        <f aca="false">"Intercept"</f>
        <v>Intercept</v>
      </c>
      <c r="E30" s="1" t="n">
        <f aca="false" t="array" ref="E30:E31">INDEX($D$8:$E$8, 1 , 32 - ROW())</f>
        <v>22.8257575757576</v>
      </c>
      <c r="F30" s="1" t="n">
        <f aca="false" t="array" ref="F30:F31">INDEX($D$9:$E$9, 1 , 32 - ROW())</f>
        <v>1.61458735028019</v>
      </c>
      <c r="G30" s="1" t="n">
        <f aca="false" t="array" ref="G30:G31">$E$30:$E$31 / $F$30:$F$31</f>
        <v>14.1372082295804</v>
      </c>
      <c r="H30" s="1" t="n">
        <f aca="false" t="array" ref="H30:H31">TDIST(ABS($G$30:$G$31) , $E$11 , 2 )</f>
        <v>2.33724907847684E-018</v>
      </c>
      <c r="I30" s="1" t="n">
        <f aca="false" t="array" ref="I30:I31">$E$30:$E$31 - $F$30:$F$31 * TINV(1 - $E$27 , $E$11)</f>
        <v>19.5757618043076</v>
      </c>
      <c r="J30" s="1" t="n">
        <f aca="false" t="array" ref="J30:J31">$E$30:$E$31 + $F$30:$F$31 * TINV(1 - $E$27 , $E$11)</f>
        <v>26.0757533472076</v>
      </c>
    </row>
    <row r="31" customFormat="false" ht="18" hidden="false" customHeight="false" outlineLevel="0" collapsed="false">
      <c r="A31" s="1" t="n">
        <v>15</v>
      </c>
      <c r="B31" s="1" t="n">
        <v>25</v>
      </c>
      <c r="D31" s="1" t="str">
        <f aca="false">$A$4</f>
        <v>Time (minutes) Spent Listening to Music</v>
      </c>
      <c r="E31" s="1" t="n">
        <v>-0.0048951048951049</v>
      </c>
      <c r="F31" s="1" t="n">
        <v>0.0438758442322232</v>
      </c>
      <c r="G31" s="1" t="n">
        <v>-0.111567195589364</v>
      </c>
      <c r="H31" s="1" t="n">
        <v>0.911651989291335</v>
      </c>
      <c r="I31" s="1" t="n">
        <v>-0.0932125986490214</v>
      </c>
      <c r="J31" s="1" t="n">
        <v>0.0834223888588116</v>
      </c>
    </row>
    <row r="32" customFormat="false" ht="18" hidden="false" customHeight="false" outlineLevel="0" collapsed="false">
      <c r="A32" s="1" t="n">
        <v>20</v>
      </c>
      <c r="B32" s="1" t="n">
        <v>30</v>
      </c>
    </row>
    <row r="33" customFormat="false" ht="17.35" hidden="false" customHeight="false" outlineLevel="0" collapsed="false">
      <c r="A33" s="1" t="n">
        <v>25</v>
      </c>
      <c r="B33" s="1" t="n">
        <v>16</v>
      </c>
    </row>
    <row r="34" customFormat="false" ht="17.35" hidden="false" customHeight="false" outlineLevel="0" collapsed="false">
      <c r="A34" s="1" t="n">
        <v>30</v>
      </c>
      <c r="B34" s="1" t="n">
        <v>11</v>
      </c>
    </row>
    <row r="35" customFormat="false" ht="17.35" hidden="false" customHeight="false" outlineLevel="0" collapsed="false">
      <c r="A35" s="1" t="n">
        <v>35</v>
      </c>
      <c r="B35" s="1" t="n">
        <v>22</v>
      </c>
    </row>
    <row r="36" customFormat="false" ht="17.35" hidden="false" customHeight="false" outlineLevel="0" collapsed="false">
      <c r="A36" s="1" t="n">
        <v>40</v>
      </c>
      <c r="B36" s="1" t="n">
        <v>25</v>
      </c>
    </row>
    <row r="37" customFormat="false" ht="17.35" hidden="false" customHeight="false" outlineLevel="0" collapsed="false">
      <c r="A37" s="1" t="n">
        <v>45</v>
      </c>
      <c r="B37" s="1" t="n">
        <v>22</v>
      </c>
    </row>
    <row r="38" customFormat="false" ht="17.35" hidden="false" customHeight="false" outlineLevel="0" collapsed="false">
      <c r="A38" s="1" t="n">
        <v>50</v>
      </c>
      <c r="B38" s="1" t="n">
        <v>26</v>
      </c>
    </row>
    <row r="39" customFormat="false" ht="17.35" hidden="false" customHeight="false" outlineLevel="0" collapsed="false">
      <c r="A39" s="1" t="n">
        <v>55</v>
      </c>
      <c r="B39" s="1" t="n">
        <v>22</v>
      </c>
    </row>
    <row r="40" customFormat="false" ht="17.35" hidden="false" customHeight="false" outlineLevel="0" collapsed="false">
      <c r="A40" s="1" t="n">
        <v>60</v>
      </c>
      <c r="B40" s="1" t="n">
        <v>15</v>
      </c>
    </row>
    <row r="41" customFormat="false" ht="17.35" hidden="false" customHeight="false" outlineLevel="0" collapsed="false">
      <c r="A41" s="1" t="n">
        <v>5</v>
      </c>
      <c r="B41" s="1" t="n">
        <v>28</v>
      </c>
    </row>
    <row r="42" customFormat="false" ht="17.35" hidden="false" customHeight="false" outlineLevel="0" collapsed="false">
      <c r="A42" s="1" t="n">
        <v>10</v>
      </c>
      <c r="B42" s="1" t="n">
        <v>27</v>
      </c>
    </row>
    <row r="43" customFormat="false" ht="17.35" hidden="false" customHeight="false" outlineLevel="0" collapsed="false">
      <c r="A43" s="1" t="n">
        <v>15</v>
      </c>
      <c r="B43" s="1" t="n">
        <v>23</v>
      </c>
    </row>
    <row r="44" customFormat="false" ht="17.35" hidden="false" customHeight="false" outlineLevel="0" collapsed="false">
      <c r="A44" s="1" t="n">
        <v>20</v>
      </c>
      <c r="B44" s="1" t="n">
        <v>22</v>
      </c>
    </row>
    <row r="45" customFormat="false" ht="17.35" hidden="false" customHeight="false" outlineLevel="0" collapsed="false">
      <c r="A45" s="1" t="n">
        <v>25</v>
      </c>
      <c r="B45" s="1" t="n">
        <v>20</v>
      </c>
    </row>
    <row r="46" customFormat="false" ht="17.35" hidden="false" customHeight="false" outlineLevel="0" collapsed="false">
      <c r="A46" s="1" t="n">
        <v>30</v>
      </c>
      <c r="B46" s="1" t="n">
        <v>22</v>
      </c>
    </row>
    <row r="47" customFormat="false" ht="17.35" hidden="false" customHeight="false" outlineLevel="0" collapsed="false">
      <c r="A47" s="1" t="n">
        <v>35</v>
      </c>
      <c r="B47" s="1" t="n">
        <v>23</v>
      </c>
    </row>
    <row r="48" customFormat="false" ht="17.35" hidden="false" customHeight="false" outlineLevel="0" collapsed="false">
      <c r="A48" s="1" t="n">
        <v>40</v>
      </c>
      <c r="B48" s="1" t="n">
        <v>11</v>
      </c>
    </row>
    <row r="49" customFormat="false" ht="17.35" hidden="false" customHeight="false" outlineLevel="0" collapsed="false">
      <c r="A49" s="1" t="n">
        <v>45</v>
      </c>
      <c r="B49" s="1" t="n">
        <v>25</v>
      </c>
    </row>
    <row r="50" customFormat="false" ht="17.35" hidden="false" customHeight="false" outlineLevel="0" collapsed="false">
      <c r="A50" s="1" t="n">
        <v>50</v>
      </c>
      <c r="B50" s="1" t="n">
        <v>27</v>
      </c>
    </row>
    <row r="51" customFormat="false" ht="17.35" hidden="false" customHeight="false" outlineLevel="0" collapsed="false">
      <c r="A51" s="1" t="n">
        <v>55</v>
      </c>
      <c r="B51" s="1" t="n">
        <v>28</v>
      </c>
    </row>
    <row r="52" customFormat="false" ht="17.35" hidden="false" customHeight="false" outlineLevel="0" collapsed="false">
      <c r="A52" s="1" t="n">
        <v>60</v>
      </c>
      <c r="B52" s="1" t="n">
        <v>29</v>
      </c>
    </row>
    <row r="53" customFormat="false" ht="17.35" hidden="false" customHeight="false" outlineLevel="0" collapsed="false"/>
    <row r="54" customFormat="false" ht="17.35" hidden="false" customHeight="false" outlineLevel="0" collapsed="false">
      <c r="A54" s="16" t="s">
        <v>99</v>
      </c>
    </row>
    <row r="55" customFormat="false" ht="17.35" hidden="false" customHeight="false" outlineLevel="0" collapsed="false">
      <c r="A55" s="12" t="s">
        <v>100</v>
      </c>
    </row>
    <row r="56" customFormat="false" ht="17.35" hidden="false" customHeight="false" outlineLevel="0" collapsed="false"/>
    <row r="57" customFormat="false" ht="17.35" hidden="false" customHeight="false" outlineLevel="0" collapsed="false">
      <c r="A57" s="8" t="s">
        <v>35</v>
      </c>
      <c r="B57" s="1" t="n">
        <v>0.91165</v>
      </c>
    </row>
    <row r="58" customFormat="false" ht="17.35" hidden="false" customHeight="false" outlineLevel="0" collapsed="false">
      <c r="A58" s="8" t="s">
        <v>101</v>
      </c>
    </row>
    <row r="59" customFormat="false" ht="17.35" hidden="false" customHeight="false" outlineLevel="0" collapsed="false">
      <c r="A59" s="10"/>
    </row>
    <row r="60" customFormat="false" ht="19.7" hidden="false" customHeight="false" outlineLevel="0" collapsed="false">
      <c r="A60" s="14" t="s">
        <v>20</v>
      </c>
      <c r="B60" s="1" t="s">
        <v>102</v>
      </c>
    </row>
    <row r="61" customFormat="false" ht="17.35" hidden="false" customHeight="false" outlineLevel="0" collapsed="false"/>
    <row r="62" customFormat="false" ht="17.35" hidden="false" customHeight="false" outlineLevel="0" collapsed="false"/>
    <row r="63" customFormat="false" ht="17.35" hidden="false" customHeight="false" outlineLevel="0" collapsed="false"/>
    <row r="64" customFormat="false" ht="17.35" hidden="false" customHeight="false" outlineLevel="0" collapsed="false"/>
    <row r="65" customFormat="false" ht="17.35" hidden="false" customHeight="false" outlineLevel="0" collapsed="false"/>
    <row r="66" customFormat="false" ht="17.35" hidden="false" customHeight="false" outlineLevel="0" collapsed="false"/>
    <row r="67" customFormat="false" ht="17.35" hidden="false" customHeight="false" outlineLevel="0" collapsed="false"/>
    <row r="68" customFormat="false" ht="17.35" hidden="false" customHeight="false" outlineLevel="0" collapsed="false"/>
    <row r="69" customFormat="false" ht="17.35" hidden="false" customHeight="false" outlineLevel="0" collapsed="false"/>
    <row r="70" customFormat="false" ht="17.35" hidden="false" customHeight="false" outlineLevel="0" collapsed="false"/>
    <row r="71" customFormat="false" ht="17.35" hidden="false" customHeight="false" outlineLevel="0" collapsed="false"/>
    <row r="72" customFormat="false" ht="17.35" hidden="false" customHeight="false" outlineLevel="0" collapsed="false"/>
    <row r="73" customFormat="false" ht="17.35" hidden="false" customHeight="false" outlineLevel="0" collapsed="false"/>
    <row r="74" customFormat="false" ht="17.35" hidden="false" customHeight="false" outlineLevel="0" collapsed="false"/>
    <row r="75" customFormat="false" ht="17.35" hidden="false" customHeight="false" outlineLevel="0" collapsed="false"/>
    <row r="76" customFormat="false" ht="17.35" hidden="false" customHeight="false" outlineLevel="0" collapsed="false"/>
    <row r="77" customFormat="false" ht="17.35" hidden="false" customHeight="false" outlineLevel="0" collapsed="false"/>
    <row r="78" customFormat="false" ht="17.35" hidden="false" customHeight="false" outlineLevel="0" collapsed="false"/>
    <row r="79" customFormat="false" ht="17.35" hidden="false" customHeight="false" outlineLevel="0" collapsed="false"/>
    <row r="80" customFormat="false" ht="17.35" hidden="false" customHeight="false" outlineLevel="0" collapsed="false"/>
    <row r="81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2021-05-06T12:26:42Z</dcterms:created>
  <dc:creator>Fleming, Kimberly</dc:creator>
  <dc:description/>
  <dc:language>en-US</dc:language>
  <cp:lastModifiedBy/>
  <dcterms:modified xsi:type="dcterms:W3CDTF">2021-05-10T08:34:30Z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