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ython\Watches\"/>
    </mc:Choice>
  </mc:AlternateContent>
  <xr:revisionPtr revIDLastSave="0" documentId="8_{C8C2B371-4427-4FBC-8BCC-6432B59F6179}" xr6:coauthVersionLast="41" xr6:coauthVersionMax="41" xr10:uidLastSave="{00000000-0000-0000-0000-000000000000}"/>
  <bookViews>
    <workbookView xWindow="-120" yWindow="-120" windowWidth="29040" windowHeight="16440" xr2:uid="{2F0ED518-C431-4E8A-BFAD-1A35705BEE1E}"/>
  </bookViews>
  <sheets>
    <sheet name="subby" sheetId="1" r:id="rId1"/>
    <sheet name="explorer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29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" i="3"/>
  <c r="I3" i="3"/>
  <c r="J3" i="3"/>
  <c r="I4" i="3"/>
  <c r="J4" i="3"/>
  <c r="I5" i="3"/>
  <c r="J5" i="3"/>
  <c r="I6" i="3"/>
  <c r="J6" i="3"/>
  <c r="I7" i="3"/>
  <c r="J7" i="3"/>
  <c r="I8" i="3"/>
  <c r="J8" i="3"/>
  <c r="I9" i="3"/>
  <c r="J9" i="3"/>
  <c r="I10" i="3"/>
  <c r="J10" i="3"/>
  <c r="I11" i="3"/>
  <c r="J11" i="3"/>
  <c r="I12" i="3"/>
  <c r="J12" i="3"/>
  <c r="I13" i="3"/>
  <c r="J13" i="3"/>
  <c r="I14" i="3"/>
  <c r="J14" i="3"/>
  <c r="I15" i="3"/>
  <c r="J15" i="3"/>
  <c r="I16" i="3"/>
  <c r="J16" i="3"/>
  <c r="I17" i="3"/>
  <c r="J17" i="3"/>
  <c r="I18" i="3"/>
  <c r="J18" i="3"/>
  <c r="I19" i="3"/>
  <c r="J19" i="3"/>
  <c r="I20" i="3"/>
  <c r="J20" i="3"/>
  <c r="I21" i="3"/>
  <c r="J21" i="3"/>
  <c r="I22" i="3"/>
  <c r="J22" i="3"/>
  <c r="I23" i="3"/>
  <c r="J23" i="3"/>
  <c r="I24" i="3"/>
  <c r="J24" i="3"/>
  <c r="I25" i="3"/>
  <c r="J25" i="3"/>
  <c r="I26" i="3"/>
  <c r="J26" i="3"/>
  <c r="I27" i="3"/>
  <c r="J27" i="3"/>
  <c r="I28" i="3"/>
  <c r="J28" i="3"/>
  <c r="I29" i="3"/>
  <c r="J29" i="3"/>
  <c r="J2" i="3"/>
  <c r="I2" i="3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H31" i="1"/>
  <c r="H30" i="1"/>
  <c r="H29" i="1"/>
  <c r="N29" i="1" s="1"/>
  <c r="O29" i="1" s="1"/>
  <c r="H28" i="1"/>
  <c r="H27" i="1"/>
  <c r="H26" i="1"/>
  <c r="H25" i="1"/>
  <c r="N25" i="1" s="1"/>
  <c r="O25" i="1" s="1"/>
  <c r="H24" i="1"/>
  <c r="L24" i="1" s="1"/>
  <c r="M24" i="1" s="1"/>
  <c r="H23" i="1"/>
  <c r="H22" i="1"/>
  <c r="L22" i="1" s="1"/>
  <c r="H21" i="1"/>
  <c r="L21" i="1" s="1"/>
  <c r="H20" i="1"/>
  <c r="H19" i="1"/>
  <c r="L19" i="1" s="1"/>
  <c r="H18" i="1"/>
  <c r="H17" i="1"/>
  <c r="L17" i="1" s="1"/>
  <c r="H16" i="1"/>
  <c r="L16" i="1" s="1"/>
  <c r="H15" i="1"/>
  <c r="H14" i="1"/>
  <c r="L14" i="1" s="1"/>
  <c r="H13" i="1"/>
  <c r="N13" i="1" s="1"/>
  <c r="O13" i="1" s="1"/>
  <c r="H12" i="1"/>
  <c r="H11" i="1"/>
  <c r="H10" i="1"/>
  <c r="H9" i="1"/>
  <c r="N9" i="1" s="1"/>
  <c r="O9" i="1" s="1"/>
  <c r="H8" i="1"/>
  <c r="L8" i="1" s="1"/>
  <c r="H7" i="1"/>
  <c r="H6" i="1"/>
  <c r="L6" i="1" s="1"/>
  <c r="H5" i="1"/>
  <c r="N5" i="1" s="1"/>
  <c r="O5" i="1" s="1"/>
  <c r="H4" i="1"/>
  <c r="H3" i="1"/>
  <c r="L3" i="1" s="1"/>
  <c r="H2" i="1"/>
  <c r="L2" i="1" s="1"/>
  <c r="M2" i="1" s="1"/>
  <c r="L30" i="1"/>
  <c r="L11" i="1"/>
  <c r="N31" i="1"/>
  <c r="O31" i="1" s="1"/>
  <c r="N30" i="1"/>
  <c r="O30" i="1" s="1"/>
  <c r="N28" i="1"/>
  <c r="O28" i="1" s="1"/>
  <c r="N27" i="1"/>
  <c r="O27" i="1" s="1"/>
  <c r="N26" i="1"/>
  <c r="O26" i="1" s="1"/>
  <c r="N23" i="1"/>
  <c r="N20" i="1"/>
  <c r="O20" i="1" s="1"/>
  <c r="N18" i="1"/>
  <c r="O18" i="1" s="1"/>
  <c r="N15" i="1"/>
  <c r="O15" i="1" s="1"/>
  <c r="N12" i="1"/>
  <c r="O12" i="1" s="1"/>
  <c r="N10" i="1"/>
  <c r="N7" i="1"/>
  <c r="N6" i="1"/>
  <c r="O6" i="1" s="1"/>
  <c r="N4" i="1"/>
  <c r="O4" i="1" s="1"/>
  <c r="L31" i="1"/>
  <c r="M31" i="1" s="1"/>
  <c r="L29" i="1"/>
  <c r="L28" i="1"/>
  <c r="L27" i="1"/>
  <c r="L26" i="1"/>
  <c r="L23" i="1"/>
  <c r="L20" i="1"/>
  <c r="L18" i="1"/>
  <c r="L15" i="1"/>
  <c r="L12" i="1"/>
  <c r="M12" i="1" s="1"/>
  <c r="L10" i="1"/>
  <c r="L7" i="1"/>
  <c r="L5" i="1"/>
  <c r="L4" i="1"/>
  <c r="O23" i="1"/>
  <c r="O10" i="1"/>
  <c r="O7" i="1"/>
  <c r="J2" i="1"/>
  <c r="F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J3" i="1"/>
  <c r="J31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C67" i="1"/>
  <c r="D45" i="1"/>
  <c r="E45" i="1" s="1"/>
  <c r="C66" i="1"/>
  <c r="E2" i="1" s="1"/>
  <c r="P2" i="3" l="1" a="1"/>
  <c r="P2" i="3" s="1"/>
  <c r="P3" i="3" a="1"/>
  <c r="P3" i="3" s="1"/>
  <c r="N17" i="1"/>
  <c r="O17" i="1" s="1"/>
  <c r="L9" i="1"/>
  <c r="L25" i="1"/>
  <c r="N22" i="1"/>
  <c r="O22" i="1" s="1"/>
  <c r="N14" i="1"/>
  <c r="O14" i="1" s="1"/>
  <c r="L13" i="1"/>
  <c r="N21" i="1"/>
  <c r="O21" i="1" s="1"/>
  <c r="N2" i="1"/>
  <c r="O2" i="1" s="1"/>
  <c r="N8" i="1"/>
  <c r="O8" i="1" s="1"/>
  <c r="N16" i="1"/>
  <c r="O16" i="1" s="1"/>
  <c r="N24" i="1"/>
  <c r="O24" i="1" s="1"/>
  <c r="N3" i="1"/>
  <c r="O3" i="1" s="1"/>
  <c r="N11" i="1"/>
  <c r="O11" i="1" s="1"/>
  <c r="N19" i="1"/>
  <c r="O19" i="1" s="1"/>
  <c r="D66" i="1"/>
  <c r="E21" i="1"/>
  <c r="E7" i="1"/>
  <c r="E23" i="1"/>
  <c r="E31" i="1"/>
  <c r="E17" i="1"/>
  <c r="E6" i="1"/>
  <c r="E22" i="1"/>
  <c r="E30" i="1"/>
  <c r="E16" i="1"/>
  <c r="E5" i="1"/>
  <c r="E9" i="1"/>
  <c r="E29" i="1"/>
  <c r="E15" i="1"/>
  <c r="E8" i="1"/>
  <c r="E25" i="1"/>
  <c r="E14" i="1"/>
  <c r="E24" i="1"/>
  <c r="E13" i="1"/>
  <c r="E28" i="1"/>
  <c r="E20" i="1"/>
  <c r="E12" i="1"/>
  <c r="E4" i="1"/>
  <c r="E27" i="1"/>
  <c r="E19" i="1"/>
  <c r="E11" i="1"/>
  <c r="E3" i="1"/>
  <c r="E26" i="1"/>
  <c r="E18" i="1"/>
  <c r="E10" i="1"/>
  <c r="D67" i="1"/>
  <c r="Q2" i="3" l="1"/>
  <c r="Q3" i="3"/>
  <c r="F41" i="1" l="1" a="1"/>
  <c r="F41" i="1" s="1"/>
  <c r="D44" i="1"/>
  <c r="D43" i="1"/>
  <c r="D42" i="1"/>
  <c r="D41" i="1"/>
  <c r="F42" i="1" l="1"/>
  <c r="G41" i="1"/>
  <c r="G42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30" i="1"/>
  <c r="I29" i="1"/>
  <c r="M29" i="1" s="1"/>
  <c r="I28" i="1"/>
  <c r="M28" i="1" s="1"/>
  <c r="I27" i="1"/>
  <c r="M27" i="1" s="1"/>
  <c r="I26" i="1"/>
  <c r="M26" i="1" s="1"/>
  <c r="I25" i="1"/>
  <c r="M25" i="1" s="1"/>
  <c r="I24" i="1"/>
  <c r="I23" i="1"/>
  <c r="M23" i="1" s="1"/>
  <c r="I22" i="1"/>
  <c r="M22" i="1" s="1"/>
  <c r="I21" i="1"/>
  <c r="M21" i="1" s="1"/>
  <c r="I20" i="1"/>
  <c r="M20" i="1" s="1"/>
  <c r="I19" i="1"/>
  <c r="M19" i="1" s="1"/>
  <c r="I18" i="1"/>
  <c r="M18" i="1" s="1"/>
  <c r="I17" i="1"/>
  <c r="M17" i="1" s="1"/>
  <c r="I16" i="1"/>
  <c r="M16" i="1" s="1"/>
  <c r="I15" i="1"/>
  <c r="M15" i="1" s="1"/>
  <c r="I14" i="1"/>
  <c r="M14" i="1" s="1"/>
  <c r="I13" i="1"/>
  <c r="M13" i="1" s="1"/>
  <c r="I12" i="1"/>
  <c r="I11" i="1"/>
  <c r="M11" i="1" s="1"/>
  <c r="I10" i="1"/>
  <c r="M10" i="1" s="1"/>
  <c r="I9" i="1"/>
  <c r="M9" i="1" s="1"/>
  <c r="I8" i="1"/>
  <c r="M8" i="1" s="1"/>
  <c r="I7" i="1"/>
  <c r="M7" i="1" s="1"/>
  <c r="I6" i="1"/>
  <c r="M6" i="1" s="1"/>
  <c r="I5" i="1"/>
  <c r="M5" i="1" s="1"/>
  <c r="I4" i="1"/>
  <c r="M4" i="1" s="1"/>
  <c r="I3" i="1"/>
  <c r="M3" i="1" s="1"/>
  <c r="I2" i="1"/>
  <c r="I30" i="1"/>
  <c r="M30" i="1" s="1"/>
  <c r="K31" i="1" l="1"/>
</calcChain>
</file>

<file path=xl/sharedStrings.xml><?xml version="1.0" encoding="utf-8"?>
<sst xmlns="http://schemas.openxmlformats.org/spreadsheetml/2006/main" count="47" uniqueCount="44">
  <si>
    <t>Year</t>
  </si>
  <si>
    <t>Listings</t>
  </si>
  <si>
    <t>NewPrice</t>
  </si>
  <si>
    <t>MedPriceAUD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</si>
  <si>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</si>
  <si>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</si>
  <si>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</si>
  <si>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</si>
  <si>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</si>
  <si>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</si>
  <si>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</si>
  <si>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</si>
  <si>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</si>
  <si>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</si>
  <si>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</si>
  <si>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</si>
  <si>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</si>
  <si>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</si>
  <si>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</si>
  <si>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</si>
  <si>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</si>
  <si>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</si>
  <si>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</si>
  <si>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</si>
  <si>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</si>
  <si>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</si>
  <si>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</si>
  <si>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</si>
  <si>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</si>
  <si>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predUSD</t>
  </si>
  <si>
    <t>predAUD</t>
  </si>
  <si>
    <t>servicing</t>
  </si>
  <si>
    <t>total cost</t>
  </si>
  <si>
    <t>return pa</t>
  </si>
  <si>
    <t>year</t>
  </si>
  <si>
    <t>sub</t>
  </si>
  <si>
    <t>ln(explorer)</t>
  </si>
  <si>
    <t>ln(sub)</t>
  </si>
  <si>
    <t>explorer</t>
  </si>
  <si>
    <t>Daydate</t>
  </si>
  <si>
    <t>Explorer</t>
  </si>
  <si>
    <t>Submarriner</t>
  </si>
  <si>
    <t>Exp new</t>
  </si>
  <si>
    <t>Exp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</si>
</sst>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4" formatCode="0.0000000"/>
    <numFmt numFmtId="179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174" fontId="0" fillId="0" borderId="0" xfId="0" applyNumberFormat="1"/>
    <xf numFmtId="17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subby!$B$1</c:f>
              <c:strCache>
                <c:ptCount val="1"/>
                <c:pt idx="0">
                  <c:v>Listings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subby!$A$2:$A$31</c:f>
              <c:numCache>
                <c:formatCode>General</c:formatCode>
                <c:ptCount val="30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</c:numCache>
            </c:numRef>
          </c:xVal>
          <c:yVal>
            <c:numRef>
              <c:f>subby!$B$2:$B$31</c:f>
              <c:numCache>
                <c:formatCode>General</c:formatCode>
                <c:ptCount val="30"/>
                <c:pt idx="0">
                  <c:v>20</c:v>
                </c:pt>
                <c:pt idx="1">
                  <c:v>22</c:v>
                </c:pt>
                <c:pt idx="2">
                  <c:v>8</c:v>
                </c:pt>
                <c:pt idx="3">
                  <c:v>13</c:v>
                </c:pt>
                <c:pt idx="4">
                  <c:v>12</c:v>
                </c:pt>
                <c:pt idx="5">
                  <c:v>22</c:v>
                </c:pt>
                <c:pt idx="6">
                  <c:v>16</c:v>
                </c:pt>
                <c:pt idx="7">
                  <c:v>24</c:v>
                </c:pt>
                <c:pt idx="8">
                  <c:v>14</c:v>
                </c:pt>
                <c:pt idx="9">
                  <c:v>25</c:v>
                </c:pt>
                <c:pt idx="10">
                  <c:v>21</c:v>
                </c:pt>
                <c:pt idx="11">
                  <c:v>27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23</c:v>
                </c:pt>
                <c:pt idx="16">
                  <c:v>26</c:v>
                </c:pt>
                <c:pt idx="17">
                  <c:v>39</c:v>
                </c:pt>
                <c:pt idx="18">
                  <c:v>33</c:v>
                </c:pt>
                <c:pt idx="19">
                  <c:v>24</c:v>
                </c:pt>
                <c:pt idx="20">
                  <c:v>65</c:v>
                </c:pt>
                <c:pt idx="21">
                  <c:v>24</c:v>
                </c:pt>
                <c:pt idx="22">
                  <c:v>27</c:v>
                </c:pt>
                <c:pt idx="23">
                  <c:v>26</c:v>
                </c:pt>
                <c:pt idx="24">
                  <c:v>37</c:v>
                </c:pt>
                <c:pt idx="25">
                  <c:v>24</c:v>
                </c:pt>
                <c:pt idx="26">
                  <c:v>31</c:v>
                </c:pt>
                <c:pt idx="27">
                  <c:v>52</c:v>
                </c:pt>
                <c:pt idx="28">
                  <c:v>58</c:v>
                </c:pt>
                <c:pt idx="29">
                  <c:v>164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79-4291-9FAD-97409E7FC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5934672"/>
        <c:axId val="316021776"/>
      </c:scatterChart>
      <c:scatterChart>
        <c:scatterStyle val="smoothMarker"/>
        <c:varyColors val="0"/>
        <c:ser>
          <c:idx val="1"/>
          <c:order val="1"/>
          <c:tx>
            <c:strRef>
              <c:f>subby!$C$1</c:f>
              <c:strCache>
                <c:ptCount val="1"/>
                <c:pt idx="0">
                  <c:v>MedPriceAUD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9.851005191824037E-3"/>
                  <c:y val="7.55541930439319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subby!$A$2:$A$31</c:f>
              <c:numCache>
                <c:formatCode>General</c:formatCode>
                <c:ptCount val="30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</c:numCache>
            </c:numRef>
          </c:xVal>
          <c:yVal>
            <c:numRef>
              <c:f>subby!$C$2:$C$31</c:f>
              <c:numCache>
                <c:formatCode>General</c:formatCode>
                <c:ptCount val="30"/>
                <c:pt idx="0">
                  <c:v>11675</c:v>
                </c:pt>
                <c:pt idx="1">
                  <c:v>12216.5</c:v>
                </c:pt>
                <c:pt idx="2">
                  <c:v>13076</c:v>
                </c:pt>
                <c:pt idx="3">
                  <c:v>11741</c:v>
                </c:pt>
                <c:pt idx="4">
                  <c:v>12143.5</c:v>
                </c:pt>
                <c:pt idx="5">
                  <c:v>12141</c:v>
                </c:pt>
                <c:pt idx="6">
                  <c:v>11993</c:v>
                </c:pt>
                <c:pt idx="7">
                  <c:v>12083</c:v>
                </c:pt>
                <c:pt idx="8">
                  <c:v>12488</c:v>
                </c:pt>
                <c:pt idx="9">
                  <c:v>12433</c:v>
                </c:pt>
                <c:pt idx="10">
                  <c:v>11748</c:v>
                </c:pt>
                <c:pt idx="11">
                  <c:v>12954</c:v>
                </c:pt>
                <c:pt idx="12">
                  <c:v>12695</c:v>
                </c:pt>
                <c:pt idx="13">
                  <c:v>13076</c:v>
                </c:pt>
                <c:pt idx="14">
                  <c:v>13243</c:v>
                </c:pt>
                <c:pt idx="15">
                  <c:v>12743</c:v>
                </c:pt>
                <c:pt idx="16">
                  <c:v>13093.5</c:v>
                </c:pt>
                <c:pt idx="17">
                  <c:v>13240</c:v>
                </c:pt>
                <c:pt idx="18">
                  <c:v>13573</c:v>
                </c:pt>
                <c:pt idx="19">
                  <c:v>14392</c:v>
                </c:pt>
                <c:pt idx="20">
                  <c:v>15750</c:v>
                </c:pt>
                <c:pt idx="21">
                  <c:v>15387</c:v>
                </c:pt>
                <c:pt idx="22">
                  <c:v>15393</c:v>
                </c:pt>
                <c:pt idx="23">
                  <c:v>15458</c:v>
                </c:pt>
                <c:pt idx="24">
                  <c:v>15976</c:v>
                </c:pt>
                <c:pt idx="25">
                  <c:v>15797.5</c:v>
                </c:pt>
                <c:pt idx="26">
                  <c:v>16276</c:v>
                </c:pt>
                <c:pt idx="27">
                  <c:v>16291</c:v>
                </c:pt>
                <c:pt idx="28">
                  <c:v>16658</c:v>
                </c:pt>
                <c:pt idx="29">
                  <c:v>17248.5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79-4291-9FAD-97409E7FC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903264"/>
        <c:axId val="1956901600"/>
      </c:scatterChart>
      <c:valAx>
        <c:axId val="130593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21776"/>
        <c:crosses val="autoZero"/>
        <c:crossBetween val="midCat"/>
      </c:valAx>
      <c:valAx>
        <c:axId val="31602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934672"/>
        <c:crosses val="autoZero"/>
        <c:crossBetween val="midCat"/>
      </c:valAx>
      <c:valAx>
        <c:axId val="19569016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03264"/>
        <c:crosses val="max"/>
        <c:crossBetween val="midCat"/>
      </c:valAx>
      <c:valAx>
        <c:axId val="1956903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5690160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subby!$C$1</c:f>
              <c:strCache>
                <c:ptCount val="1"/>
                <c:pt idx="0">
                  <c:v>MedPriceAUD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subby!$A$2:$A$31</c:f>
              <c:numCache>
                <c:formatCode>General</c:formatCode>
                <c:ptCount val="30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</c:numCache>
            </c:numRef>
          </c:xVal>
          <c:yVal>
            <c:numRef>
              <c:f>subby!$C$2:$C$31</c:f>
              <c:numCache>
                <c:formatCode>General</c:formatCode>
                <c:ptCount val="30"/>
                <c:pt idx="0">
                  <c:v>11675</c:v>
                </c:pt>
                <c:pt idx="1">
                  <c:v>12216.5</c:v>
                </c:pt>
                <c:pt idx="2">
                  <c:v>13076</c:v>
                </c:pt>
                <c:pt idx="3">
                  <c:v>11741</c:v>
                </c:pt>
                <c:pt idx="4">
                  <c:v>12143.5</c:v>
                </c:pt>
                <c:pt idx="5">
                  <c:v>12141</c:v>
                </c:pt>
                <c:pt idx="6">
                  <c:v>11993</c:v>
                </c:pt>
                <c:pt idx="7">
                  <c:v>12083</c:v>
                </c:pt>
                <c:pt idx="8">
                  <c:v>12488</c:v>
                </c:pt>
                <c:pt idx="9">
                  <c:v>12433</c:v>
                </c:pt>
                <c:pt idx="10">
                  <c:v>11748</c:v>
                </c:pt>
                <c:pt idx="11">
                  <c:v>12954</c:v>
                </c:pt>
                <c:pt idx="12">
                  <c:v>12695</c:v>
                </c:pt>
                <c:pt idx="13">
                  <c:v>13076</c:v>
                </c:pt>
                <c:pt idx="14">
                  <c:v>13243</c:v>
                </c:pt>
                <c:pt idx="15">
                  <c:v>12743</c:v>
                </c:pt>
                <c:pt idx="16">
                  <c:v>13093.5</c:v>
                </c:pt>
                <c:pt idx="17">
                  <c:v>13240</c:v>
                </c:pt>
                <c:pt idx="18">
                  <c:v>13573</c:v>
                </c:pt>
                <c:pt idx="19">
                  <c:v>14392</c:v>
                </c:pt>
                <c:pt idx="20">
                  <c:v>15750</c:v>
                </c:pt>
                <c:pt idx="21">
                  <c:v>15387</c:v>
                </c:pt>
                <c:pt idx="22">
                  <c:v>15393</c:v>
                </c:pt>
                <c:pt idx="23">
                  <c:v>15458</c:v>
                </c:pt>
                <c:pt idx="24">
                  <c:v>15976</c:v>
                </c:pt>
                <c:pt idx="25">
                  <c:v>15797.5</c:v>
                </c:pt>
                <c:pt idx="26">
                  <c:v>16276</c:v>
                </c:pt>
                <c:pt idx="27">
                  <c:v>16291</c:v>
                </c:pt>
                <c:pt idx="28">
                  <c:v>16658</c:v>
                </c:pt>
                <c:pt idx="29">
                  <c:v>17248.5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1C-4A1C-9EBD-B4712A49C2FB}"/>
            </c:ext>
          </c:extLst>
        </c:ser>
        <c:ser>
          <c:idx val="1"/>
          <c:order val="1"/>
          <c:tx>
            <c:strRef>
              <c:f>subby!$H$1</c:f>
              <c:strCache>
                <c:ptCount val="1"/>
                <c:pt idx="0">
                  <c:v>total cost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subby!$A$2:$A$31</c:f>
              <c:numCache>
                <c:formatCode>General</c:formatCode>
                <c:ptCount val="30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</c:numCache>
            </c:numRef>
          </c:xVal>
          <c:yVal>
            <c:numRef>
              <c:f>subby!$H$2:$H$31</c:f>
              <c:numCache>
                <c:formatCode>General</c:formatCode>
                <c:ptCount val="30"/>
                <c:pt idx="0">
                  <c:v>10876.557136358977</c:v>
                </c:pt>
                <c:pt idx="1">
                  <c:v>11077.435591770605</c:v>
                </c:pt>
                <c:pt idx="2">
                  <c:v>11290.264727185258</c:v>
                </c:pt>
                <c:pt idx="3">
                  <c:v>11515.755513584025</c:v>
                </c:pt>
                <c:pt idx="4">
                  <c:v>11754.661219100783</c:v>
                </c:pt>
                <c:pt idx="5">
                  <c:v>10507.779925368057</c:v>
                </c:pt>
                <c:pt idx="6">
                  <c:v>10775.957193566133</c:v>
                </c:pt>
                <c:pt idx="7">
                  <c:v>11060.088889080667</c:v>
                </c:pt>
                <c:pt idx="8">
                  <c:v>11361.124174205484</c:v>
                </c:pt>
                <c:pt idx="9">
                  <c:v>11680.068678886848</c:v>
                </c:pt>
                <c:pt idx="10">
                  <c:v>10517.987860102552</c:v>
                </c:pt>
                <c:pt idx="11">
                  <c:v>10876.010561097592</c:v>
                </c:pt>
                <c:pt idx="12">
                  <c:v>11255.332782365445</c:v>
                </c:pt>
                <c:pt idx="13">
                  <c:v>11657.221676973753</c:v>
                </c:pt>
                <c:pt idx="14">
                  <c:v>12083.019783579784</c:v>
                </c:pt>
                <c:pt idx="15">
                  <c:v>11034.149511277476</c:v>
                </c:pt>
                <c:pt idx="16">
                  <c:v>11512.117891256317</c:v>
                </c:pt>
                <c:pt idx="17">
                  <c:v>12018.521611147484</c:v>
                </c:pt>
                <c:pt idx="18">
                  <c:v>12555.052348873056</c:v>
                </c:pt>
                <c:pt idx="19">
                  <c:v>13123.502423817916</c:v>
                </c:pt>
                <c:pt idx="20">
                  <c:v>12225.770784200315</c:v>
                </c:pt>
                <c:pt idx="21">
                  <c:v>12863.86935064486</c:v>
                </c:pt>
                <c:pt idx="22">
                  <c:v>13539.929737148086</c:v>
                </c:pt>
                <c:pt idx="23">
                  <c:v>14256.210371886826</c:v>
                </c:pt>
                <c:pt idx="24">
                  <c:v>15015.104041660041</c:v>
                </c:pt>
                <c:pt idx="25">
                  <c:v>14319.145885164269</c:v>
                </c:pt>
                <c:pt idx="26">
                  <c:v>15171.021861806932</c:v>
                </c:pt>
                <c:pt idx="27">
                  <c:v>16073.577724345076</c:v>
                </c:pt>
                <c:pt idx="28">
                  <c:v>17029.828525326957</c:v>
                </c:pt>
                <c:pt idx="29">
                  <c:v>18042.96868909194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1C-4A1C-9EBD-B4712A49C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6606368"/>
        <c:axId val="1749957840"/>
      </c:scatterChart>
      <c:valAx>
        <c:axId val="156660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957840"/>
        <c:crosses val="autoZero"/>
        <c:crossBetween val="midCat"/>
      </c:valAx>
      <c:valAx>
        <c:axId val="174995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60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explorer!$B$1</c:f>
              <c:strCache>
                <c:ptCount val="1"/>
                <c:pt idx="0">
                  <c:v>Explorer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explorer!$A$2:$A$29</c:f>
              <c:numCache>
                <c:formatCode>General</c:formatCode>
                <c:ptCount val="28"/>
                <c:pt idx="0">
                  <c:v>1991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</c:numCache>
            </c:numRef>
          </c:xVal>
          <c:yVal>
            <c:numRef>
              <c:f>explorer!$B$2:$B$29</c:f>
              <c:numCache>
                <c:formatCode>General</c:formatCode>
                <c:ptCount val="28"/>
                <c:pt idx="0">
                  <c:v>8750.5</c:v>
                </c:pt>
                <c:pt idx="1">
                  <c:v>7879</c:v>
                </c:pt>
                <c:pt idx="2">
                  <c:v>7529</c:v>
                </c:pt>
                <c:pt idx="3">
                  <c:v>6836</c:v>
                </c:pt>
                <c:pt idx="4">
                  <c:v>8272</c:v>
                </c:pt>
                <c:pt idx="5">
                  <c:v>8726</c:v>
                </c:pt>
                <c:pt idx="6">
                  <c:v>8172.5</c:v>
                </c:pt>
                <c:pt idx="7">
                  <c:v>8205.5</c:v>
                </c:pt>
                <c:pt idx="8">
                  <c:v>8906</c:v>
                </c:pt>
                <c:pt idx="9">
                  <c:v>8469.5</c:v>
                </c:pt>
                <c:pt idx="10">
                  <c:v>8259</c:v>
                </c:pt>
                <c:pt idx="11">
                  <c:v>8742</c:v>
                </c:pt>
                <c:pt idx="12">
                  <c:v>8276</c:v>
                </c:pt>
                <c:pt idx="13">
                  <c:v>8192</c:v>
                </c:pt>
                <c:pt idx="14">
                  <c:v>8441</c:v>
                </c:pt>
                <c:pt idx="15">
                  <c:v>8608.5</c:v>
                </c:pt>
                <c:pt idx="16">
                  <c:v>9107</c:v>
                </c:pt>
                <c:pt idx="17">
                  <c:v>9631</c:v>
                </c:pt>
                <c:pt idx="18">
                  <c:v>9571</c:v>
                </c:pt>
                <c:pt idx="19">
                  <c:v>9352</c:v>
                </c:pt>
                <c:pt idx="20">
                  <c:v>9597</c:v>
                </c:pt>
                <c:pt idx="21">
                  <c:v>9321</c:v>
                </c:pt>
                <c:pt idx="22">
                  <c:v>9269</c:v>
                </c:pt>
                <c:pt idx="23">
                  <c:v>9600</c:v>
                </c:pt>
                <c:pt idx="24">
                  <c:v>10284</c:v>
                </c:pt>
                <c:pt idx="25">
                  <c:v>10179</c:v>
                </c:pt>
                <c:pt idx="26">
                  <c:v>10696</c:v>
                </c:pt>
                <c:pt idx="27">
                  <c:v>11421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A4-44E4-A032-FD1D4B43AA70}"/>
            </c:ext>
          </c:extLst>
        </c:ser>
        <c:ser>
          <c:idx val="1"/>
          <c:order val="1"/>
          <c:tx>
            <c:strRef>
              <c:f>explorer!$C$1</c:f>
              <c:strCache>
                <c:ptCount val="1"/>
                <c:pt idx="0">
                  <c:v>Submarriner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explorer!$A$2:$A$29</c:f>
              <c:numCache>
                <c:formatCode>General</c:formatCode>
                <c:ptCount val="28"/>
                <c:pt idx="0">
                  <c:v>1991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</c:numCache>
            </c:numRef>
          </c:xVal>
          <c:yVal>
            <c:numRef>
              <c:f>explorer!$C$2:$C$29</c:f>
              <c:numCache>
                <c:formatCode>General</c:formatCode>
                <c:ptCount val="28"/>
                <c:pt idx="0">
                  <c:v>12216.5</c:v>
                </c:pt>
                <c:pt idx="1">
                  <c:v>11741</c:v>
                </c:pt>
                <c:pt idx="2">
                  <c:v>12143.5</c:v>
                </c:pt>
                <c:pt idx="3">
                  <c:v>12141</c:v>
                </c:pt>
                <c:pt idx="4">
                  <c:v>11993</c:v>
                </c:pt>
                <c:pt idx="5">
                  <c:v>12083</c:v>
                </c:pt>
                <c:pt idx="6">
                  <c:v>12488</c:v>
                </c:pt>
                <c:pt idx="7">
                  <c:v>12433</c:v>
                </c:pt>
                <c:pt idx="8">
                  <c:v>11748</c:v>
                </c:pt>
                <c:pt idx="9">
                  <c:v>12954</c:v>
                </c:pt>
                <c:pt idx="10">
                  <c:v>12695</c:v>
                </c:pt>
                <c:pt idx="11">
                  <c:v>13076</c:v>
                </c:pt>
                <c:pt idx="12">
                  <c:v>13243</c:v>
                </c:pt>
                <c:pt idx="13">
                  <c:v>12743</c:v>
                </c:pt>
                <c:pt idx="14">
                  <c:v>13093.5</c:v>
                </c:pt>
                <c:pt idx="15">
                  <c:v>13240</c:v>
                </c:pt>
                <c:pt idx="16">
                  <c:v>13573</c:v>
                </c:pt>
                <c:pt idx="17">
                  <c:v>14392</c:v>
                </c:pt>
                <c:pt idx="18">
                  <c:v>15750</c:v>
                </c:pt>
                <c:pt idx="19">
                  <c:v>15387</c:v>
                </c:pt>
                <c:pt idx="20">
                  <c:v>15393</c:v>
                </c:pt>
                <c:pt idx="21">
                  <c:v>15458</c:v>
                </c:pt>
                <c:pt idx="22">
                  <c:v>15976</c:v>
                </c:pt>
                <c:pt idx="23">
                  <c:v>15797.5</c:v>
                </c:pt>
                <c:pt idx="24">
                  <c:v>16276</c:v>
                </c:pt>
                <c:pt idx="25">
                  <c:v>16291</c:v>
                </c:pt>
                <c:pt idx="26">
                  <c:v>16658</c:v>
                </c:pt>
                <c:pt idx="27">
                  <c:v>17248.5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A4-44E4-A032-FD1D4B43AA70}"/>
            </c:ext>
          </c:extLst>
        </c:ser>
        <c:ser>
          <c:idx val="2"/>
          <c:order val="2"/>
          <c:tx>
            <c:strRef>
              <c:f>explorer!$D$1</c:f>
              <c:strCache>
                <c:ptCount val="1"/>
                <c:pt idx="0">
                  <c:v>Daydate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explorer!$A$2:$A$29</c:f>
              <c:numCache>
                <c:formatCode>General</c:formatCode>
                <c:ptCount val="28"/>
                <c:pt idx="0">
                  <c:v>1991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</c:numCache>
            </c:numRef>
          </c:xVal>
          <c:yVal>
            <c:numRef>
              <c:f>explorer!$D$2:$D$29</c:f>
              <c:numCache>
                <c:formatCode>General</c:formatCode>
                <c:ptCount val="28"/>
                <c:pt idx="0">
                  <c:v>5999.5</c:v>
                </c:pt>
                <c:pt idx="1">
                  <c:v>5869.5</c:v>
                </c:pt>
                <c:pt idx="2">
                  <c:v>5784.5</c:v>
                </c:pt>
                <c:pt idx="3">
                  <c:v>5535</c:v>
                </c:pt>
                <c:pt idx="4">
                  <c:v>5776</c:v>
                </c:pt>
                <c:pt idx="5">
                  <c:v>6330</c:v>
                </c:pt>
                <c:pt idx="6">
                  <c:v>6091</c:v>
                </c:pt>
                <c:pt idx="7">
                  <c:v>6248</c:v>
                </c:pt>
                <c:pt idx="8">
                  <c:v>6399</c:v>
                </c:pt>
                <c:pt idx="9">
                  <c:v>6309</c:v>
                </c:pt>
                <c:pt idx="10">
                  <c:v>6399</c:v>
                </c:pt>
                <c:pt idx="11">
                  <c:v>6041.5</c:v>
                </c:pt>
                <c:pt idx="12">
                  <c:v>6455</c:v>
                </c:pt>
                <c:pt idx="13">
                  <c:v>6124</c:v>
                </c:pt>
                <c:pt idx="14">
                  <c:v>6405</c:v>
                </c:pt>
                <c:pt idx="15">
                  <c:v>7453</c:v>
                </c:pt>
                <c:pt idx="16">
                  <c:v>7489.5</c:v>
                </c:pt>
                <c:pt idx="17">
                  <c:v>8037</c:v>
                </c:pt>
                <c:pt idx="18">
                  <c:v>8459</c:v>
                </c:pt>
                <c:pt idx="19">
                  <c:v>9103</c:v>
                </c:pt>
                <c:pt idx="20">
                  <c:v>8938</c:v>
                </c:pt>
                <c:pt idx="21">
                  <c:v>8110</c:v>
                </c:pt>
                <c:pt idx="22">
                  <c:v>9269</c:v>
                </c:pt>
                <c:pt idx="23">
                  <c:v>8607</c:v>
                </c:pt>
                <c:pt idx="24">
                  <c:v>8938</c:v>
                </c:pt>
                <c:pt idx="25">
                  <c:v>10099</c:v>
                </c:pt>
                <c:pt idx="26">
                  <c:v>9428</c:v>
                </c:pt>
                <c:pt idx="27">
                  <c:v>10510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8A4-44E4-A032-FD1D4B43A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858576"/>
        <c:axId val="205990944"/>
      </c:scatterChart>
      <c:valAx>
        <c:axId val="30085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90944"/>
        <c:crosses val="autoZero"/>
        <c:crossBetween val="midCat"/>
      </c:valAx>
      <c:valAx>
        <c:axId val="20599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85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explorer!$B$1</c:f>
              <c:strCache>
                <c:ptCount val="1"/>
                <c:pt idx="0">
                  <c:v>Explorer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explorer!$A$2:$A$31</c:f>
              <c:numCache>
                <c:formatCode>General</c:formatCode>
                <c:ptCount val="30"/>
                <c:pt idx="0">
                  <c:v>1991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</c:numCache>
            </c:numRef>
          </c:xVal>
          <c:yVal>
            <c:numRef>
              <c:f>explorer!$B$2:$B$31</c:f>
              <c:numCache>
                <c:formatCode>General</c:formatCode>
                <c:ptCount val="30"/>
                <c:pt idx="0">
                  <c:v>8750.5</c:v>
                </c:pt>
                <c:pt idx="1">
                  <c:v>7879</c:v>
                </c:pt>
                <c:pt idx="2">
                  <c:v>7529</c:v>
                </c:pt>
                <c:pt idx="3">
                  <c:v>6836</c:v>
                </c:pt>
                <c:pt idx="4">
                  <c:v>8272</c:v>
                </c:pt>
                <c:pt idx="5">
                  <c:v>8726</c:v>
                </c:pt>
                <c:pt idx="6">
                  <c:v>8172.5</c:v>
                </c:pt>
                <c:pt idx="7">
                  <c:v>8205.5</c:v>
                </c:pt>
                <c:pt idx="8">
                  <c:v>8906</c:v>
                </c:pt>
                <c:pt idx="9">
                  <c:v>8469.5</c:v>
                </c:pt>
                <c:pt idx="10">
                  <c:v>8259</c:v>
                </c:pt>
                <c:pt idx="11">
                  <c:v>8742</c:v>
                </c:pt>
                <c:pt idx="12">
                  <c:v>8276</c:v>
                </c:pt>
                <c:pt idx="13">
                  <c:v>8192</c:v>
                </c:pt>
                <c:pt idx="14">
                  <c:v>8441</c:v>
                </c:pt>
                <c:pt idx="15">
                  <c:v>8608.5</c:v>
                </c:pt>
                <c:pt idx="16">
                  <c:v>9107</c:v>
                </c:pt>
                <c:pt idx="17">
                  <c:v>9631</c:v>
                </c:pt>
                <c:pt idx="18">
                  <c:v>9571</c:v>
                </c:pt>
                <c:pt idx="19">
                  <c:v>9352</c:v>
                </c:pt>
                <c:pt idx="20">
                  <c:v>9597</c:v>
                </c:pt>
                <c:pt idx="21">
                  <c:v>9321</c:v>
                </c:pt>
                <c:pt idx="22">
                  <c:v>9269</c:v>
                </c:pt>
                <c:pt idx="23">
                  <c:v>9600</c:v>
                </c:pt>
                <c:pt idx="24">
                  <c:v>10284</c:v>
                </c:pt>
                <c:pt idx="25">
                  <c:v>10179</c:v>
                </c:pt>
                <c:pt idx="26">
                  <c:v>10696</c:v>
                </c:pt>
                <c:pt idx="27">
                  <c:v>11421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E1-46F2-AC68-E65CC513BABB}"/>
            </c:ext>
          </c:extLst>
        </c:ser>
        <c:ser>
          <c:idx val="1"/>
          <c:order val="1"/>
          <c:tx>
            <c:strRef>
              <c:f>explorer!$C$1</c:f>
              <c:strCache>
                <c:ptCount val="1"/>
                <c:pt idx="0">
                  <c:v>Submarriner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explorer!$A$2:$A$31</c:f>
              <c:numCache>
                <c:formatCode>General</c:formatCode>
                <c:ptCount val="30"/>
                <c:pt idx="0">
                  <c:v>1991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</c:numCache>
            </c:numRef>
          </c:xVal>
          <c:yVal>
            <c:numRef>
              <c:f>explorer!$C$2:$C$31</c:f>
              <c:numCache>
                <c:formatCode>General</c:formatCode>
                <c:ptCount val="30"/>
                <c:pt idx="0">
                  <c:v>12216.5</c:v>
                </c:pt>
                <c:pt idx="1">
                  <c:v>11741</c:v>
                </c:pt>
                <c:pt idx="2">
                  <c:v>12143.5</c:v>
                </c:pt>
                <c:pt idx="3">
                  <c:v>12141</c:v>
                </c:pt>
                <c:pt idx="4">
                  <c:v>11993</c:v>
                </c:pt>
                <c:pt idx="5">
                  <c:v>12083</c:v>
                </c:pt>
                <c:pt idx="6">
                  <c:v>12488</c:v>
                </c:pt>
                <c:pt idx="7">
                  <c:v>12433</c:v>
                </c:pt>
                <c:pt idx="8">
                  <c:v>11748</c:v>
                </c:pt>
                <c:pt idx="9">
                  <c:v>12954</c:v>
                </c:pt>
                <c:pt idx="10">
                  <c:v>12695</c:v>
                </c:pt>
                <c:pt idx="11">
                  <c:v>13076</c:v>
                </c:pt>
                <c:pt idx="12">
                  <c:v>13243</c:v>
                </c:pt>
                <c:pt idx="13">
                  <c:v>12743</c:v>
                </c:pt>
                <c:pt idx="14">
                  <c:v>13093.5</c:v>
                </c:pt>
                <c:pt idx="15">
                  <c:v>13240</c:v>
                </c:pt>
                <c:pt idx="16">
                  <c:v>13573</c:v>
                </c:pt>
                <c:pt idx="17">
                  <c:v>14392</c:v>
                </c:pt>
                <c:pt idx="18">
                  <c:v>15750</c:v>
                </c:pt>
                <c:pt idx="19">
                  <c:v>15387</c:v>
                </c:pt>
                <c:pt idx="20">
                  <c:v>15393</c:v>
                </c:pt>
                <c:pt idx="21">
                  <c:v>15458</c:v>
                </c:pt>
                <c:pt idx="22">
                  <c:v>15976</c:v>
                </c:pt>
                <c:pt idx="23">
                  <c:v>15797.5</c:v>
                </c:pt>
                <c:pt idx="24">
                  <c:v>16276</c:v>
                </c:pt>
                <c:pt idx="25">
                  <c:v>16291</c:v>
                </c:pt>
                <c:pt idx="26">
                  <c:v>16658</c:v>
                </c:pt>
                <c:pt idx="27">
                  <c:v>17248.5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E1-46F2-AC68-E65CC513BABB}"/>
            </c:ext>
          </c:extLst>
        </c:ser>
        <c:ser>
          <c:idx val="2"/>
          <c:order val="2"/>
          <c:tx>
            <c:strRef>
              <c:f>explorer!$D$1</c:f>
              <c:strCache>
                <c:ptCount val="1"/>
                <c:pt idx="0">
                  <c:v>Daydate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explorer!$A$2:$A$31</c:f>
              <c:numCache>
                <c:formatCode>General</c:formatCode>
                <c:ptCount val="30"/>
                <c:pt idx="0">
                  <c:v>1991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</c:numCache>
            </c:numRef>
          </c:xVal>
          <c:yVal>
            <c:numRef>
              <c:f>explorer!$D$2:$D$31</c:f>
              <c:numCache>
                <c:formatCode>General</c:formatCode>
                <c:ptCount val="30"/>
                <c:pt idx="0">
                  <c:v>5999.5</c:v>
                </c:pt>
                <c:pt idx="1">
                  <c:v>5869.5</c:v>
                </c:pt>
                <c:pt idx="2">
                  <c:v>5784.5</c:v>
                </c:pt>
                <c:pt idx="3">
                  <c:v>5535</c:v>
                </c:pt>
                <c:pt idx="4">
                  <c:v>5776</c:v>
                </c:pt>
                <c:pt idx="5">
                  <c:v>6330</c:v>
                </c:pt>
                <c:pt idx="6">
                  <c:v>6091</c:v>
                </c:pt>
                <c:pt idx="7">
                  <c:v>6248</c:v>
                </c:pt>
                <c:pt idx="8">
                  <c:v>6399</c:v>
                </c:pt>
                <c:pt idx="9">
                  <c:v>6309</c:v>
                </c:pt>
                <c:pt idx="10">
                  <c:v>6399</c:v>
                </c:pt>
                <c:pt idx="11">
                  <c:v>6041.5</c:v>
                </c:pt>
                <c:pt idx="12">
                  <c:v>6455</c:v>
                </c:pt>
                <c:pt idx="13">
                  <c:v>6124</c:v>
                </c:pt>
                <c:pt idx="14">
                  <c:v>6405</c:v>
                </c:pt>
                <c:pt idx="15">
                  <c:v>7453</c:v>
                </c:pt>
                <c:pt idx="16">
                  <c:v>7489.5</c:v>
                </c:pt>
                <c:pt idx="17">
                  <c:v>8037</c:v>
                </c:pt>
                <c:pt idx="18">
                  <c:v>8459</c:v>
                </c:pt>
                <c:pt idx="19">
                  <c:v>9103</c:v>
                </c:pt>
                <c:pt idx="20">
                  <c:v>8938</c:v>
                </c:pt>
                <c:pt idx="21">
                  <c:v>8110</c:v>
                </c:pt>
                <c:pt idx="22">
                  <c:v>9269</c:v>
                </c:pt>
                <c:pt idx="23">
                  <c:v>8607</c:v>
                </c:pt>
                <c:pt idx="24">
                  <c:v>8938</c:v>
                </c:pt>
                <c:pt idx="25">
                  <c:v>10099</c:v>
                </c:pt>
                <c:pt idx="26">
                  <c:v>9428</c:v>
                </c:pt>
                <c:pt idx="27">
                  <c:v>10510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9E1-46F2-AC68-E65CC513BABB}"/>
            </c:ext>
          </c:extLst>
        </c:ser>
        <c:ser>
          <c:idx val="3"/>
          <c:order val="3"/>
          <c:tx>
            <c:strRef>
              <c:f>explorer!$E$1</c:f>
              <c:strCache>
                <c:ptCount val="1"/>
                <c:pt idx="0">
                  <c:v>Exp Total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explorer!$A$2:$A$31</c:f>
              <c:numCache>
                <c:formatCode>General</c:formatCode>
                <c:ptCount val="30"/>
                <c:pt idx="0">
                  <c:v>1991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</c:numCache>
            </c:numRef>
          </c:xVal>
          <c:yVal>
            <c:numRef>
              <c:f>explorer!$E$2:$E$31</c:f>
              <c:numCache>
                <c:formatCode>General</c:formatCode>
                <c:ptCount val="30"/>
                <c:pt idx="0">
                  <c:v>9772.1550380164645</c:v>
                </c:pt>
                <c:pt idx="1">
                  <c:v>10050.547420789853</c:v>
                </c:pt>
                <c:pt idx="2">
                  <c:v>10202.284828347794</c:v>
                </c:pt>
                <c:pt idx="3">
                  <c:v>8863.0494120580897</c:v>
                </c:pt>
                <c:pt idx="4">
                  <c:v>9033.378217535248</c:v>
                </c:pt>
                <c:pt idx="5">
                  <c:v>9213.8402403620457</c:v>
                </c:pt>
                <c:pt idx="6">
                  <c:v>9405.03832686024</c:v>
                </c:pt>
                <c:pt idx="7">
                  <c:v>9607.6111879416458</c:v>
                </c:pt>
                <c:pt idx="8">
                  <c:v>8322.235532767836</c:v>
                </c:pt>
                <c:pt idx="9">
                  <c:v>8549.6283293457673</c:v>
                </c:pt>
                <c:pt idx="10">
                  <c:v>8790.5491996104865</c:v>
                </c:pt>
                <c:pt idx="11">
                  <c:v>9045.8029569968421</c:v>
                </c:pt>
                <c:pt idx="12">
                  <c:v>9316.2422949763495</c:v>
                </c:pt>
                <c:pt idx="13">
                  <c:v>8102.7706355410992</c:v>
                </c:pt>
                <c:pt idx="14">
                  <c:v>8406.3451471492826</c:v>
                </c:pt>
                <c:pt idx="15">
                  <c:v>8727.9799422152937</c:v>
                </c:pt>
                <c:pt idx="16">
                  <c:v>9068.7494648247775</c:v>
                </c:pt>
                <c:pt idx="17">
                  <c:v>9429.7920799924595</c:v>
                </c:pt>
                <c:pt idx="18">
                  <c:v>8312.3138764515497</c:v>
                </c:pt>
                <c:pt idx="19">
                  <c:v>8717.592695679843</c:v>
                </c:pt>
                <c:pt idx="20">
                  <c:v>9146.982400621082</c:v>
                </c:pt>
                <c:pt idx="21">
                  <c:v>9601.9173983605506</c:v>
                </c:pt>
                <c:pt idx="22">
                  <c:v>10083.91743186516</c:v>
                </c:pt>
                <c:pt idx="23">
                  <c:v>9094.5926567935221</c:v>
                </c:pt>
                <c:pt idx="24">
                  <c:v>9635.6490203368339</c:v>
                </c:pt>
                <c:pt idx="25">
                  <c:v>10208.893960057008</c:v>
                </c:pt>
                <c:pt idx="26">
                  <c:v>10816.242441761715</c:v>
                </c:pt>
                <c:pt idx="27">
                  <c:v>11459.72335658542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9E1-46F2-AC68-E65CC513BABB}"/>
            </c:ext>
          </c:extLst>
        </c:ser>
        <c:ser>
          <c:idx val="4"/>
          <c:order val="4"/>
          <c:tx>
            <c:strRef>
              <c:f>explorer!$F$1</c:f>
              <c:strCache>
                <c:ptCount val="1"/>
                <c:pt idx="0">
                  <c:v>Exp new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explorer!$A$2:$A$31</c:f>
              <c:numCache>
                <c:formatCode>General</c:formatCode>
                <c:ptCount val="30"/>
                <c:pt idx="0">
                  <c:v>1991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</c:numCache>
            </c:numRef>
          </c:xVal>
          <c:yVal>
            <c:numRef>
              <c:f>explorer!$F$2:$F$31</c:f>
              <c:numCache>
                <c:formatCode>General</c:formatCode>
                <c:ptCount val="30"/>
                <c:pt idx="0">
                  <c:v>2272.1550380164649</c:v>
                </c:pt>
                <c:pt idx="1">
                  <c:v>2550.5474207898533</c:v>
                </c:pt>
                <c:pt idx="2">
                  <c:v>2702.2848283477942</c:v>
                </c:pt>
                <c:pt idx="3">
                  <c:v>2863.0494120580902</c:v>
                </c:pt>
                <c:pt idx="4">
                  <c:v>3033.3782175352476</c:v>
                </c:pt>
                <c:pt idx="5">
                  <c:v>3213.8402403620457</c:v>
                </c:pt>
                <c:pt idx="6">
                  <c:v>3405.03832686024</c:v>
                </c:pt>
                <c:pt idx="7">
                  <c:v>3607.6111879416462</c:v>
                </c:pt>
                <c:pt idx="8">
                  <c:v>3822.235532767836</c:v>
                </c:pt>
                <c:pt idx="9">
                  <c:v>4049.6283293457673</c:v>
                </c:pt>
                <c:pt idx="10">
                  <c:v>4290.5491996104856</c:v>
                </c:pt>
                <c:pt idx="11">
                  <c:v>4545.8029569968421</c:v>
                </c:pt>
                <c:pt idx="12">
                  <c:v>4816.2422949763495</c:v>
                </c:pt>
                <c:pt idx="13">
                  <c:v>5102.7706355410992</c:v>
                </c:pt>
                <c:pt idx="14">
                  <c:v>5406.3451471492826</c:v>
                </c:pt>
                <c:pt idx="15">
                  <c:v>5727.9799422152928</c:v>
                </c:pt>
                <c:pt idx="16">
                  <c:v>6068.7494648247784</c:v>
                </c:pt>
                <c:pt idx="17">
                  <c:v>6429.7920799924595</c:v>
                </c:pt>
                <c:pt idx="18">
                  <c:v>6812.3138764515506</c:v>
                </c:pt>
                <c:pt idx="19">
                  <c:v>7217.5926956798439</c:v>
                </c:pt>
                <c:pt idx="20">
                  <c:v>7646.982400621082</c:v>
                </c:pt>
                <c:pt idx="21">
                  <c:v>8101.9173983605515</c:v>
                </c:pt>
                <c:pt idx="22">
                  <c:v>8583.9174318651603</c:v>
                </c:pt>
                <c:pt idx="23">
                  <c:v>9094.5926567935221</c:v>
                </c:pt>
                <c:pt idx="24">
                  <c:v>9635.6490203368339</c:v>
                </c:pt>
                <c:pt idx="25">
                  <c:v>10208.893960057008</c:v>
                </c:pt>
                <c:pt idx="26">
                  <c:v>10816.242441761715</c:v>
                </c:pt>
                <c:pt idx="27">
                  <c:v>11459.72335658542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9E1-46F2-AC68-E65CC513B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435824"/>
        <c:axId val="187503024"/>
      </c:scatterChart>
      <c:valAx>
        <c:axId val="51043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03024"/>
        <c:crosses val="autoZero"/>
        <c:crossBetween val="midCat"/>
      </c:valAx>
      <c:valAx>
        <c:axId val="18750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3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Sheet2!$A$1:$A$49</c:f>
              <c:numCache>
                <c:formatCode>General</c:formatCode>
                <c:ptCount val="49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  <c:pt idx="8">
                  <c:v>2011</c:v>
                </c:pt>
                <c:pt idx="9">
                  <c:v>2010</c:v>
                </c:pt>
                <c:pt idx="10">
                  <c:v>2009</c:v>
                </c:pt>
                <c:pt idx="11">
                  <c:v>2008</c:v>
                </c:pt>
                <c:pt idx="12">
                  <c:v>2007</c:v>
                </c:pt>
                <c:pt idx="13">
                  <c:v>2006</c:v>
                </c:pt>
                <c:pt idx="14">
                  <c:v>2005</c:v>
                </c:pt>
                <c:pt idx="15">
                  <c:v>2004</c:v>
                </c:pt>
                <c:pt idx="16">
                  <c:v>2003</c:v>
                </c:pt>
                <c:pt idx="17">
                  <c:v>2002</c:v>
                </c:pt>
                <c:pt idx="18">
                  <c:v>2001</c:v>
                </c:pt>
                <c:pt idx="19">
                  <c:v>2000</c:v>
                </c:pt>
                <c:pt idx="20">
                  <c:v>1999</c:v>
                </c:pt>
                <c:pt idx="21">
                  <c:v>1998</c:v>
                </c:pt>
                <c:pt idx="22">
                  <c:v>1997</c:v>
                </c:pt>
                <c:pt idx="23">
                  <c:v>1996</c:v>
                </c:pt>
                <c:pt idx="24">
                  <c:v>1995</c:v>
                </c:pt>
                <c:pt idx="25">
                  <c:v>1994</c:v>
                </c:pt>
                <c:pt idx="26">
                  <c:v>1993</c:v>
                </c:pt>
                <c:pt idx="27">
                  <c:v>1992</c:v>
                </c:pt>
                <c:pt idx="28">
                  <c:v>1991</c:v>
                </c:pt>
                <c:pt idx="29">
                  <c:v>1990</c:v>
                </c:pt>
                <c:pt idx="30">
                  <c:v>1989</c:v>
                </c:pt>
                <c:pt idx="31">
                  <c:v>1988</c:v>
                </c:pt>
                <c:pt idx="32">
                  <c:v>1987</c:v>
                </c:pt>
                <c:pt idx="33">
                  <c:v>1986</c:v>
                </c:pt>
                <c:pt idx="34">
                  <c:v>1985</c:v>
                </c:pt>
                <c:pt idx="35">
                  <c:v>1984</c:v>
                </c:pt>
                <c:pt idx="36">
                  <c:v>1983</c:v>
                </c:pt>
                <c:pt idx="37">
                  <c:v>1982</c:v>
                </c:pt>
                <c:pt idx="38">
                  <c:v>1981</c:v>
                </c:pt>
                <c:pt idx="39">
                  <c:v>1980</c:v>
                </c:pt>
                <c:pt idx="40">
                  <c:v>1979</c:v>
                </c:pt>
                <c:pt idx="41">
                  <c:v>1978</c:v>
                </c:pt>
                <c:pt idx="42">
                  <c:v>1977</c:v>
                </c:pt>
                <c:pt idx="43">
                  <c:v>1976</c:v>
                </c:pt>
                <c:pt idx="44">
                  <c:v>1975</c:v>
                </c:pt>
                <c:pt idx="45">
                  <c:v>1972</c:v>
                </c:pt>
                <c:pt idx="46">
                  <c:v>1971</c:v>
                </c:pt>
                <c:pt idx="47">
                  <c:v>1970</c:v>
                </c:pt>
                <c:pt idx="48">
                  <c:v>1969</c:v>
                </c:pt>
              </c:numCache>
            </c:numRef>
          </c:xVal>
          <c:yVal>
            <c:numRef>
              <c:f>Sheet2!$B$1:$B$49</c:f>
              <c:numCache>
                <c:formatCode>General</c:formatCode>
                <c:ptCount val="49"/>
                <c:pt idx="0">
                  <c:v>17248.5</c:v>
                </c:pt>
                <c:pt idx="1">
                  <c:v>16658</c:v>
                </c:pt>
                <c:pt idx="2">
                  <c:v>16291</c:v>
                </c:pt>
                <c:pt idx="3">
                  <c:v>16276</c:v>
                </c:pt>
                <c:pt idx="4">
                  <c:v>15797.5</c:v>
                </c:pt>
                <c:pt idx="5">
                  <c:v>15976</c:v>
                </c:pt>
                <c:pt idx="6">
                  <c:v>15458</c:v>
                </c:pt>
                <c:pt idx="7">
                  <c:v>15393</c:v>
                </c:pt>
                <c:pt idx="8">
                  <c:v>15387</c:v>
                </c:pt>
                <c:pt idx="9">
                  <c:v>15750</c:v>
                </c:pt>
                <c:pt idx="10">
                  <c:v>14392</c:v>
                </c:pt>
                <c:pt idx="11">
                  <c:v>13573</c:v>
                </c:pt>
                <c:pt idx="12">
                  <c:v>13240</c:v>
                </c:pt>
                <c:pt idx="13">
                  <c:v>13093.5</c:v>
                </c:pt>
                <c:pt idx="14">
                  <c:v>12743</c:v>
                </c:pt>
                <c:pt idx="15">
                  <c:v>13243</c:v>
                </c:pt>
                <c:pt idx="16">
                  <c:v>13076</c:v>
                </c:pt>
                <c:pt idx="17">
                  <c:v>12695</c:v>
                </c:pt>
                <c:pt idx="18">
                  <c:v>12954</c:v>
                </c:pt>
                <c:pt idx="19">
                  <c:v>11748</c:v>
                </c:pt>
                <c:pt idx="20">
                  <c:v>12433</c:v>
                </c:pt>
                <c:pt idx="21">
                  <c:v>12488</c:v>
                </c:pt>
                <c:pt idx="22">
                  <c:v>12083</c:v>
                </c:pt>
                <c:pt idx="23">
                  <c:v>11993</c:v>
                </c:pt>
                <c:pt idx="24">
                  <c:v>12141</c:v>
                </c:pt>
                <c:pt idx="25">
                  <c:v>12143.5</c:v>
                </c:pt>
                <c:pt idx="26">
                  <c:v>11741</c:v>
                </c:pt>
                <c:pt idx="27">
                  <c:v>13076</c:v>
                </c:pt>
                <c:pt idx="28">
                  <c:v>12216.5</c:v>
                </c:pt>
                <c:pt idx="29">
                  <c:v>11675</c:v>
                </c:pt>
                <c:pt idx="30">
                  <c:v>11420</c:v>
                </c:pt>
                <c:pt idx="31">
                  <c:v>12826</c:v>
                </c:pt>
                <c:pt idx="32">
                  <c:v>13722</c:v>
                </c:pt>
                <c:pt idx="33">
                  <c:v>13282</c:v>
                </c:pt>
                <c:pt idx="34">
                  <c:v>12495</c:v>
                </c:pt>
                <c:pt idx="35">
                  <c:v>14069</c:v>
                </c:pt>
                <c:pt idx="36">
                  <c:v>16022.5</c:v>
                </c:pt>
                <c:pt idx="37">
                  <c:v>15072</c:v>
                </c:pt>
                <c:pt idx="38">
                  <c:v>15730</c:v>
                </c:pt>
                <c:pt idx="39">
                  <c:v>16503.5</c:v>
                </c:pt>
                <c:pt idx="40">
                  <c:v>18086</c:v>
                </c:pt>
                <c:pt idx="41">
                  <c:v>19035</c:v>
                </c:pt>
                <c:pt idx="42">
                  <c:v>17976.5</c:v>
                </c:pt>
                <c:pt idx="43">
                  <c:v>19035</c:v>
                </c:pt>
                <c:pt idx="44">
                  <c:v>18898</c:v>
                </c:pt>
                <c:pt idx="45">
                  <c:v>16327</c:v>
                </c:pt>
                <c:pt idx="46">
                  <c:v>18840.5</c:v>
                </c:pt>
                <c:pt idx="47">
                  <c:v>17325</c:v>
                </c:pt>
                <c:pt idx="48">
                  <c:v>14479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A1-48F2-BBB4-010E6CA9C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328288"/>
        <c:axId val="502549680"/>
      </c:scatterChart>
      <c:valAx>
        <c:axId val="18832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549680"/>
        <c:crosses val="autoZero"/>
        <c:crossBetween val="midCat"/>
      </c:valAx>
      <c:valAx>
        <c:axId val="50254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2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376236</xdr:colOff>
      <xdr:row>2</xdr:row>
      <xdr:rowOff>71436</xdr:rowOff>
    </xdr:from>
    <xdr:to>
      <xdr:col>37</xdr:col>
      <xdr:colOff>495299</xdr:colOff>
      <xdr:row>32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349BF0-64E2-406B-8990-493E81C41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209550</xdr:colOff>
      <xdr:row>1</xdr:row>
      <xdr:rowOff>190499</xdr:rowOff>
    </xdr:from>
    <xdr:to>
      <xdr:col>25</xdr:col>
      <xdr:colOff>547688</xdr:colOff>
      <xdr:row>34</xdr:row>
      <xdr:rowOff>104774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03FF417-3FB4-427D-B69D-8520BBCD0C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481012</xdr:colOff>
      <xdr:row>5</xdr:row>
      <xdr:rowOff>85724</xdr:rowOff>
    </xdr:from>
    <xdr:to>
      <xdr:col>25</xdr:col>
      <xdr:colOff>600075</xdr:colOff>
      <xdr:row>33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C01B08-38C6-4B6E-9D47-3CCBE4423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357186</xdr:colOff>
      <xdr:row>2</xdr:row>
      <xdr:rowOff>76199</xdr:rowOff>
    </xdr:from>
    <xdr:to>
      <xdr:col>23</xdr:col>
      <xdr:colOff>238124</xdr:colOff>
      <xdr:row>34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6E0CA6-61F2-46BF-91E0-C895BC66F7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376237</xdr:colOff>
      <xdr:row>1</xdr:row>
      <xdr:rowOff>28575</xdr:rowOff>
    </xdr:from>
    <xdr:to>
      <xdr:col>10</xdr:col>
      <xdr:colOff>71437</xdr:colOff>
      <xdr:row>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BD0199-A444-45BB-A0A8-A1ED9A416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26C1-6B71-4DEC-8154-6527599407D4}">
  <dimension ref="A1:O67"/>
  <sheetViews>
    <sheetView tabSelected="1" workbookViewId="0">
      <selection activeCell="H2" sqref="H2"/>
    </sheetView>
  </sheetViews>
  <sheetFormatPr defaultRowHeight="15" x14ac:dyDescent="0.25"/>
  <cols>
    <col min="3" max="3" width="12" bestFit="1" customWidth="1"/>
    <col min="4" max="4" width="9.5703125" bestFit="1" customWidth="1"/>
    <col min="14" max="14" width="9.140625" style="6"/>
  </cols>
  <sheetData>
    <row r="1" spans="1:15" x14ac:dyDescent="0.25">
      <c r="A1" t="s">
        <v>0</v>
      </c>
      <c r="B1" t="s">
        <v>1</v>
      </c>
      <c r="C1" t="s">
        <v>3</v>
      </c>
      <c r="D1" t="s">
        <v>2</v>
      </c>
      <c r="E1" t="s">
        <v>29</v>
      </c>
      <c r="F1" t="s">
        <v>30</v>
      </c>
      <c r="G1" t="s">
        <v>31</v>
      </c>
      <c r="H1" t="s">
        <v>32</v>
      </c>
      <c r="O1" t="s">
        <v>33</v>
      </c>
    </row>
    <row r="2" spans="1:15" x14ac:dyDescent="0.25">
      <c r="A2">
        <v>1990</v>
      </c>
      <c r="B2">
        <v>20</v>
      </c>
      <c r="C2">
        <v>11675</v>
      </c>
      <c r="D2">
        <v>2250</v>
      </c>
      <c r="E2">
        <f>$C$66*EXP($C$64*A2)</f>
        <v>2281.4575245668761</v>
      </c>
      <c r="F2">
        <f>E2*1.48</f>
        <v>3376.5571363589765</v>
      </c>
      <c r="G2">
        <f>_xlfn.FLOOR.MATH(I2/5)*1500</f>
        <v>7500</v>
      </c>
      <c r="H2">
        <f>F2+_xlfn.FLOOR.MATH(I2/5)*1500</f>
        <v>10876.557136358977</v>
      </c>
      <c r="I2">
        <f>$A$31-A2</f>
        <v>29</v>
      </c>
      <c r="J2">
        <f>C2-C3</f>
        <v>-541.5</v>
      </c>
      <c r="K2">
        <f>C2/C3-1</f>
        <v>-4.432529775303895E-2</v>
      </c>
      <c r="L2">
        <f>C2-H2</f>
        <v>798.442863641023</v>
      </c>
      <c r="M2">
        <f>L2/I2</f>
        <v>27.532512539345621</v>
      </c>
      <c r="N2">
        <f>C2/H2</f>
        <v>1.0734095222992879</v>
      </c>
      <c r="O2" s="6">
        <f>N2^(1/I2)-1</f>
        <v>2.4457463796248025E-3</v>
      </c>
    </row>
    <row r="3" spans="1:15" x14ac:dyDescent="0.25">
      <c r="A3">
        <v>1991</v>
      </c>
      <c r="B3">
        <v>22</v>
      </c>
      <c r="C3">
        <v>12216.5</v>
      </c>
      <c r="E3">
        <f t="shared" ref="E3:E30" si="0">$C$66*EXP($C$64*A3)</f>
        <v>2417.1862106558137</v>
      </c>
      <c r="F3">
        <f t="shared" ref="F3:F31" si="1">E3*1.48</f>
        <v>3577.4355917706043</v>
      </c>
      <c r="G3">
        <f t="shared" ref="G3:G31" si="2">_xlfn.FLOOR.MATH(I3/5)*1500</f>
        <v>7500</v>
      </c>
      <c r="H3">
        <f>F3+_xlfn.FLOOR.MATH(I3/5)*1500</f>
        <v>11077.435591770605</v>
      </c>
      <c r="I3">
        <f>$A$31-A3</f>
        <v>28</v>
      </c>
      <c r="J3">
        <f>C3-C4</f>
        <v>-859.5</v>
      </c>
      <c r="K3">
        <f>C3/C4-1</f>
        <v>-6.5731110431324513E-2</v>
      </c>
      <c r="L3">
        <f>C3-H3</f>
        <v>1139.0644082293948</v>
      </c>
      <c r="M3">
        <f t="shared" ref="M3:M31" si="3">L3/I3</f>
        <v>40.680871722478386</v>
      </c>
      <c r="N3">
        <f>C3/H3</f>
        <v>1.1028274458283109</v>
      </c>
      <c r="O3" s="6">
        <f t="shared" ref="O3:O31" si="4">N3^(1/I3)-1</f>
        <v>3.5017341979417527E-3</v>
      </c>
    </row>
    <row r="4" spans="1:15" x14ac:dyDescent="0.25">
      <c r="A4">
        <v>1992</v>
      </c>
      <c r="B4">
        <v>8</v>
      </c>
      <c r="C4">
        <v>13076</v>
      </c>
      <c r="E4">
        <f t="shared" si="0"/>
        <v>2560.9896805305793</v>
      </c>
      <c r="F4">
        <f t="shared" si="1"/>
        <v>3790.2647271852575</v>
      </c>
      <c r="G4">
        <f t="shared" si="2"/>
        <v>7500</v>
      </c>
      <c r="H4">
        <f>F4+_xlfn.FLOOR.MATH(I4/5)*1500</f>
        <v>11290.264727185258</v>
      </c>
      <c r="I4">
        <f>$A$31-A4</f>
        <v>27</v>
      </c>
      <c r="J4">
        <f>C4-C5</f>
        <v>1335</v>
      </c>
      <c r="K4">
        <f>C4/C5-1</f>
        <v>0.11370411378928535</v>
      </c>
      <c r="L4">
        <f>C4-H4</f>
        <v>1785.7352728147416</v>
      </c>
      <c r="M4">
        <f t="shared" si="3"/>
        <v>66.138343437583018</v>
      </c>
      <c r="N4">
        <f>C4/H4</f>
        <v>1.158165934631715</v>
      </c>
      <c r="O4" s="6">
        <f t="shared" si="4"/>
        <v>5.4532470803980715E-3</v>
      </c>
    </row>
    <row r="5" spans="1:15" x14ac:dyDescent="0.25">
      <c r="A5">
        <v>1993</v>
      </c>
      <c r="B5">
        <v>13</v>
      </c>
      <c r="C5">
        <v>11741</v>
      </c>
      <c r="E5">
        <f t="shared" si="0"/>
        <v>2713.3483199892057</v>
      </c>
      <c r="F5">
        <f t="shared" si="1"/>
        <v>4015.7555135840244</v>
      </c>
      <c r="G5">
        <f t="shared" si="2"/>
        <v>7500</v>
      </c>
      <c r="H5">
        <f>F5+_xlfn.FLOOR.MATH(I5/5)*1500</f>
        <v>11515.755513584025</v>
      </c>
      <c r="I5">
        <f>$A$31-A5</f>
        <v>26</v>
      </c>
      <c r="J5">
        <f>C5-C6</f>
        <v>-402.5</v>
      </c>
      <c r="K5">
        <f>C5/C6-1</f>
        <v>-3.3145304072137338E-2</v>
      </c>
      <c r="L5">
        <f>C5-H5</f>
        <v>225.24448641597519</v>
      </c>
      <c r="M5">
        <f t="shared" si="3"/>
        <v>8.6632494775375068</v>
      </c>
      <c r="N5">
        <f>C5/H5</f>
        <v>1.0195596794452848</v>
      </c>
      <c r="O5" s="6">
        <f t="shared" si="4"/>
        <v>7.4531019318690994E-4</v>
      </c>
    </row>
    <row r="6" spans="1:15" x14ac:dyDescent="0.25">
      <c r="A6">
        <v>1994</v>
      </c>
      <c r="B6">
        <v>12</v>
      </c>
      <c r="C6">
        <v>12143.5</v>
      </c>
      <c r="E6">
        <f t="shared" si="0"/>
        <v>2874.7710939870153</v>
      </c>
      <c r="F6">
        <f t="shared" si="1"/>
        <v>4254.6612191007825</v>
      </c>
      <c r="G6">
        <f t="shared" si="2"/>
        <v>7500</v>
      </c>
      <c r="H6">
        <f>F6+_xlfn.FLOOR.MATH(I6/5)*1500</f>
        <v>11754.661219100783</v>
      </c>
      <c r="I6">
        <f>$A$31-A6</f>
        <v>25</v>
      </c>
      <c r="J6">
        <f>C6-C7</f>
        <v>2.5</v>
      </c>
      <c r="K6">
        <f>C6/C7-1</f>
        <v>2.0591384564694337E-4</v>
      </c>
      <c r="L6">
        <f>C6-H6</f>
        <v>388.83878089921745</v>
      </c>
      <c r="M6">
        <f t="shared" si="3"/>
        <v>15.553551235968698</v>
      </c>
      <c r="N6">
        <f>C6/H6</f>
        <v>1.0330795395674504</v>
      </c>
      <c r="O6" s="6">
        <f t="shared" si="4"/>
        <v>1.3026150984636331E-3</v>
      </c>
    </row>
    <row r="7" spans="1:15" x14ac:dyDescent="0.25">
      <c r="A7">
        <v>1995</v>
      </c>
      <c r="B7">
        <v>22</v>
      </c>
      <c r="C7">
        <v>12141</v>
      </c>
      <c r="E7">
        <f t="shared" si="0"/>
        <v>3045.7972468703088</v>
      </c>
      <c r="F7">
        <f t="shared" si="1"/>
        <v>4507.7799253680569</v>
      </c>
      <c r="G7">
        <f t="shared" si="2"/>
        <v>6000</v>
      </c>
      <c r="H7">
        <f>F7+_xlfn.FLOOR.MATH(I7/5)*1500</f>
        <v>10507.779925368057</v>
      </c>
      <c r="I7">
        <f>$A$31-A7</f>
        <v>24</v>
      </c>
      <c r="J7">
        <f>C7-C8</f>
        <v>148</v>
      </c>
      <c r="K7">
        <f>C7/C8-1</f>
        <v>1.234053197698648E-2</v>
      </c>
      <c r="L7">
        <f>C7-H7</f>
        <v>1633.2200746319431</v>
      </c>
      <c r="M7">
        <f t="shared" si="3"/>
        <v>68.050836442997635</v>
      </c>
      <c r="N7">
        <f>C7/H7</f>
        <v>1.15542960418204</v>
      </c>
      <c r="O7" s="6">
        <f t="shared" si="4"/>
        <v>6.0378307640425177E-3</v>
      </c>
    </row>
    <row r="8" spans="1:15" x14ac:dyDescent="0.25">
      <c r="A8">
        <v>1996</v>
      </c>
      <c r="B8">
        <v>16</v>
      </c>
      <c r="C8">
        <v>11993</v>
      </c>
      <c r="D8">
        <v>3350</v>
      </c>
      <c r="E8">
        <f t="shared" si="0"/>
        <v>3226.9981037609018</v>
      </c>
      <c r="F8">
        <f t="shared" si="1"/>
        <v>4775.9571935661343</v>
      </c>
      <c r="G8">
        <f t="shared" si="2"/>
        <v>6000</v>
      </c>
      <c r="H8">
        <f>F8+_xlfn.FLOOR.MATH(I8/5)*1500</f>
        <v>10775.957193566133</v>
      </c>
      <c r="I8">
        <f>$A$31-A8</f>
        <v>23</v>
      </c>
      <c r="J8">
        <f>C8-C9</f>
        <v>-90</v>
      </c>
      <c r="K8">
        <f>C8/C9-1</f>
        <v>-7.4484813374161574E-3</v>
      </c>
      <c r="L8">
        <f>C8-H8</f>
        <v>1217.0428064338666</v>
      </c>
      <c r="M8">
        <f t="shared" si="3"/>
        <v>52.914904627559416</v>
      </c>
      <c r="N8">
        <f>C8/H8</f>
        <v>1.112940575447025</v>
      </c>
      <c r="O8" s="6">
        <f t="shared" si="4"/>
        <v>4.6632601624176928E-3</v>
      </c>
    </row>
    <row r="9" spans="1:15" x14ac:dyDescent="0.25">
      <c r="A9">
        <v>1997</v>
      </c>
      <c r="B9">
        <v>24</v>
      </c>
      <c r="C9">
        <v>12083</v>
      </c>
      <c r="E9">
        <f t="shared" si="0"/>
        <v>3418.9789791085595</v>
      </c>
      <c r="F9">
        <f t="shared" si="1"/>
        <v>5060.0888890806682</v>
      </c>
      <c r="G9">
        <f t="shared" si="2"/>
        <v>6000</v>
      </c>
      <c r="H9">
        <f>F9+_xlfn.FLOOR.MATH(I9/5)*1500</f>
        <v>11060.088889080667</v>
      </c>
      <c r="I9">
        <f>$A$31-A9</f>
        <v>22</v>
      </c>
      <c r="J9">
        <f>C9-C10</f>
        <v>-405</v>
      </c>
      <c r="K9">
        <f>C9/C10-1</f>
        <v>-3.2431133888533026E-2</v>
      </c>
      <c r="L9">
        <f>C9-H9</f>
        <v>1022.9111109193327</v>
      </c>
      <c r="M9">
        <f t="shared" si="3"/>
        <v>46.495959587242396</v>
      </c>
      <c r="N9">
        <f>C9/H9</f>
        <v>1.0924866989025039</v>
      </c>
      <c r="O9" s="6">
        <f t="shared" si="4"/>
        <v>4.028842827303647E-3</v>
      </c>
    </row>
    <row r="10" spans="1:15" x14ac:dyDescent="0.25">
      <c r="A10">
        <v>1998</v>
      </c>
      <c r="B10">
        <v>14</v>
      </c>
      <c r="C10">
        <v>12488</v>
      </c>
      <c r="E10">
        <f t="shared" si="0"/>
        <v>3622.3811987874897</v>
      </c>
      <c r="F10">
        <f t="shared" si="1"/>
        <v>5361.1241742054845</v>
      </c>
      <c r="G10">
        <f t="shared" si="2"/>
        <v>6000</v>
      </c>
      <c r="H10">
        <f>F10+_xlfn.FLOOR.MATH(I10/5)*1500</f>
        <v>11361.124174205484</v>
      </c>
      <c r="I10">
        <f>$A$31-A10</f>
        <v>21</v>
      </c>
      <c r="J10">
        <f>C10-C11</f>
        <v>55</v>
      </c>
      <c r="K10">
        <f>C10/C11-1</f>
        <v>4.4237110914502331E-3</v>
      </c>
      <c r="L10">
        <f>C10-H10</f>
        <v>1126.8758257945155</v>
      </c>
      <c r="M10">
        <f t="shared" si="3"/>
        <v>53.660753609262642</v>
      </c>
      <c r="N10">
        <f>C10/H10</f>
        <v>1.0991870002048738</v>
      </c>
      <c r="O10" s="6">
        <f t="shared" si="4"/>
        <v>4.5135276011964987E-3</v>
      </c>
    </row>
    <row r="11" spans="1:15" x14ac:dyDescent="0.25">
      <c r="A11">
        <v>1999</v>
      </c>
      <c r="B11">
        <v>25</v>
      </c>
      <c r="C11">
        <v>12433</v>
      </c>
      <c r="E11">
        <f t="shared" si="0"/>
        <v>3837.8842424911131</v>
      </c>
      <c r="F11">
        <f t="shared" si="1"/>
        <v>5680.068678886847</v>
      </c>
      <c r="G11">
        <f t="shared" si="2"/>
        <v>6000</v>
      </c>
      <c r="H11">
        <f>F11+_xlfn.FLOOR.MATH(I11/5)*1500</f>
        <v>11680.068678886848</v>
      </c>
      <c r="I11">
        <f>$A$31-A11</f>
        <v>20</v>
      </c>
      <c r="J11">
        <f>C11-C12</f>
        <v>685</v>
      </c>
      <c r="K11">
        <f>C11/C12-1</f>
        <v>5.8307797071841971E-2</v>
      </c>
      <c r="L11">
        <f>C11-H11</f>
        <v>752.93132111315208</v>
      </c>
      <c r="M11">
        <f t="shared" si="3"/>
        <v>37.646566055657601</v>
      </c>
      <c r="N11">
        <f>C11/H11</f>
        <v>1.064462918995859</v>
      </c>
      <c r="O11" s="6">
        <f t="shared" si="4"/>
        <v>3.1284017943127296E-3</v>
      </c>
    </row>
    <row r="12" spans="1:15" x14ac:dyDescent="0.25">
      <c r="A12">
        <v>2000</v>
      </c>
      <c r="B12">
        <v>21</v>
      </c>
      <c r="C12">
        <v>11748</v>
      </c>
      <c r="E12">
        <f t="shared" si="0"/>
        <v>4066.2080135828046</v>
      </c>
      <c r="F12">
        <f t="shared" si="1"/>
        <v>6017.9878601025512</v>
      </c>
      <c r="G12">
        <f t="shared" si="2"/>
        <v>4500</v>
      </c>
      <c r="H12">
        <f>F12+_xlfn.FLOOR.MATH(I12/5)*1500</f>
        <v>10517.987860102552</v>
      </c>
      <c r="I12">
        <f>$A$31-A12</f>
        <v>19</v>
      </c>
      <c r="J12">
        <f>C12-C13</f>
        <v>-1206</v>
      </c>
      <c r="K12">
        <f>C12/C13-1</f>
        <v>-9.309865678554885E-2</v>
      </c>
      <c r="L12">
        <f>C12-H12</f>
        <v>1230.0121398974479</v>
      </c>
      <c r="M12">
        <f>L12/I12</f>
        <v>64.737481047234098</v>
      </c>
      <c r="N12">
        <f>C12/H12</f>
        <v>1.1169436736624505</v>
      </c>
      <c r="O12" s="6">
        <f t="shared" si="4"/>
        <v>5.8378210151157628E-3</v>
      </c>
    </row>
    <row r="13" spans="1:15" x14ac:dyDescent="0.25">
      <c r="A13">
        <v>2001</v>
      </c>
      <c r="B13">
        <v>27</v>
      </c>
      <c r="C13">
        <v>12954</v>
      </c>
      <c r="E13">
        <f t="shared" si="0"/>
        <v>4308.1152439848593</v>
      </c>
      <c r="F13">
        <f t="shared" si="1"/>
        <v>6376.0105610975916</v>
      </c>
      <c r="G13">
        <f t="shared" si="2"/>
        <v>4500</v>
      </c>
      <c r="H13">
        <f>F13+_xlfn.FLOOR.MATH(I13/5)*1500</f>
        <v>10876.010561097592</v>
      </c>
      <c r="I13">
        <f>$A$31-A13</f>
        <v>18</v>
      </c>
      <c r="J13">
        <f>C13-C14</f>
        <v>259</v>
      </c>
      <c r="K13">
        <f>C13/C14-1</f>
        <v>2.0401732965734443E-2</v>
      </c>
      <c r="L13">
        <f>C13-H13</f>
        <v>2077.9894389024084</v>
      </c>
      <c r="M13">
        <f t="shared" si="3"/>
        <v>115.44385771680047</v>
      </c>
      <c r="N13">
        <f>C13/H13</f>
        <v>1.1910617341927903</v>
      </c>
      <c r="O13" s="6">
        <f t="shared" si="4"/>
        <v>9.7609482535285785E-3</v>
      </c>
    </row>
    <row r="14" spans="1:15" x14ac:dyDescent="0.25">
      <c r="A14">
        <v>2002</v>
      </c>
      <c r="B14">
        <v>18</v>
      </c>
      <c r="C14">
        <v>12695</v>
      </c>
      <c r="E14">
        <f t="shared" si="0"/>
        <v>4564.4140421388147</v>
      </c>
      <c r="F14">
        <f t="shared" si="1"/>
        <v>6755.3327823654454</v>
      </c>
      <c r="G14">
        <f t="shared" si="2"/>
        <v>4500</v>
      </c>
      <c r="H14">
        <f>F14+_xlfn.FLOOR.MATH(I14/5)*1500</f>
        <v>11255.332782365445</v>
      </c>
      <c r="I14">
        <f>$A$31-A14</f>
        <v>17</v>
      </c>
      <c r="J14">
        <f>C14-C15</f>
        <v>-381</v>
      </c>
      <c r="K14">
        <f>C14/C15-1</f>
        <v>-2.9137350871826229E-2</v>
      </c>
      <c r="L14">
        <f>C14-H14</f>
        <v>1439.6672176345546</v>
      </c>
      <c r="M14">
        <f t="shared" si="3"/>
        <v>84.68630691967968</v>
      </c>
      <c r="N14">
        <f>C14/H14</f>
        <v>1.1279097868958781</v>
      </c>
      <c r="O14" s="6">
        <f t="shared" si="4"/>
        <v>7.1054881944441206E-3</v>
      </c>
    </row>
    <row r="15" spans="1:15" x14ac:dyDescent="0.25">
      <c r="A15">
        <v>2003</v>
      </c>
      <c r="B15">
        <v>19</v>
      </c>
      <c r="C15">
        <v>13076</v>
      </c>
      <c r="E15">
        <f t="shared" si="0"/>
        <v>4835.9605925498327</v>
      </c>
      <c r="F15">
        <f t="shared" si="1"/>
        <v>7157.2216769737524</v>
      </c>
      <c r="G15">
        <f t="shared" si="2"/>
        <v>4500</v>
      </c>
      <c r="H15">
        <f>F15+_xlfn.FLOOR.MATH(I15/5)*1500</f>
        <v>11657.221676973753</v>
      </c>
      <c r="I15">
        <f>$A$31-A15</f>
        <v>16</v>
      </c>
      <c r="J15">
        <f>C15-C16</f>
        <v>-167</v>
      </c>
      <c r="K15">
        <f>C15/C16-1</f>
        <v>-1.2610435701880252E-2</v>
      </c>
      <c r="L15">
        <f>C15-H15</f>
        <v>1418.7783230262467</v>
      </c>
      <c r="M15">
        <f t="shared" si="3"/>
        <v>88.673645189140416</v>
      </c>
      <c r="N15">
        <f>C15/H15</f>
        <v>1.121708101839457</v>
      </c>
      <c r="O15" s="6">
        <f t="shared" si="4"/>
        <v>7.2041140739864673E-3</v>
      </c>
    </row>
    <row r="16" spans="1:15" x14ac:dyDescent="0.25">
      <c r="A16">
        <v>2004</v>
      </c>
      <c r="B16">
        <v>20</v>
      </c>
      <c r="C16">
        <v>13243</v>
      </c>
      <c r="E16">
        <f t="shared" si="0"/>
        <v>5123.6620159322874</v>
      </c>
      <c r="F16">
        <f t="shared" si="1"/>
        <v>7583.0197835797853</v>
      </c>
      <c r="G16">
        <f t="shared" si="2"/>
        <v>4500</v>
      </c>
      <c r="H16">
        <f>F16+_xlfn.FLOOR.MATH(I16/5)*1500</f>
        <v>12083.019783579784</v>
      </c>
      <c r="I16">
        <f>$A$31-A16</f>
        <v>15</v>
      </c>
      <c r="J16">
        <f>C16-C17</f>
        <v>500</v>
      </c>
      <c r="K16">
        <f>C16/C17-1</f>
        <v>3.9237228282194225E-2</v>
      </c>
      <c r="L16">
        <f>C16-H16</f>
        <v>1159.9802164202156</v>
      </c>
      <c r="M16">
        <f t="shared" si="3"/>
        <v>77.332014428014375</v>
      </c>
      <c r="N16">
        <f>C16/H16</f>
        <v>1.0960008538591131</v>
      </c>
      <c r="O16" s="6">
        <f t="shared" si="4"/>
        <v>6.1299093061930598E-3</v>
      </c>
    </row>
    <row r="17" spans="1:15" x14ac:dyDescent="0.25">
      <c r="A17">
        <v>2005</v>
      </c>
      <c r="B17">
        <v>23</v>
      </c>
      <c r="C17">
        <v>12743</v>
      </c>
      <c r="E17">
        <f t="shared" si="0"/>
        <v>5428.479399511808</v>
      </c>
      <c r="F17">
        <f t="shared" si="1"/>
        <v>8034.1495112774755</v>
      </c>
      <c r="G17">
        <f t="shared" si="2"/>
        <v>3000</v>
      </c>
      <c r="H17">
        <f>F17+_xlfn.FLOOR.MATH(I17/5)*1500</f>
        <v>11034.149511277476</v>
      </c>
      <c r="I17">
        <f>$A$31-A17</f>
        <v>14</v>
      </c>
      <c r="J17">
        <f>C17-C18</f>
        <v>-350.5</v>
      </c>
      <c r="K17">
        <f>C17/C18-1</f>
        <v>-2.6769007522816635E-2</v>
      </c>
      <c r="L17">
        <f>C17-H17</f>
        <v>1708.8504887225245</v>
      </c>
      <c r="M17">
        <f t="shared" si="3"/>
        <v>122.06074919446603</v>
      </c>
      <c r="N17">
        <f>C17/H17</f>
        <v>1.154869252675613</v>
      </c>
      <c r="O17" s="6">
        <f t="shared" si="4"/>
        <v>1.0337865750329467E-2</v>
      </c>
    </row>
    <row r="18" spans="1:15" x14ac:dyDescent="0.25">
      <c r="A18">
        <v>2006</v>
      </c>
      <c r="B18">
        <v>26</v>
      </c>
      <c r="C18">
        <v>13093.5</v>
      </c>
      <c r="E18">
        <f t="shared" si="0"/>
        <v>5751.4310076056199</v>
      </c>
      <c r="F18">
        <f t="shared" si="1"/>
        <v>8512.1178912563173</v>
      </c>
      <c r="G18">
        <f t="shared" si="2"/>
        <v>3000</v>
      </c>
      <c r="H18">
        <f>F18+_xlfn.FLOOR.MATH(I18/5)*1500</f>
        <v>11512.117891256317</v>
      </c>
      <c r="I18">
        <f>$A$31-A18</f>
        <v>13</v>
      </c>
      <c r="J18">
        <f>C18-C19</f>
        <v>-146.5</v>
      </c>
      <c r="K18">
        <f>C18/C19-1</f>
        <v>-1.106495468277946E-2</v>
      </c>
      <c r="L18">
        <f>C18-H18</f>
        <v>1581.3821087436827</v>
      </c>
      <c r="M18">
        <f t="shared" si="3"/>
        <v>121.6447775956679</v>
      </c>
      <c r="N18">
        <f>C18/H18</f>
        <v>1.137366740306297</v>
      </c>
      <c r="O18" s="6">
        <f t="shared" si="4"/>
        <v>9.9503878827702508E-3</v>
      </c>
    </row>
    <row r="19" spans="1:15" x14ac:dyDescent="0.25">
      <c r="A19">
        <v>2007</v>
      </c>
      <c r="B19">
        <v>39</v>
      </c>
      <c r="C19">
        <v>13240</v>
      </c>
      <c r="E19">
        <f t="shared" si="0"/>
        <v>6093.5956832077591</v>
      </c>
      <c r="F19">
        <f t="shared" si="1"/>
        <v>9018.5216111474838</v>
      </c>
      <c r="G19">
        <f t="shared" si="2"/>
        <v>3000</v>
      </c>
      <c r="H19">
        <f>F19+_xlfn.FLOOR.MATH(I19/5)*1500</f>
        <v>12018.521611147484</v>
      </c>
      <c r="I19">
        <f>$A$31-A19</f>
        <v>12</v>
      </c>
      <c r="J19">
        <f>C19-C20</f>
        <v>-333</v>
      </c>
      <c r="K19">
        <f>C19/C20-1</f>
        <v>-2.4534001326162236E-2</v>
      </c>
      <c r="L19">
        <f>C19-H19</f>
        <v>1221.4783888525162</v>
      </c>
      <c r="M19">
        <f t="shared" si="3"/>
        <v>101.78986573770969</v>
      </c>
      <c r="N19">
        <f>C19/H19</f>
        <v>1.1016329984978821</v>
      </c>
      <c r="O19" s="6">
        <f t="shared" si="4"/>
        <v>8.0987541667629781E-3</v>
      </c>
    </row>
    <row r="20" spans="1:15" x14ac:dyDescent="0.25">
      <c r="A20">
        <v>2008</v>
      </c>
      <c r="B20">
        <v>33</v>
      </c>
      <c r="C20">
        <v>13573</v>
      </c>
      <c r="D20">
        <v>6000</v>
      </c>
      <c r="E20">
        <f t="shared" si="0"/>
        <v>6456.1164519412541</v>
      </c>
      <c r="F20">
        <f t="shared" si="1"/>
        <v>9555.052348873056</v>
      </c>
      <c r="G20">
        <f t="shared" si="2"/>
        <v>3000</v>
      </c>
      <c r="H20">
        <f>F20+_xlfn.FLOOR.MATH(I20/5)*1500</f>
        <v>12555.052348873056</v>
      </c>
      <c r="I20">
        <f>$A$31-A20</f>
        <v>11</v>
      </c>
      <c r="J20">
        <f>C20-C21</f>
        <v>-819</v>
      </c>
      <c r="K20">
        <f>C20/C21-1</f>
        <v>-5.6906614785992238E-2</v>
      </c>
      <c r="L20">
        <f>C20-H20</f>
        <v>1017.947651126944</v>
      </c>
      <c r="M20">
        <f t="shared" si="3"/>
        <v>92.540695556994919</v>
      </c>
      <c r="N20">
        <f>C20/H20</f>
        <v>1.0810787261447234</v>
      </c>
      <c r="O20" s="6">
        <f t="shared" si="4"/>
        <v>7.1123885743986648E-3</v>
      </c>
    </row>
    <row r="21" spans="1:15" x14ac:dyDescent="0.25">
      <c r="A21">
        <v>2009</v>
      </c>
      <c r="B21">
        <v>24</v>
      </c>
      <c r="C21">
        <v>14392</v>
      </c>
      <c r="E21">
        <f t="shared" si="0"/>
        <v>6840.2043404175101</v>
      </c>
      <c r="F21">
        <f t="shared" si="1"/>
        <v>10123.502423817916</v>
      </c>
      <c r="G21">
        <f t="shared" si="2"/>
        <v>3000</v>
      </c>
      <c r="H21">
        <f>F21+_xlfn.FLOOR.MATH(I21/5)*1500</f>
        <v>13123.502423817916</v>
      </c>
      <c r="I21">
        <f>$A$31-A21</f>
        <v>10</v>
      </c>
      <c r="J21">
        <f>C21-C22</f>
        <v>-1358</v>
      </c>
      <c r="K21">
        <f>C21/C22-1</f>
        <v>-8.62222222222222E-2</v>
      </c>
      <c r="L21">
        <f>C21-H21</f>
        <v>1268.4975761820842</v>
      </c>
      <c r="M21">
        <f t="shared" si="3"/>
        <v>126.84975761820843</v>
      </c>
      <c r="N21">
        <f>C21/H21</f>
        <v>1.096658463207191</v>
      </c>
      <c r="O21" s="6">
        <f t="shared" si="4"/>
        <v>9.2694775234314353E-3</v>
      </c>
    </row>
    <row r="22" spans="1:15" x14ac:dyDescent="0.25">
      <c r="A22">
        <v>2010</v>
      </c>
      <c r="B22">
        <v>65</v>
      </c>
      <c r="C22">
        <v>15750</v>
      </c>
      <c r="E22">
        <f t="shared" si="0"/>
        <v>7247.1424217569693</v>
      </c>
      <c r="F22">
        <f t="shared" si="1"/>
        <v>10725.770784200315</v>
      </c>
      <c r="G22">
        <f t="shared" si="2"/>
        <v>1500</v>
      </c>
      <c r="H22">
        <f>F22+_xlfn.FLOOR.MATH(I22/5)*1500</f>
        <v>12225.770784200315</v>
      </c>
      <c r="I22">
        <f>$A$31-A22</f>
        <v>9</v>
      </c>
      <c r="J22">
        <f>C22-C23</f>
        <v>363</v>
      </c>
      <c r="K22">
        <f>C22/C23-1</f>
        <v>2.3591343341782034E-2</v>
      </c>
      <c r="L22">
        <f>C22-H22</f>
        <v>3524.2292157996853</v>
      </c>
      <c r="M22">
        <f t="shared" si="3"/>
        <v>391.5810239777428</v>
      </c>
      <c r="N22">
        <f>C22/H22</f>
        <v>1.2882623335580723</v>
      </c>
      <c r="O22" s="6">
        <f t="shared" si="4"/>
        <v>2.8543587732873021E-2</v>
      </c>
    </row>
    <row r="23" spans="1:15" x14ac:dyDescent="0.25">
      <c r="A23">
        <v>2011</v>
      </c>
      <c r="B23">
        <v>24</v>
      </c>
      <c r="C23">
        <v>15387</v>
      </c>
      <c r="E23">
        <f t="shared" si="0"/>
        <v>7678.2901017870681</v>
      </c>
      <c r="F23">
        <f t="shared" si="1"/>
        <v>11363.86935064486</v>
      </c>
      <c r="G23">
        <f t="shared" si="2"/>
        <v>1500</v>
      </c>
      <c r="H23">
        <f>F23+_xlfn.FLOOR.MATH(I23/5)*1500</f>
        <v>12863.86935064486</v>
      </c>
      <c r="I23">
        <f>$A$31-A23</f>
        <v>8</v>
      </c>
      <c r="J23">
        <f>C23-C24</f>
        <v>-6</v>
      </c>
      <c r="K23">
        <f>C23/C24-1</f>
        <v>-3.8978756577667806E-4</v>
      </c>
      <c r="L23">
        <f>C23-H23</f>
        <v>2523.1306493551401</v>
      </c>
      <c r="M23">
        <f t="shared" si="3"/>
        <v>315.39133116939252</v>
      </c>
      <c r="N23">
        <f>C23/H23</f>
        <v>1.1961408795891306</v>
      </c>
      <c r="O23" s="6">
        <f t="shared" si="4"/>
        <v>2.2640037053960338E-2</v>
      </c>
    </row>
    <row r="24" spans="1:15" x14ac:dyDescent="0.25">
      <c r="A24">
        <v>2012</v>
      </c>
      <c r="B24">
        <v>27</v>
      </c>
      <c r="C24">
        <v>15393</v>
      </c>
      <c r="D24">
        <v>8550</v>
      </c>
      <c r="E24">
        <f t="shared" si="0"/>
        <v>8135.0876602351937</v>
      </c>
      <c r="F24">
        <f t="shared" si="1"/>
        <v>12039.929737148086</v>
      </c>
      <c r="G24">
        <f t="shared" si="2"/>
        <v>1500</v>
      </c>
      <c r="H24">
        <f>F24+_xlfn.FLOOR.MATH(I24/5)*1500</f>
        <v>13539.929737148086</v>
      </c>
      <c r="I24">
        <f>$A$31-A24</f>
        <v>7</v>
      </c>
      <c r="J24">
        <f>C24-C25</f>
        <v>-65</v>
      </c>
      <c r="K24">
        <f>C24/C25-1</f>
        <v>-4.204942424634539E-3</v>
      </c>
      <c r="L24">
        <f>C24-H24</f>
        <v>1853.0702628519139</v>
      </c>
      <c r="M24">
        <f>L24/I24</f>
        <v>264.72432326455913</v>
      </c>
      <c r="N24">
        <f>C24/H24</f>
        <v>1.1368596661006178</v>
      </c>
      <c r="O24" s="6">
        <f t="shared" si="4"/>
        <v>1.8493173984114097E-2</v>
      </c>
    </row>
    <row r="25" spans="1:15" x14ac:dyDescent="0.25">
      <c r="A25">
        <v>2013</v>
      </c>
      <c r="B25">
        <v>26</v>
      </c>
      <c r="C25">
        <v>15458</v>
      </c>
      <c r="E25">
        <f t="shared" si="0"/>
        <v>8619.0610620856933</v>
      </c>
      <c r="F25">
        <f t="shared" si="1"/>
        <v>12756.210371886826</v>
      </c>
      <c r="G25">
        <f t="shared" si="2"/>
        <v>1500</v>
      </c>
      <c r="H25">
        <f>F25+_xlfn.FLOOR.MATH(I25/5)*1500</f>
        <v>14256.210371886826</v>
      </c>
      <c r="I25">
        <f>$A$31-A25</f>
        <v>6</v>
      </c>
      <c r="J25">
        <f>C25-C26</f>
        <v>-518</v>
      </c>
      <c r="K25">
        <f>C25/C26-1</f>
        <v>-3.2423635453179722E-2</v>
      </c>
      <c r="L25">
        <f>C25-H25</f>
        <v>1201.7896281131743</v>
      </c>
      <c r="M25">
        <f t="shared" si="3"/>
        <v>200.29827135219571</v>
      </c>
      <c r="N25">
        <f>C25/H25</f>
        <v>1.084299375273186</v>
      </c>
      <c r="O25" s="6">
        <f t="shared" si="4"/>
        <v>1.3580393988033457E-2</v>
      </c>
    </row>
    <row r="26" spans="1:15" x14ac:dyDescent="0.25">
      <c r="A26">
        <v>2014</v>
      </c>
      <c r="B26">
        <v>37</v>
      </c>
      <c r="C26">
        <v>15976</v>
      </c>
      <c r="E26">
        <f t="shared" si="0"/>
        <v>9131.8270551757032</v>
      </c>
      <c r="F26">
        <f t="shared" si="1"/>
        <v>13515.104041660041</v>
      </c>
      <c r="G26">
        <f t="shared" si="2"/>
        <v>1500</v>
      </c>
      <c r="H26">
        <f>F26+_xlfn.FLOOR.MATH(I26/5)*1500</f>
        <v>15015.104041660041</v>
      </c>
      <c r="I26">
        <f>$A$31-A26</f>
        <v>5</v>
      </c>
      <c r="J26">
        <f>C26-C27</f>
        <v>178.5</v>
      </c>
      <c r="K26">
        <f>C26/C27-1</f>
        <v>1.1299256211425801E-2</v>
      </c>
      <c r="L26">
        <f>C26-H26</f>
        <v>960.89595833995918</v>
      </c>
      <c r="M26">
        <f t="shared" si="3"/>
        <v>192.17919166799183</v>
      </c>
      <c r="N26">
        <f>C26/H26</f>
        <v>1.0639952913861876</v>
      </c>
      <c r="O26" s="6">
        <f t="shared" si="4"/>
        <v>1.2483469154359605E-2</v>
      </c>
    </row>
    <row r="27" spans="1:15" x14ac:dyDescent="0.25">
      <c r="A27">
        <v>2015</v>
      </c>
      <c r="B27">
        <v>24</v>
      </c>
      <c r="C27">
        <v>15797.5</v>
      </c>
      <c r="E27">
        <f t="shared" si="0"/>
        <v>9675.0985710569385</v>
      </c>
      <c r="F27">
        <f t="shared" si="1"/>
        <v>14319.145885164269</v>
      </c>
      <c r="G27">
        <f t="shared" si="2"/>
        <v>0</v>
      </c>
      <c r="H27">
        <f>F27+_xlfn.FLOOR.MATH(I27/5)*1500</f>
        <v>14319.145885164269</v>
      </c>
      <c r="I27">
        <f>$A$31-A27</f>
        <v>4</v>
      </c>
      <c r="J27">
        <f>C27-C28</f>
        <v>-478.5</v>
      </c>
      <c r="K27">
        <f>C27/C28-1</f>
        <v>-2.9399115261735109E-2</v>
      </c>
      <c r="L27">
        <f>C27-H27</f>
        <v>1478.3541148357308</v>
      </c>
      <c r="M27">
        <f t="shared" si="3"/>
        <v>369.5885287089327</v>
      </c>
      <c r="N27">
        <f>C27/H27</f>
        <v>1.1032431771204607</v>
      </c>
      <c r="O27" s="6">
        <f t="shared" si="4"/>
        <v>2.4867715487452147E-2</v>
      </c>
    </row>
    <row r="28" spans="1:15" x14ac:dyDescent="0.25">
      <c r="A28">
        <v>2016</v>
      </c>
      <c r="B28">
        <v>31</v>
      </c>
      <c r="C28">
        <v>16276</v>
      </c>
      <c r="E28">
        <f t="shared" si="0"/>
        <v>10250.690447166846</v>
      </c>
      <c r="F28">
        <f t="shared" si="1"/>
        <v>15171.021861806932</v>
      </c>
      <c r="G28">
        <f t="shared" si="2"/>
        <v>0</v>
      </c>
      <c r="H28">
        <f>F28+_xlfn.FLOOR.MATH(I28/5)*1500</f>
        <v>15171.021861806932</v>
      </c>
      <c r="I28">
        <f>$A$31-A28</f>
        <v>3</v>
      </c>
      <c r="J28">
        <f>C28-C29</f>
        <v>-15</v>
      </c>
      <c r="K28">
        <f>C28/C29-1</f>
        <v>-9.207537904364349E-4</v>
      </c>
      <c r="L28">
        <f>C28-H28</f>
        <v>1104.9781381930679</v>
      </c>
      <c r="M28">
        <f t="shared" si="3"/>
        <v>368.32604606435598</v>
      </c>
      <c r="N28">
        <f>C28/H28</f>
        <v>1.0728347864935093</v>
      </c>
      <c r="O28" s="6">
        <f t="shared" si="4"/>
        <v>2.3711579312831965E-2</v>
      </c>
    </row>
    <row r="29" spans="1:15" x14ac:dyDescent="0.25">
      <c r="A29">
        <v>2017</v>
      </c>
      <c r="B29">
        <v>52</v>
      </c>
      <c r="C29">
        <v>16291</v>
      </c>
      <c r="E29">
        <f t="shared" si="0"/>
        <v>10860.525489422349</v>
      </c>
      <c r="F29">
        <f t="shared" si="1"/>
        <v>16073.577724345076</v>
      </c>
      <c r="G29">
        <f t="shared" si="2"/>
        <v>0</v>
      </c>
      <c r="H29">
        <f>F29+_xlfn.FLOOR.MATH(I29/5)*1500</f>
        <v>16073.577724345076</v>
      </c>
      <c r="I29">
        <f>$A$31-A29</f>
        <v>2</v>
      </c>
      <c r="J29">
        <f>C29-C30</f>
        <v>-367</v>
      </c>
      <c r="K29">
        <f>C29/C30-1</f>
        <v>-2.2031456357305745E-2</v>
      </c>
      <c r="L29">
        <f>C29-H29</f>
        <v>217.42227565492431</v>
      </c>
      <c r="M29">
        <f t="shared" si="3"/>
        <v>108.71113782746215</v>
      </c>
      <c r="N29">
        <f>C29/H29</f>
        <v>1.013526688294518</v>
      </c>
      <c r="O29" s="6">
        <f t="shared" si="4"/>
        <v>6.7406261269671308E-3</v>
      </c>
    </row>
    <row r="30" spans="1:15" x14ac:dyDescent="0.25">
      <c r="A30">
        <v>2018</v>
      </c>
      <c r="B30">
        <v>58</v>
      </c>
      <c r="C30">
        <v>16658</v>
      </c>
      <c r="E30">
        <f t="shared" si="0"/>
        <v>11506.640895491188</v>
      </c>
      <c r="F30">
        <f t="shared" si="1"/>
        <v>17029.828525326957</v>
      </c>
      <c r="G30">
        <f t="shared" si="2"/>
        <v>0</v>
      </c>
      <c r="H30">
        <f>F30+_xlfn.FLOOR.MATH(I30/5)*1500</f>
        <v>17029.828525326957</v>
      </c>
      <c r="I30">
        <f>$A$31-A30</f>
        <v>1</v>
      </c>
      <c r="J30">
        <f>C30-C31</f>
        <v>-590.5</v>
      </c>
      <c r="K30">
        <f>C30/C31-1</f>
        <v>-3.4234861002406025E-2</v>
      </c>
      <c r="L30">
        <f>C30-H30</f>
        <v>-371.82852532695688</v>
      </c>
      <c r="M30">
        <f t="shared" si="3"/>
        <v>-371.82852532695688</v>
      </c>
      <c r="N30">
        <f>C30/H30</f>
        <v>0.97816604408118557</v>
      </c>
      <c r="O30" s="6">
        <f t="shared" si="4"/>
        <v>-2.1833955918814429E-2</v>
      </c>
    </row>
    <row r="31" spans="1:15" x14ac:dyDescent="0.25">
      <c r="A31">
        <v>2019</v>
      </c>
      <c r="B31">
        <v>164</v>
      </c>
      <c r="C31">
        <v>17248.5</v>
      </c>
      <c r="E31">
        <f>$C$66*EXP($C$64*A31)</f>
        <v>12191.195060197257</v>
      </c>
      <c r="F31">
        <f t="shared" si="1"/>
        <v>18042.96868909194</v>
      </c>
      <c r="G31">
        <f t="shared" si="2"/>
        <v>0</v>
      </c>
      <c r="H31">
        <f>F31+_xlfn.FLOOR.MATH(I31/5)*1500</f>
        <v>18042.96868909194</v>
      </c>
      <c r="I31">
        <v>1</v>
      </c>
      <c r="J31">
        <f>AVERAGE(J2:J30)</f>
        <v>-192.18965517241378</v>
      </c>
      <c r="K31">
        <f>AVERAGE(K2:K30)</f>
        <v>-1.2535086022786374E-2</v>
      </c>
      <c r="L31">
        <f>C31-H31</f>
        <v>-794.46868909194018</v>
      </c>
      <c r="M31">
        <f>L31/I31</f>
        <v>-794.46868909194018</v>
      </c>
      <c r="N31">
        <f>C31/H31</f>
        <v>0.95596796165964393</v>
      </c>
      <c r="O31" s="6">
        <f t="shared" si="4"/>
        <v>-4.4032038340356072E-2</v>
      </c>
    </row>
    <row r="40" spans="1:7" x14ac:dyDescent="0.25">
      <c r="A40" t="s">
        <v>0</v>
      </c>
      <c r="B40" t="s">
        <v>2</v>
      </c>
    </row>
    <row r="41" spans="1:7" x14ac:dyDescent="0.25">
      <c r="A41">
        <v>1990</v>
      </c>
      <c r="B41">
        <v>2250</v>
      </c>
      <c r="C41">
        <v>1990</v>
      </c>
      <c r="D41">
        <f>LN(B41)</f>
        <v>7.718685495198466</v>
      </c>
      <c r="F41">
        <f t="array" ref="F41:G42">LINEST(D41:D44,C41:C44)</f>
        <v>5.7789636928102357E-2</v>
      </c>
      <c r="G41">
        <v>-107.26880770405722</v>
      </c>
    </row>
    <row r="42" spans="1:7" x14ac:dyDescent="0.25">
      <c r="A42">
        <v>1996</v>
      </c>
      <c r="B42">
        <v>3350</v>
      </c>
      <c r="C42">
        <v>1996</v>
      </c>
      <c r="D42">
        <f>LN(B42)</f>
        <v>8.1167156248191112</v>
      </c>
      <c r="F42">
        <v>5.7789636928102357E-2</v>
      </c>
      <c r="G42">
        <v>-107.26880770405722</v>
      </c>
    </row>
    <row r="43" spans="1:7" x14ac:dyDescent="0.25">
      <c r="A43">
        <v>2008</v>
      </c>
      <c r="B43">
        <v>6000</v>
      </c>
      <c r="C43">
        <v>2008</v>
      </c>
      <c r="D43">
        <f>LN(B43)</f>
        <v>8.6995147482101913</v>
      </c>
    </row>
    <row r="44" spans="1:7" x14ac:dyDescent="0.25">
      <c r="A44">
        <v>2012</v>
      </c>
      <c r="B44">
        <v>8550</v>
      </c>
      <c r="C44">
        <v>2012</v>
      </c>
      <c r="D44">
        <f>LN(B44)</f>
        <v>9.0536865619308067</v>
      </c>
    </row>
    <row r="45" spans="1:7" x14ac:dyDescent="0.25">
      <c r="C45">
        <v>2019</v>
      </c>
      <c r="D45">
        <f>C63+C45*C64</f>
        <v>9.4084692537814334</v>
      </c>
      <c r="E45">
        <f>EXP(D45)</f>
        <v>12191.195060197255</v>
      </c>
    </row>
    <row r="47" spans="1:7" x14ac:dyDescent="0.25">
      <c r="B47" t="s">
        <v>4</v>
      </c>
    </row>
    <row r="48" spans="1:7" ht="15.75" thickBot="1" x14ac:dyDescent="0.3"/>
    <row r="49" spans="2:10" x14ac:dyDescent="0.25">
      <c r="B49" s="4" t="s">
        <v>5</v>
      </c>
      <c r="C49" s="4"/>
    </row>
    <row r="50" spans="2:10" x14ac:dyDescent="0.25">
      <c r="B50" s="1" t="s">
        <v>6</v>
      </c>
      <c r="C50" s="1">
        <v>0.99554559509982421</v>
      </c>
    </row>
    <row r="51" spans="2:10" x14ac:dyDescent="0.25">
      <c r="B51" s="1" t="s">
        <v>7</v>
      </c>
      <c r="C51" s="1">
        <v>0.99111103192266314</v>
      </c>
    </row>
    <row r="52" spans="2:10" x14ac:dyDescent="0.25">
      <c r="B52" s="1" t="s">
        <v>8</v>
      </c>
      <c r="C52" s="1">
        <v>0.98666654788399466</v>
      </c>
    </row>
    <row r="53" spans="2:10" x14ac:dyDescent="0.25">
      <c r="B53" s="1" t="s">
        <v>9</v>
      </c>
      <c r="C53" s="1">
        <v>6.8683870888842036E-2</v>
      </c>
    </row>
    <row r="54" spans="2:10" ht="15.75" thickBot="1" x14ac:dyDescent="0.3">
      <c r="B54" s="2" t="s">
        <v>10</v>
      </c>
      <c r="C54" s="2">
        <v>4</v>
      </c>
    </row>
    <row r="56" spans="2:10" ht="15.75" thickBot="1" x14ac:dyDescent="0.3">
      <c r="B56" t="s">
        <v>11</v>
      </c>
    </row>
    <row r="57" spans="2:10" x14ac:dyDescent="0.25">
      <c r="B57" s="3"/>
      <c r="C57" s="3" t="s">
        <v>16</v>
      </c>
      <c r="D57" s="3" t="s">
        <v>17</v>
      </c>
      <c r="E57" s="3" t="s">
        <v>18</v>
      </c>
      <c r="F57" s="3" t="s">
        <v>19</v>
      </c>
      <c r="G57" s="3" t="s">
        <v>20</v>
      </c>
    </row>
    <row r="58" spans="2:10" x14ac:dyDescent="0.25">
      <c r="B58" s="1" t="s">
        <v>12</v>
      </c>
      <c r="C58" s="1">
        <v>1</v>
      </c>
      <c r="D58" s="1">
        <v>1.051987272928796</v>
      </c>
      <c r="E58" s="1">
        <v>1.051987272928796</v>
      </c>
      <c r="F58" s="1">
        <v>222.99799556026906</v>
      </c>
      <c r="G58" s="1">
        <v>4.4544049001757572E-3</v>
      </c>
    </row>
    <row r="59" spans="2:10" x14ac:dyDescent="0.25">
      <c r="B59" s="1" t="s">
        <v>13</v>
      </c>
      <c r="C59" s="1">
        <v>2</v>
      </c>
      <c r="D59" s="1">
        <v>9.4349482405502449E-3</v>
      </c>
      <c r="E59" s="1">
        <v>4.7174741202751225E-3</v>
      </c>
      <c r="F59" s="1"/>
      <c r="G59" s="1"/>
    </row>
    <row r="60" spans="2:10" ht="15.75" thickBot="1" x14ac:dyDescent="0.3">
      <c r="B60" s="2" t="s">
        <v>14</v>
      </c>
      <c r="C60" s="2">
        <v>3</v>
      </c>
      <c r="D60" s="2">
        <v>1.0614222211693463</v>
      </c>
      <c r="E60" s="2"/>
      <c r="F60" s="2"/>
      <c r="G60" s="2"/>
    </row>
    <row r="61" spans="2:10" ht="15.75" thickBot="1" x14ac:dyDescent="0.3"/>
    <row r="62" spans="2:10" x14ac:dyDescent="0.25">
      <c r="B62" s="3"/>
      <c r="C62" s="3" t="s">
        <v>21</v>
      </c>
      <c r="D62" s="3" t="s">
        <v>9</v>
      </c>
      <c r="E62" s="3" t="s">
        <v>22</v>
      </c>
      <c r="F62" s="3" t="s">
        <v>23</v>
      </c>
      <c r="G62" s="3" t="s">
        <v>24</v>
      </c>
      <c r="H62" s="3" t="s">
        <v>25</v>
      </c>
      <c r="I62" s="3" t="s">
        <v>26</v>
      </c>
      <c r="J62" s="3" t="s">
        <v>27</v>
      </c>
    </row>
    <row r="63" spans="2:10" x14ac:dyDescent="0.25">
      <c r="B63" s="1" t="s">
        <v>15</v>
      </c>
      <c r="C63" s="1">
        <v>-107.26880770405722</v>
      </c>
      <c r="D63" s="1">
        <v>7.7456764061002872</v>
      </c>
      <c r="E63" s="1">
        <v>-13.848862524075392</v>
      </c>
      <c r="F63" s="1">
        <v>5.1735815116356818E-3</v>
      </c>
      <c r="G63" s="1">
        <v>-140.59576343652066</v>
      </c>
      <c r="H63" s="1">
        <v>-73.941851971593806</v>
      </c>
      <c r="I63" s="1">
        <v>-140.59576343652066</v>
      </c>
      <c r="J63" s="1">
        <v>-73.941851971593806</v>
      </c>
    </row>
    <row r="64" spans="2:10" ht="15.75" thickBot="1" x14ac:dyDescent="0.3">
      <c r="B64" s="2" t="s">
        <v>28</v>
      </c>
      <c r="C64" s="2">
        <v>5.7789636928102357E-2</v>
      </c>
      <c r="D64" s="2">
        <v>3.869897714195263E-3</v>
      </c>
      <c r="E64" s="2">
        <v>14.933117409311059</v>
      </c>
      <c r="F64" s="2">
        <v>4.4544049001757572E-3</v>
      </c>
      <c r="G64" s="2">
        <v>4.1138810964268899E-2</v>
      </c>
      <c r="H64" s="2">
        <v>7.4440462891935816E-2</v>
      </c>
      <c r="I64" s="2">
        <v>4.1138810964268899E-2</v>
      </c>
      <c r="J64" s="2">
        <v>7.4440462891935816E-2</v>
      </c>
    </row>
    <row r="66" spans="3:4" x14ac:dyDescent="0.25">
      <c r="C66">
        <f>EXP(C63)</f>
        <v>2.592678903038602E-47</v>
      </c>
      <c r="D66">
        <f>C67*C66^2019</f>
        <v>0</v>
      </c>
    </row>
    <row r="67" spans="3:4" x14ac:dyDescent="0.25">
      <c r="C67">
        <f>EXP(C64)-1</f>
        <v>5.9492094254393502E-2</v>
      </c>
      <c r="D67" s="5">
        <f>C66^(C67*2019)</f>
        <v>0</v>
      </c>
    </row>
  </sheetData>
  <sortState xmlns:xlrd2="http://schemas.microsoft.com/office/spreadsheetml/2017/richdata2" ref="A2:C31">
    <sortCondition ref="A2:A31"/>
  </sortState>
  <conditionalFormatting sqref="M2:M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7300-2073-4369-8DCF-2E647FBF9C5B}">
  <dimension ref="A1:Q29"/>
  <sheetViews>
    <sheetView workbookViewId="0">
      <selection activeCell="G25" sqref="G25"/>
    </sheetView>
  </sheetViews>
  <sheetFormatPr defaultRowHeight="15" x14ac:dyDescent="0.25"/>
  <cols>
    <col min="9" max="9" width="12" bestFit="1" customWidth="1"/>
    <col min="14" max="14" width="12" bestFit="1" customWidth="1"/>
    <col min="15" max="15" width="9.28515625" bestFit="1" customWidth="1"/>
  </cols>
  <sheetData>
    <row r="1" spans="1:17" x14ac:dyDescent="0.25">
      <c r="A1" t="s">
        <v>34</v>
      </c>
      <c r="B1" t="s">
        <v>40</v>
      </c>
      <c r="C1" t="s">
        <v>41</v>
      </c>
      <c r="D1" t="s">
        <v>39</v>
      </c>
      <c r="E1" t="s">
        <v>43</v>
      </c>
      <c r="F1" t="s">
        <v>42</v>
      </c>
      <c r="I1" t="s">
        <v>36</v>
      </c>
      <c r="J1" t="s">
        <v>37</v>
      </c>
    </row>
    <row r="2" spans="1:17" x14ac:dyDescent="0.25">
      <c r="A2">
        <v>1991</v>
      </c>
      <c r="B2">
        <v>8750.5</v>
      </c>
      <c r="C2">
        <v>12216.5</v>
      </c>
      <c r="D2">
        <v>5999.5</v>
      </c>
      <c r="E2">
        <f>F2+_xlfn.FLOOR.MATH(H2/5)*1500</f>
        <v>9772.1550380164645</v>
      </c>
      <c r="F2">
        <f>subby!$C$66*EXP(subby!$C$64*A2)*0.94</f>
        <v>2272.1550380164649</v>
      </c>
      <c r="H2">
        <f>$A$29-A2</f>
        <v>28</v>
      </c>
      <c r="I2">
        <f>LN(B2)</f>
        <v>9.0768661205762129</v>
      </c>
      <c r="J2">
        <f>LN(C2)</f>
        <v>9.4105427759888247</v>
      </c>
      <c r="N2">
        <f>C2/B2</f>
        <v>1.3960916519056055</v>
      </c>
      <c r="O2" t="s">
        <v>38</v>
      </c>
      <c r="P2">
        <f t="array" ref="P2:Q2">LINEST(I2:I29,B2:B29)</f>
        <v>1.1069802660412929E-4</v>
      </c>
      <c r="Q2">
        <v>8.1028952388888502</v>
      </c>
    </row>
    <row r="3" spans="1:17" x14ac:dyDescent="0.25">
      <c r="A3">
        <v>1993</v>
      </c>
      <c r="B3">
        <v>7879</v>
      </c>
      <c r="C3">
        <v>11741</v>
      </c>
      <c r="D3">
        <v>5869.5</v>
      </c>
      <c r="E3">
        <f>F3+_xlfn.FLOOR.MATH(H3/5)*1500</f>
        <v>10050.547420789853</v>
      </c>
      <c r="F3">
        <f>subby!$C$66*EXP(subby!$C$64*A3)*0.94</f>
        <v>2550.5474207898533</v>
      </c>
      <c r="H3">
        <f t="shared" ref="H3:H29" si="0">$A$29-A3</f>
        <v>26</v>
      </c>
      <c r="I3">
        <f t="shared" ref="I3:I29" si="1">LN(B3)</f>
        <v>8.9719562712456877</v>
      </c>
      <c r="J3">
        <f t="shared" ref="J3:J29" si="2">LN(C3)</f>
        <v>9.3708422686302111</v>
      </c>
      <c r="L3">
        <f>B3/B2</f>
        <v>0.90040569110336555</v>
      </c>
      <c r="M3">
        <f>C3/C2</f>
        <v>0.96107723161298242</v>
      </c>
      <c r="N3">
        <f t="shared" ref="N3:N29" si="3">C3/B3</f>
        <v>1.4901637263612133</v>
      </c>
      <c r="O3" t="s">
        <v>35</v>
      </c>
      <c r="P3">
        <f t="array" ref="P3:Q3">LINEST(J2:J29,C2:C29)</f>
        <v>7.0648218342163203E-5</v>
      </c>
      <c r="Q3">
        <v>8.5499888293240893</v>
      </c>
    </row>
    <row r="4" spans="1:17" x14ac:dyDescent="0.25">
      <c r="A4">
        <v>1994</v>
      </c>
      <c r="B4">
        <v>7529</v>
      </c>
      <c r="C4">
        <v>12143.5</v>
      </c>
      <c r="D4">
        <v>5784.5</v>
      </c>
      <c r="E4">
        <f>F4+_xlfn.FLOOR.MATH(H4/5)*1500</f>
        <v>10202.284828347794</v>
      </c>
      <c r="F4">
        <f>subby!$C$66*EXP(subby!$C$64*A4)*0.94</f>
        <v>2702.2848283477942</v>
      </c>
      <c r="H4">
        <f t="shared" si="0"/>
        <v>25</v>
      </c>
      <c r="I4">
        <f t="shared" si="1"/>
        <v>8.9265175098501217</v>
      </c>
      <c r="J4">
        <f t="shared" si="2"/>
        <v>9.4045493261922761</v>
      </c>
      <c r="L4">
        <f t="shared" ref="L4:M29" si="4">B4/B3</f>
        <v>0.95557811905064094</v>
      </c>
      <c r="M4">
        <f t="shared" si="4"/>
        <v>1.0342815773784175</v>
      </c>
      <c r="N4">
        <f t="shared" si="3"/>
        <v>1.6128967990436978</v>
      </c>
    </row>
    <row r="5" spans="1:17" x14ac:dyDescent="0.25">
      <c r="A5">
        <v>1995</v>
      </c>
      <c r="B5">
        <v>6836</v>
      </c>
      <c r="C5">
        <v>12141</v>
      </c>
      <c r="D5">
        <v>5535</v>
      </c>
      <c r="E5">
        <f>F5+_xlfn.FLOOR.MATH(H5/5)*1500</f>
        <v>8863.0494120580897</v>
      </c>
      <c r="F5">
        <f>subby!$C$66*EXP(subby!$C$64*A5)*0.94</f>
        <v>2863.0494120580902</v>
      </c>
      <c r="H5">
        <f t="shared" si="0"/>
        <v>24</v>
      </c>
      <c r="I5">
        <f t="shared" si="1"/>
        <v>8.8299580442354824</v>
      </c>
      <c r="J5">
        <f t="shared" si="2"/>
        <v>9.4043434335439748</v>
      </c>
      <c r="L5">
        <f t="shared" si="4"/>
        <v>0.90795590383849112</v>
      </c>
      <c r="M5">
        <f t="shared" si="4"/>
        <v>0.99979412854613581</v>
      </c>
      <c r="N5">
        <f t="shared" si="3"/>
        <v>1.7760386190754827</v>
      </c>
    </row>
    <row r="6" spans="1:17" x14ac:dyDescent="0.25">
      <c r="A6">
        <v>1996</v>
      </c>
      <c r="B6">
        <v>8272</v>
      </c>
      <c r="C6">
        <v>11993</v>
      </c>
      <c r="D6">
        <v>5776</v>
      </c>
      <c r="E6">
        <f>F6+_xlfn.FLOOR.MATH(H6/5)*1500</f>
        <v>9033.378217535248</v>
      </c>
      <c r="F6">
        <f>subby!$C$66*EXP(subby!$C$64*A6)*0.94</f>
        <v>3033.3782175352476</v>
      </c>
      <c r="H6">
        <f t="shared" si="0"/>
        <v>23</v>
      </c>
      <c r="I6">
        <f t="shared" si="1"/>
        <v>9.0206315967482098</v>
      </c>
      <c r="J6">
        <f t="shared" si="2"/>
        <v>9.3920784252317215</v>
      </c>
      <c r="L6">
        <f t="shared" si="4"/>
        <v>1.2100643651258045</v>
      </c>
      <c r="M6">
        <f t="shared" si="4"/>
        <v>0.98780990033769867</v>
      </c>
      <c r="N6">
        <f t="shared" si="3"/>
        <v>1.449830754352031</v>
      </c>
    </row>
    <row r="7" spans="1:17" x14ac:dyDescent="0.25">
      <c r="A7">
        <v>1997</v>
      </c>
      <c r="B7">
        <v>8726</v>
      </c>
      <c r="C7">
        <v>12083</v>
      </c>
      <c r="D7">
        <v>6330</v>
      </c>
      <c r="E7">
        <f>F7+_xlfn.FLOOR.MATH(H7/5)*1500</f>
        <v>9213.8402403620457</v>
      </c>
      <c r="F7">
        <f>subby!$C$66*EXP(subby!$C$64*A7)*0.94</f>
        <v>3213.8402403620457</v>
      </c>
      <c r="H7">
        <f t="shared" si="0"/>
        <v>22</v>
      </c>
      <c r="I7">
        <f t="shared" si="1"/>
        <v>9.074062353683555</v>
      </c>
      <c r="J7">
        <f t="shared" si="2"/>
        <v>9.3995547850273073</v>
      </c>
      <c r="L7">
        <f t="shared" si="4"/>
        <v>1.0548839458413926</v>
      </c>
      <c r="M7">
        <f t="shared" si="4"/>
        <v>1.007504377553573</v>
      </c>
      <c r="N7">
        <f t="shared" si="3"/>
        <v>1.3847123538849415</v>
      </c>
    </row>
    <row r="8" spans="1:17" x14ac:dyDescent="0.25">
      <c r="A8">
        <v>1998</v>
      </c>
      <c r="B8">
        <v>8172.5</v>
      </c>
      <c r="C8">
        <v>12488</v>
      </c>
      <c r="D8">
        <v>6091</v>
      </c>
      <c r="E8">
        <f>F8+_xlfn.FLOOR.MATH(H8/5)*1500</f>
        <v>9405.03832686024</v>
      </c>
      <c r="F8">
        <f>subby!$C$66*EXP(subby!$C$64*A8)*0.94</f>
        <v>3405.03832686024</v>
      </c>
      <c r="H8">
        <f t="shared" si="0"/>
        <v>21</v>
      </c>
      <c r="I8">
        <f t="shared" si="1"/>
        <v>9.0085301385983652</v>
      </c>
      <c r="J8">
        <f t="shared" si="2"/>
        <v>9.4325234621952685</v>
      </c>
      <c r="L8">
        <f t="shared" si="4"/>
        <v>0.9365688746275499</v>
      </c>
      <c r="M8">
        <f t="shared" si="4"/>
        <v>1.033518166018373</v>
      </c>
      <c r="N8">
        <f t="shared" si="3"/>
        <v>1.528051391862955</v>
      </c>
    </row>
    <row r="9" spans="1:17" x14ac:dyDescent="0.25">
      <c r="A9">
        <v>1999</v>
      </c>
      <c r="B9">
        <v>8205.5</v>
      </c>
      <c r="C9">
        <v>12433</v>
      </c>
      <c r="D9">
        <v>6248</v>
      </c>
      <c r="E9">
        <f>F9+_xlfn.FLOOR.MATH(H9/5)*1500</f>
        <v>9607.6111879416458</v>
      </c>
      <c r="F9">
        <f>subby!$C$66*EXP(subby!$C$64*A9)*0.94</f>
        <v>3607.6111879416462</v>
      </c>
      <c r="H9">
        <f t="shared" si="0"/>
        <v>20</v>
      </c>
      <c r="I9">
        <f t="shared" si="1"/>
        <v>9.012559940119683</v>
      </c>
      <c r="J9">
        <f t="shared" si="2"/>
        <v>9.4281095069529375</v>
      </c>
      <c r="L9">
        <f t="shared" si="4"/>
        <v>1.004037932089324</v>
      </c>
      <c r="M9">
        <f t="shared" si="4"/>
        <v>0.99559577194106341</v>
      </c>
      <c r="N9">
        <f t="shared" si="3"/>
        <v>1.5152032173542136</v>
      </c>
    </row>
    <row r="10" spans="1:17" x14ac:dyDescent="0.25">
      <c r="A10">
        <v>2000</v>
      </c>
      <c r="B10">
        <v>8906</v>
      </c>
      <c r="C10">
        <v>11748</v>
      </c>
      <c r="D10">
        <v>6399</v>
      </c>
      <c r="E10">
        <f>F10+_xlfn.FLOOR.MATH(H10/5)*1500</f>
        <v>8322.235532767836</v>
      </c>
      <c r="F10">
        <f>subby!$C$66*EXP(subby!$C$64*A10)*0.94</f>
        <v>3822.235532767836</v>
      </c>
      <c r="H10">
        <f t="shared" si="0"/>
        <v>19</v>
      </c>
      <c r="I10">
        <f t="shared" si="1"/>
        <v>9.0944804858816468</v>
      </c>
      <c r="J10">
        <f t="shared" si="2"/>
        <v>9.3714382923185102</v>
      </c>
      <c r="L10">
        <f t="shared" si="4"/>
        <v>1.085369569191396</v>
      </c>
      <c r="M10">
        <f t="shared" si="4"/>
        <v>0.94490468913375691</v>
      </c>
      <c r="N10">
        <f t="shared" si="3"/>
        <v>1.3191107118796317</v>
      </c>
    </row>
    <row r="11" spans="1:17" x14ac:dyDescent="0.25">
      <c r="A11">
        <v>2001</v>
      </c>
      <c r="B11">
        <v>8469.5</v>
      </c>
      <c r="C11">
        <v>12954</v>
      </c>
      <c r="D11">
        <v>6309</v>
      </c>
      <c r="E11">
        <f>F11+_xlfn.FLOOR.MATH(H11/5)*1500</f>
        <v>8549.6283293457673</v>
      </c>
      <c r="F11">
        <f>subby!$C$66*EXP(subby!$C$64*A11)*0.94</f>
        <v>4049.6283293457673</v>
      </c>
      <c r="H11">
        <f t="shared" si="0"/>
        <v>18</v>
      </c>
      <c r="I11">
        <f t="shared" si="1"/>
        <v>9.0442267540264361</v>
      </c>
      <c r="J11">
        <f t="shared" si="2"/>
        <v>9.4691598997428628</v>
      </c>
      <c r="L11">
        <f t="shared" si="4"/>
        <v>0.95098809791152028</v>
      </c>
      <c r="M11">
        <f t="shared" si="4"/>
        <v>1.1026557711950971</v>
      </c>
      <c r="N11">
        <f t="shared" si="3"/>
        <v>1.5294881634098825</v>
      </c>
    </row>
    <row r="12" spans="1:17" x14ac:dyDescent="0.25">
      <c r="A12">
        <v>2002</v>
      </c>
      <c r="B12">
        <v>8259</v>
      </c>
      <c r="C12">
        <v>12695</v>
      </c>
      <c r="D12">
        <v>6399</v>
      </c>
      <c r="E12">
        <f>F12+_xlfn.FLOOR.MATH(H12/5)*1500</f>
        <v>8790.5491996104865</v>
      </c>
      <c r="F12">
        <f>subby!$C$66*EXP(subby!$C$64*A12)*0.94</f>
        <v>4290.5491996104856</v>
      </c>
      <c r="H12">
        <f t="shared" si="0"/>
        <v>17</v>
      </c>
      <c r="I12">
        <f t="shared" si="1"/>
        <v>9.0190587938107178</v>
      </c>
      <c r="J12">
        <f t="shared" si="2"/>
        <v>9.4489634941387788</v>
      </c>
      <c r="L12">
        <f t="shared" si="4"/>
        <v>0.97514611252140027</v>
      </c>
      <c r="M12">
        <f t="shared" si="4"/>
        <v>0.98000617569862591</v>
      </c>
      <c r="N12">
        <f t="shared" si="3"/>
        <v>1.5371110303910884</v>
      </c>
    </row>
    <row r="13" spans="1:17" x14ac:dyDescent="0.25">
      <c r="A13">
        <v>2003</v>
      </c>
      <c r="B13">
        <v>8742</v>
      </c>
      <c r="C13">
        <v>13076</v>
      </c>
      <c r="D13">
        <v>6041.5</v>
      </c>
      <c r="E13">
        <f>F13+_xlfn.FLOOR.MATH(H13/5)*1500</f>
        <v>9045.8029569968421</v>
      </c>
      <c r="F13">
        <f>subby!$C$66*EXP(subby!$C$64*A13)*0.94</f>
        <v>4545.8029569968421</v>
      </c>
      <c r="H13">
        <f t="shared" si="0"/>
        <v>16</v>
      </c>
      <c r="I13">
        <f t="shared" si="1"/>
        <v>9.0758942754232592</v>
      </c>
      <c r="J13">
        <f t="shared" si="2"/>
        <v>9.4785337678441017</v>
      </c>
      <c r="L13">
        <f t="shared" si="4"/>
        <v>1.0584816563748638</v>
      </c>
      <c r="M13">
        <f t="shared" si="4"/>
        <v>1.0300118156754627</v>
      </c>
      <c r="N13">
        <f t="shared" si="3"/>
        <v>1.4957675589110044</v>
      </c>
    </row>
    <row r="14" spans="1:17" x14ac:dyDescent="0.25">
      <c r="A14">
        <v>2004</v>
      </c>
      <c r="B14">
        <v>8276</v>
      </c>
      <c r="C14">
        <v>13243</v>
      </c>
      <c r="D14">
        <v>6455</v>
      </c>
      <c r="E14">
        <f>F14+_xlfn.FLOOR.MATH(H14/5)*1500</f>
        <v>9316.2422949763495</v>
      </c>
      <c r="F14">
        <f>subby!$C$66*EXP(subby!$C$64*A14)*0.94</f>
        <v>4816.2422949763495</v>
      </c>
      <c r="H14">
        <f t="shared" si="0"/>
        <v>15</v>
      </c>
      <c r="I14">
        <f t="shared" si="1"/>
        <v>9.0211150388654335</v>
      </c>
      <c r="J14">
        <f t="shared" si="2"/>
        <v>9.4912243899269644</v>
      </c>
      <c r="L14">
        <f t="shared" si="4"/>
        <v>0.94669412033859524</v>
      </c>
      <c r="M14">
        <f t="shared" si="4"/>
        <v>1.0127714897522178</v>
      </c>
      <c r="N14">
        <f t="shared" si="3"/>
        <v>1.6001691638472693</v>
      </c>
    </row>
    <row r="15" spans="1:17" x14ac:dyDescent="0.25">
      <c r="A15">
        <v>2005</v>
      </c>
      <c r="B15">
        <v>8192</v>
      </c>
      <c r="C15">
        <v>12743</v>
      </c>
      <c r="D15">
        <v>6124</v>
      </c>
      <c r="E15">
        <f>F15+_xlfn.FLOOR.MATH(H15/5)*1500</f>
        <v>8102.7706355410992</v>
      </c>
      <c r="F15">
        <f>subby!$C$66*EXP(subby!$C$64*A15)*0.94</f>
        <v>5102.7706355410992</v>
      </c>
      <c r="H15">
        <f t="shared" si="0"/>
        <v>14</v>
      </c>
      <c r="I15">
        <f t="shared" si="1"/>
        <v>9.0109133472792884</v>
      </c>
      <c r="J15">
        <f t="shared" si="2"/>
        <v>9.4527373802122785</v>
      </c>
      <c r="L15">
        <f t="shared" si="4"/>
        <v>0.98985016916384727</v>
      </c>
      <c r="M15">
        <f t="shared" si="4"/>
        <v>0.9622442044853885</v>
      </c>
      <c r="N15">
        <f t="shared" si="3"/>
        <v>1.5555419921875</v>
      </c>
    </row>
    <row r="16" spans="1:17" x14ac:dyDescent="0.25">
      <c r="A16">
        <v>2006</v>
      </c>
      <c r="B16">
        <v>8441</v>
      </c>
      <c r="C16">
        <v>13093.5</v>
      </c>
      <c r="D16">
        <v>6405</v>
      </c>
      <c r="E16">
        <f>F16+_xlfn.FLOOR.MATH(H16/5)*1500</f>
        <v>8406.3451471492826</v>
      </c>
      <c r="F16">
        <f>subby!$C$66*EXP(subby!$C$64*A16)*0.94</f>
        <v>5406.3451471492826</v>
      </c>
      <c r="H16">
        <f t="shared" si="0"/>
        <v>13</v>
      </c>
      <c r="I16">
        <f t="shared" si="1"/>
        <v>9.0408560639837194</v>
      </c>
      <c r="J16">
        <f t="shared" si="2"/>
        <v>9.4798712028435137</v>
      </c>
      <c r="L16">
        <f t="shared" si="4"/>
        <v>1.0303955078125</v>
      </c>
      <c r="M16">
        <f t="shared" si="4"/>
        <v>1.0275052970258181</v>
      </c>
      <c r="N16">
        <f t="shared" si="3"/>
        <v>1.5511787702878805</v>
      </c>
    </row>
    <row r="17" spans="1:14" x14ac:dyDescent="0.25">
      <c r="A17">
        <v>2007</v>
      </c>
      <c r="B17">
        <v>8608.5</v>
      </c>
      <c r="C17">
        <v>13240</v>
      </c>
      <c r="D17">
        <v>7453</v>
      </c>
      <c r="E17">
        <f>F17+_xlfn.FLOOR.MATH(H17/5)*1500</f>
        <v>8727.9799422152937</v>
      </c>
      <c r="F17">
        <f>subby!$C$66*EXP(subby!$C$64*A17)*0.94</f>
        <v>5727.9799422152928</v>
      </c>
      <c r="H17">
        <f t="shared" si="0"/>
        <v>12</v>
      </c>
      <c r="I17">
        <f t="shared" si="1"/>
        <v>9.0605053662165265</v>
      </c>
      <c r="J17">
        <f t="shared" si="2"/>
        <v>9.4909978294909987</v>
      </c>
      <c r="L17">
        <f t="shared" si="4"/>
        <v>1.0198436204241204</v>
      </c>
      <c r="M17">
        <f t="shared" si="4"/>
        <v>1.011188757780578</v>
      </c>
      <c r="N17">
        <f t="shared" si="3"/>
        <v>1.5380147528605448</v>
      </c>
    </row>
    <row r="18" spans="1:14" x14ac:dyDescent="0.25">
      <c r="A18">
        <v>2008</v>
      </c>
      <c r="B18">
        <v>9107</v>
      </c>
      <c r="C18">
        <v>13573</v>
      </c>
      <c r="D18">
        <v>7489.5</v>
      </c>
      <c r="E18">
        <f>F18+_xlfn.FLOOR.MATH(H18/5)*1500</f>
        <v>9068.7494648247775</v>
      </c>
      <c r="F18">
        <f>subby!$C$66*EXP(subby!$C$64*A18)*0.94</f>
        <v>6068.7494648247784</v>
      </c>
      <c r="H18">
        <f t="shared" si="0"/>
        <v>11</v>
      </c>
      <c r="I18">
        <f t="shared" si="1"/>
        <v>9.1167986275678192</v>
      </c>
      <c r="J18">
        <f t="shared" si="2"/>
        <v>9.5158378042979646</v>
      </c>
      <c r="L18">
        <f t="shared" si="4"/>
        <v>1.0579078817447871</v>
      </c>
      <c r="M18">
        <f t="shared" si="4"/>
        <v>1.0251510574018128</v>
      </c>
      <c r="N18">
        <f t="shared" si="3"/>
        <v>1.490392006149116</v>
      </c>
    </row>
    <row r="19" spans="1:14" x14ac:dyDescent="0.25">
      <c r="A19">
        <v>2009</v>
      </c>
      <c r="B19">
        <v>9631</v>
      </c>
      <c r="C19">
        <v>14392</v>
      </c>
      <c r="D19">
        <v>8037</v>
      </c>
      <c r="E19">
        <f>F19+_xlfn.FLOOR.MATH(H19/5)*1500</f>
        <v>9429.7920799924595</v>
      </c>
      <c r="F19">
        <f>subby!$C$66*EXP(subby!$C$64*A19)*0.94</f>
        <v>6429.7920799924595</v>
      </c>
      <c r="H19">
        <f t="shared" si="0"/>
        <v>10</v>
      </c>
      <c r="I19">
        <f t="shared" si="1"/>
        <v>9.1727423415608644</v>
      </c>
      <c r="J19">
        <f t="shared" si="2"/>
        <v>9.5744277756303688</v>
      </c>
      <c r="L19">
        <f t="shared" si="4"/>
        <v>1.0575381574612934</v>
      </c>
      <c r="M19">
        <f t="shared" si="4"/>
        <v>1.0603403816400205</v>
      </c>
      <c r="N19">
        <f t="shared" si="3"/>
        <v>1.49434118990759</v>
      </c>
    </row>
    <row r="20" spans="1:14" x14ac:dyDescent="0.25">
      <c r="A20">
        <v>2010</v>
      </c>
      <c r="B20">
        <v>9571</v>
      </c>
      <c r="C20">
        <v>15750</v>
      </c>
      <c r="D20">
        <v>8459</v>
      </c>
      <c r="E20">
        <f>F20+_xlfn.FLOOR.MATH(H20/5)*1500</f>
        <v>8312.3138764515497</v>
      </c>
      <c r="F20">
        <f>subby!$C$66*EXP(subby!$C$64*A20)*0.94</f>
        <v>6812.3138764515506</v>
      </c>
      <c r="H20">
        <f t="shared" si="0"/>
        <v>9</v>
      </c>
      <c r="I20">
        <f t="shared" si="1"/>
        <v>9.1664929721959059</v>
      </c>
      <c r="J20">
        <f t="shared" si="2"/>
        <v>9.6645956442537795</v>
      </c>
      <c r="L20">
        <f t="shared" si="4"/>
        <v>0.99377011732945697</v>
      </c>
      <c r="M20">
        <f t="shared" si="4"/>
        <v>1.0943579766536966</v>
      </c>
      <c r="N20">
        <f t="shared" si="3"/>
        <v>1.6455960714658866</v>
      </c>
    </row>
    <row r="21" spans="1:14" x14ac:dyDescent="0.25">
      <c r="A21">
        <v>2011</v>
      </c>
      <c r="B21">
        <v>9352</v>
      </c>
      <c r="C21">
        <v>15387</v>
      </c>
      <c r="D21">
        <v>9103</v>
      </c>
      <c r="E21">
        <f>F21+_xlfn.FLOOR.MATH(H21/5)*1500</f>
        <v>8717.592695679843</v>
      </c>
      <c r="F21">
        <f>subby!$C$66*EXP(subby!$C$64*A21)*0.94</f>
        <v>7217.5926956798439</v>
      </c>
      <c r="H21">
        <f t="shared" si="0"/>
        <v>8</v>
      </c>
      <c r="I21">
        <f t="shared" si="1"/>
        <v>9.1433455031519042</v>
      </c>
      <c r="J21">
        <f t="shared" si="2"/>
        <v>9.6412782760573776</v>
      </c>
      <c r="L21">
        <f t="shared" si="4"/>
        <v>0.97711837843485527</v>
      </c>
      <c r="M21">
        <f t="shared" si="4"/>
        <v>0.97695238095238091</v>
      </c>
      <c r="N21">
        <f t="shared" si="3"/>
        <v>1.645316509837468</v>
      </c>
    </row>
    <row r="22" spans="1:14" x14ac:dyDescent="0.25">
      <c r="A22">
        <v>2012</v>
      </c>
      <c r="B22">
        <v>9597</v>
      </c>
      <c r="C22">
        <v>15393</v>
      </c>
      <c r="D22">
        <v>8938</v>
      </c>
      <c r="E22">
        <f>F22+_xlfn.FLOOR.MATH(H22/5)*1500</f>
        <v>9146.982400621082</v>
      </c>
      <c r="F22">
        <f>subby!$C$66*EXP(subby!$C$64*A22)*0.94</f>
        <v>7646.982400621082</v>
      </c>
      <c r="H22">
        <f t="shared" si="0"/>
        <v>7</v>
      </c>
      <c r="I22">
        <f t="shared" si="1"/>
        <v>9.1692058286176277</v>
      </c>
      <c r="J22">
        <f t="shared" si="2"/>
        <v>9.6416681396100739</v>
      </c>
      <c r="L22">
        <f t="shared" si="4"/>
        <v>1.0261976047904191</v>
      </c>
      <c r="M22">
        <f t="shared" si="4"/>
        <v>1.0003899395593683</v>
      </c>
      <c r="N22">
        <f t="shared" si="3"/>
        <v>1.6039387308533917</v>
      </c>
    </row>
    <row r="23" spans="1:14" x14ac:dyDescent="0.25">
      <c r="A23">
        <v>2013</v>
      </c>
      <c r="B23">
        <v>9321</v>
      </c>
      <c r="C23">
        <v>15458</v>
      </c>
      <c r="D23">
        <v>8110</v>
      </c>
      <c r="E23">
        <f>F23+_xlfn.FLOOR.MATH(H23/5)*1500</f>
        <v>9601.9173983605506</v>
      </c>
      <c r="F23">
        <f>subby!$C$66*EXP(subby!$C$64*A23)*0.94</f>
        <v>8101.9173983605515</v>
      </c>
      <c r="H23">
        <f t="shared" si="0"/>
        <v>6</v>
      </c>
      <c r="I23">
        <f t="shared" si="1"/>
        <v>9.1400251980611564</v>
      </c>
      <c r="J23">
        <f t="shared" si="2"/>
        <v>9.6458819476668172</v>
      </c>
      <c r="L23">
        <f t="shared" si="4"/>
        <v>0.97124101281650521</v>
      </c>
      <c r="M23">
        <f t="shared" si="4"/>
        <v>1.0042226986292471</v>
      </c>
      <c r="N23">
        <f t="shared" si="3"/>
        <v>1.6584057504559597</v>
      </c>
    </row>
    <row r="24" spans="1:14" x14ac:dyDescent="0.25">
      <c r="A24">
        <v>2014</v>
      </c>
      <c r="B24">
        <v>9269</v>
      </c>
      <c r="C24">
        <v>15976</v>
      </c>
      <c r="D24">
        <v>9269</v>
      </c>
      <c r="E24">
        <f>F24+_xlfn.FLOOR.MATH(H24/5)*1500</f>
        <v>10083.91743186516</v>
      </c>
      <c r="F24">
        <f>subby!$C$66*EXP(subby!$C$64*A24)*0.94</f>
        <v>8583.9174318651603</v>
      </c>
      <c r="H24">
        <f t="shared" si="0"/>
        <v>5</v>
      </c>
      <c r="I24">
        <f t="shared" si="1"/>
        <v>9.1344307778758331</v>
      </c>
      <c r="J24">
        <f t="shared" si="2"/>
        <v>9.6788428750956506</v>
      </c>
      <c r="L24">
        <f t="shared" si="4"/>
        <v>0.99442119944211993</v>
      </c>
      <c r="M24">
        <f t="shared" si="4"/>
        <v>1.033510156553241</v>
      </c>
      <c r="N24">
        <f t="shared" si="3"/>
        <v>1.7235947782932355</v>
      </c>
    </row>
    <row r="25" spans="1:14" x14ac:dyDescent="0.25">
      <c r="A25">
        <v>2015</v>
      </c>
      <c r="B25">
        <v>9600</v>
      </c>
      <c r="C25">
        <v>15797.5</v>
      </c>
      <c r="D25">
        <v>8607</v>
      </c>
      <c r="E25">
        <f>F25+_xlfn.FLOOR.MATH(H25/5)*1500</f>
        <v>9094.5926567935221</v>
      </c>
      <c r="F25">
        <f>subby!$C$66*EXP(subby!$C$64*A25)*0.94</f>
        <v>9094.5926567935221</v>
      </c>
      <c r="H25">
        <f t="shared" si="0"/>
        <v>4</v>
      </c>
      <c r="I25">
        <f t="shared" si="1"/>
        <v>9.1695183774559279</v>
      </c>
      <c r="J25">
        <f t="shared" si="2"/>
        <v>9.6676069786476102</v>
      </c>
      <c r="L25">
        <f t="shared" si="4"/>
        <v>1.0357104326248787</v>
      </c>
      <c r="M25">
        <f t="shared" si="4"/>
        <v>0.98882699048572864</v>
      </c>
      <c r="N25">
        <f t="shared" si="3"/>
        <v>1.6455729166666666</v>
      </c>
    </row>
    <row r="26" spans="1:14" x14ac:dyDescent="0.25">
      <c r="A26">
        <v>2016</v>
      </c>
      <c r="B26">
        <v>10284</v>
      </c>
      <c r="C26">
        <v>16276</v>
      </c>
      <c r="D26">
        <v>8938</v>
      </c>
      <c r="E26">
        <f>F26+_xlfn.FLOOR.MATH(H26/5)*1500</f>
        <v>9635.6490203368339</v>
      </c>
      <c r="F26">
        <f>subby!$C$66*EXP(subby!$C$64*A26)*0.94</f>
        <v>9635.6490203368339</v>
      </c>
      <c r="H26">
        <f t="shared" si="0"/>
        <v>3</v>
      </c>
      <c r="I26">
        <f t="shared" si="1"/>
        <v>9.2383445683857808</v>
      </c>
      <c r="J26">
        <f t="shared" si="2"/>
        <v>9.6974469091215809</v>
      </c>
      <c r="L26">
        <f t="shared" si="4"/>
        <v>1.07125</v>
      </c>
      <c r="M26">
        <f t="shared" si="4"/>
        <v>1.0302896027852508</v>
      </c>
      <c r="N26">
        <f t="shared" si="3"/>
        <v>1.5826526643329444</v>
      </c>
    </row>
    <row r="27" spans="1:14" x14ac:dyDescent="0.25">
      <c r="A27">
        <v>2017</v>
      </c>
      <c r="B27">
        <v>10179</v>
      </c>
      <c r="C27">
        <v>16291</v>
      </c>
      <c r="D27">
        <v>10099</v>
      </c>
      <c r="E27">
        <f>F27+_xlfn.FLOOR.MATH(H27/5)*1500</f>
        <v>10208.893960057008</v>
      </c>
      <c r="F27">
        <f>subby!$C$66*EXP(subby!$C$64*A27)*0.94</f>
        <v>10208.893960057008</v>
      </c>
      <c r="H27">
        <f t="shared" si="0"/>
        <v>2</v>
      </c>
      <c r="I27">
        <f t="shared" si="1"/>
        <v>9.22808205345234</v>
      </c>
      <c r="J27">
        <f t="shared" si="2"/>
        <v>9.6983680870661697</v>
      </c>
      <c r="L27">
        <f t="shared" si="4"/>
        <v>0.98978996499416572</v>
      </c>
      <c r="M27">
        <f t="shared" si="4"/>
        <v>1.0009216023593019</v>
      </c>
      <c r="N27">
        <f t="shared" si="3"/>
        <v>1.6004519107967383</v>
      </c>
    </row>
    <row r="28" spans="1:14" x14ac:dyDescent="0.25">
      <c r="A28">
        <v>2018</v>
      </c>
      <c r="B28">
        <v>10696</v>
      </c>
      <c r="C28">
        <v>16658</v>
      </c>
      <c r="D28">
        <v>9428</v>
      </c>
      <c r="E28">
        <f>F28+_xlfn.FLOOR.MATH(H28/5)*1500</f>
        <v>10816.242441761715</v>
      </c>
      <c r="F28">
        <f>subby!$C$66*EXP(subby!$C$64*A28)*0.94</f>
        <v>10816.242441761715</v>
      </c>
      <c r="H28">
        <f t="shared" si="0"/>
        <v>1</v>
      </c>
      <c r="I28">
        <f t="shared" si="1"/>
        <v>9.2776251187817795</v>
      </c>
      <c r="J28">
        <f t="shared" si="2"/>
        <v>9.720645860495285</v>
      </c>
      <c r="L28">
        <f t="shared" si="4"/>
        <v>1.0507908438942921</v>
      </c>
      <c r="M28">
        <f t="shared" si="4"/>
        <v>1.0225277760726781</v>
      </c>
      <c r="N28">
        <f t="shared" si="3"/>
        <v>1.5574046372475692</v>
      </c>
    </row>
    <row r="29" spans="1:14" x14ac:dyDescent="0.25">
      <c r="A29">
        <v>2019</v>
      </c>
      <c r="B29">
        <v>11421</v>
      </c>
      <c r="C29">
        <v>17248.5</v>
      </c>
      <c r="D29">
        <v>10510</v>
      </c>
      <c r="E29">
        <f>F29+_xlfn.FLOOR.MATH(H29/5)*1500</f>
        <v>11459.72335658542</v>
      </c>
      <c r="F29">
        <f>subby!$C$66*EXP(subby!$C$64*A29)*0.94</f>
        <v>11459.72335658542</v>
      </c>
      <c r="H29">
        <f t="shared" si="0"/>
        <v>0</v>
      </c>
      <c r="I29">
        <f t="shared" si="1"/>
        <v>9.3432090450506067</v>
      </c>
      <c r="J29">
        <f t="shared" si="2"/>
        <v>9.7554804621568287</v>
      </c>
      <c r="L29">
        <f t="shared" si="4"/>
        <v>1.0677823485415108</v>
      </c>
      <c r="M29">
        <f t="shared" si="4"/>
        <v>1.0354484331852563</v>
      </c>
      <c r="N29">
        <f t="shared" si="3"/>
        <v>1.5102442868400314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1AC3-CA12-4E93-B52F-F2587812011A}">
  <dimension ref="A1:B49"/>
  <sheetViews>
    <sheetView workbookViewId="0">
      <selection sqref="A1:B49"/>
    </sheetView>
  </sheetViews>
  <sheetFormatPr defaultRowHeight="15" x14ac:dyDescent="0.25"/>
  <sheetData>
    <row r="1" spans="1:2" x14ac:dyDescent="0.25">
      <c r="A1">
        <v>2019</v>
      </c>
      <c r="B1">
        <v>17248.5</v>
      </c>
    </row>
    <row r="2" spans="1:2" x14ac:dyDescent="0.25">
      <c r="A2">
        <v>2018</v>
      </c>
      <c r="B2">
        <v>16658</v>
      </c>
    </row>
    <row r="3" spans="1:2" x14ac:dyDescent="0.25">
      <c r="A3">
        <v>2017</v>
      </c>
      <c r="B3">
        <v>16291</v>
      </c>
    </row>
    <row r="4" spans="1:2" x14ac:dyDescent="0.25">
      <c r="A4">
        <v>2016</v>
      </c>
      <c r="B4">
        <v>16276</v>
      </c>
    </row>
    <row r="5" spans="1:2" x14ac:dyDescent="0.25">
      <c r="A5">
        <v>2015</v>
      </c>
      <c r="B5">
        <v>15797.5</v>
      </c>
    </row>
    <row r="6" spans="1:2" x14ac:dyDescent="0.25">
      <c r="A6">
        <v>2014</v>
      </c>
      <c r="B6">
        <v>15976</v>
      </c>
    </row>
    <row r="7" spans="1:2" x14ac:dyDescent="0.25">
      <c r="A7">
        <v>2013</v>
      </c>
      <c r="B7">
        <v>15458</v>
      </c>
    </row>
    <row r="8" spans="1:2" x14ac:dyDescent="0.25">
      <c r="A8">
        <v>2012</v>
      </c>
      <c r="B8">
        <v>15393</v>
      </c>
    </row>
    <row r="9" spans="1:2" x14ac:dyDescent="0.25">
      <c r="A9">
        <v>2011</v>
      </c>
      <c r="B9">
        <v>15387</v>
      </c>
    </row>
    <row r="10" spans="1:2" x14ac:dyDescent="0.25">
      <c r="A10">
        <v>2010</v>
      </c>
      <c r="B10">
        <v>15750</v>
      </c>
    </row>
    <row r="11" spans="1:2" x14ac:dyDescent="0.25">
      <c r="A11">
        <v>2009</v>
      </c>
      <c r="B11">
        <v>14392</v>
      </c>
    </row>
    <row r="12" spans="1:2" x14ac:dyDescent="0.25">
      <c r="A12">
        <v>2008</v>
      </c>
      <c r="B12">
        <v>13573</v>
      </c>
    </row>
    <row r="13" spans="1:2" x14ac:dyDescent="0.25">
      <c r="A13">
        <v>2007</v>
      </c>
      <c r="B13">
        <v>13240</v>
      </c>
    </row>
    <row r="14" spans="1:2" x14ac:dyDescent="0.25">
      <c r="A14">
        <v>2006</v>
      </c>
      <c r="B14">
        <v>13093.5</v>
      </c>
    </row>
    <row r="15" spans="1:2" x14ac:dyDescent="0.25">
      <c r="A15">
        <v>2005</v>
      </c>
      <c r="B15">
        <v>12743</v>
      </c>
    </row>
    <row r="16" spans="1:2" x14ac:dyDescent="0.25">
      <c r="A16">
        <v>2004</v>
      </c>
      <c r="B16">
        <v>13243</v>
      </c>
    </row>
    <row r="17" spans="1:2" x14ac:dyDescent="0.25">
      <c r="A17">
        <v>2003</v>
      </c>
      <c r="B17">
        <v>13076</v>
      </c>
    </row>
    <row r="18" spans="1:2" x14ac:dyDescent="0.25">
      <c r="A18">
        <v>2002</v>
      </c>
      <c r="B18">
        <v>12695</v>
      </c>
    </row>
    <row r="19" spans="1:2" x14ac:dyDescent="0.25">
      <c r="A19">
        <v>2001</v>
      </c>
      <c r="B19">
        <v>12954</v>
      </c>
    </row>
    <row r="20" spans="1:2" x14ac:dyDescent="0.25">
      <c r="A20">
        <v>2000</v>
      </c>
      <c r="B20">
        <v>11748</v>
      </c>
    </row>
    <row r="21" spans="1:2" x14ac:dyDescent="0.25">
      <c r="A21">
        <v>1999</v>
      </c>
      <c r="B21">
        <v>12433</v>
      </c>
    </row>
    <row r="22" spans="1:2" x14ac:dyDescent="0.25">
      <c r="A22">
        <v>1998</v>
      </c>
      <c r="B22">
        <v>12488</v>
      </c>
    </row>
    <row r="23" spans="1:2" x14ac:dyDescent="0.25">
      <c r="A23">
        <v>1997</v>
      </c>
      <c r="B23">
        <v>12083</v>
      </c>
    </row>
    <row r="24" spans="1:2" x14ac:dyDescent="0.25">
      <c r="A24">
        <v>1996</v>
      </c>
      <c r="B24">
        <v>11993</v>
      </c>
    </row>
    <row r="25" spans="1:2" x14ac:dyDescent="0.25">
      <c r="A25">
        <v>1995</v>
      </c>
      <c r="B25">
        <v>12141</v>
      </c>
    </row>
    <row r="26" spans="1:2" x14ac:dyDescent="0.25">
      <c r="A26">
        <v>1994</v>
      </c>
      <c r="B26">
        <v>12143.5</v>
      </c>
    </row>
    <row r="27" spans="1:2" x14ac:dyDescent="0.25">
      <c r="A27">
        <v>1993</v>
      </c>
      <c r="B27">
        <v>11741</v>
      </c>
    </row>
    <row r="28" spans="1:2" x14ac:dyDescent="0.25">
      <c r="A28">
        <v>1992</v>
      </c>
      <c r="B28">
        <v>13076</v>
      </c>
    </row>
    <row r="29" spans="1:2" x14ac:dyDescent="0.25">
      <c r="A29">
        <v>1991</v>
      </c>
      <c r="B29">
        <v>12216.5</v>
      </c>
    </row>
    <row r="30" spans="1:2" x14ac:dyDescent="0.25">
      <c r="A30">
        <v>1990</v>
      </c>
      <c r="B30">
        <v>11675</v>
      </c>
    </row>
    <row r="31" spans="1:2" x14ac:dyDescent="0.25">
      <c r="A31">
        <v>1989</v>
      </c>
      <c r="B31">
        <v>11420</v>
      </c>
    </row>
    <row r="32" spans="1:2" x14ac:dyDescent="0.25">
      <c r="A32">
        <v>1988</v>
      </c>
      <c r="B32">
        <v>12826</v>
      </c>
    </row>
    <row r="33" spans="1:2" x14ac:dyDescent="0.25">
      <c r="A33">
        <v>1987</v>
      </c>
      <c r="B33">
        <v>13722</v>
      </c>
    </row>
    <row r="34" spans="1:2" x14ac:dyDescent="0.25">
      <c r="A34">
        <v>1986</v>
      </c>
      <c r="B34">
        <v>13282</v>
      </c>
    </row>
    <row r="35" spans="1:2" x14ac:dyDescent="0.25">
      <c r="A35">
        <v>1985</v>
      </c>
      <c r="B35">
        <v>12495</v>
      </c>
    </row>
    <row r="36" spans="1:2" x14ac:dyDescent="0.25">
      <c r="A36">
        <v>1984</v>
      </c>
      <c r="B36">
        <v>14069</v>
      </c>
    </row>
    <row r="37" spans="1:2" x14ac:dyDescent="0.25">
      <c r="A37">
        <v>1983</v>
      </c>
      <c r="B37">
        <v>16022.5</v>
      </c>
    </row>
    <row r="38" spans="1:2" x14ac:dyDescent="0.25">
      <c r="A38">
        <v>1982</v>
      </c>
      <c r="B38">
        <v>15072</v>
      </c>
    </row>
    <row r="39" spans="1:2" x14ac:dyDescent="0.25">
      <c r="A39">
        <v>1981</v>
      </c>
      <c r="B39">
        <v>15730</v>
      </c>
    </row>
    <row r="40" spans="1:2" x14ac:dyDescent="0.25">
      <c r="A40">
        <v>1980</v>
      </c>
      <c r="B40">
        <v>16503.5</v>
      </c>
    </row>
    <row r="41" spans="1:2" x14ac:dyDescent="0.25">
      <c r="A41">
        <v>1979</v>
      </c>
      <c r="B41">
        <v>18086</v>
      </c>
    </row>
    <row r="42" spans="1:2" x14ac:dyDescent="0.25">
      <c r="A42">
        <v>1978</v>
      </c>
      <c r="B42">
        <v>19035</v>
      </c>
    </row>
    <row r="43" spans="1:2" x14ac:dyDescent="0.25">
      <c r="A43">
        <v>1977</v>
      </c>
      <c r="B43">
        <v>17976.5</v>
      </c>
    </row>
    <row r="44" spans="1:2" x14ac:dyDescent="0.25">
      <c r="A44">
        <v>1976</v>
      </c>
      <c r="B44">
        <v>19035</v>
      </c>
    </row>
    <row r="45" spans="1:2" x14ac:dyDescent="0.25">
      <c r="A45">
        <v>1975</v>
      </c>
      <c r="B45">
        <v>18898</v>
      </c>
    </row>
    <row r="46" spans="1:2" x14ac:dyDescent="0.25">
      <c r="A46">
        <v>1972</v>
      </c>
      <c r="B46">
        <v>16327</v>
      </c>
    </row>
    <row r="47" spans="1:2" x14ac:dyDescent="0.25">
      <c r="A47">
        <v>1971</v>
      </c>
      <c r="B47">
        <v>18840.5</v>
      </c>
    </row>
    <row r="48" spans="1:2" x14ac:dyDescent="0.25">
      <c r="A48">
        <v>1970</v>
      </c>
      <c r="B48">
        <v>17325</v>
      </c>
    </row>
    <row r="49" spans="1:2" x14ac:dyDescent="0.25">
      <c r="A49">
        <v>1969</v>
      </c>
      <c r="B49">
        <v>14479</v>
      </c>
    </row>
  </sheetData>
  <sortState xmlns:xlrd2="http://schemas.microsoft.com/office/spreadsheetml/2017/richdata2" ref="A1:B30">
    <sortCondition descending="1" ref="A1:A3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subby</vt:lpstr>
      <vt:lpstr>explorer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</dc:creator>
  <cp:lastModifiedBy>Ben M</cp:lastModifiedBy>
  <dcterms:created xsi:type="dcterms:W3CDTF">2019-11-30T00:43:06Z</dcterms:created>
  <dcterms:modified xsi:type="dcterms:W3CDTF">2019-11-30T06:27:16Z</dcterms:modified>
</cp:coreProperties>
</file>