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Sheet1" sheetId="1" r:id="rId1"/>
    <sheet name="LD" sheetId="2" r:id="rId2"/>
    <sheet name="Standard Atmospher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B22" i="1"/>
  <c r="B11" i="1"/>
  <c r="I2" i="2"/>
  <c r="J2" i="2"/>
  <c r="B20" i="1"/>
  <c r="B14" i="1"/>
  <c r="L2" i="2"/>
  <c r="I3" i="2"/>
  <c r="L3" i="2"/>
  <c r="I4" i="2"/>
  <c r="L4" i="2"/>
  <c r="I5" i="2"/>
  <c r="L5" i="2"/>
  <c r="I6" i="2"/>
  <c r="L6" i="2"/>
  <c r="I7" i="2"/>
  <c r="L7" i="2"/>
  <c r="I8" i="2"/>
  <c r="L8" i="2"/>
  <c r="I9" i="2"/>
  <c r="L9" i="2"/>
  <c r="I10" i="2"/>
  <c r="L10" i="2"/>
  <c r="I11" i="2"/>
  <c r="L11" i="2"/>
  <c r="I12" i="2"/>
  <c r="L12" i="2"/>
  <c r="I13" i="2"/>
  <c r="L13" i="2"/>
  <c r="I14" i="2"/>
  <c r="L14" i="2"/>
  <c r="I15" i="2"/>
  <c r="L15" i="2"/>
  <c r="I16" i="2"/>
  <c r="L16" i="2"/>
  <c r="I17" i="2"/>
  <c r="L17" i="2"/>
  <c r="I18" i="2"/>
  <c r="L18" i="2"/>
  <c r="I19" i="2"/>
  <c r="L19" i="2"/>
  <c r="I20" i="2"/>
  <c r="L20" i="2"/>
  <c r="I21" i="2"/>
  <c r="L21" i="2"/>
  <c r="I22" i="2"/>
  <c r="L22" i="2"/>
  <c r="I23" i="2"/>
  <c r="L23" i="2"/>
  <c r="I24" i="2"/>
  <c r="L24" i="2"/>
  <c r="I25" i="2"/>
  <c r="L25" i="2"/>
  <c r="I26" i="2"/>
  <c r="L26" i="2"/>
  <c r="I27" i="2"/>
  <c r="L27" i="2"/>
  <c r="I28" i="2"/>
  <c r="L28" i="2"/>
  <c r="I29" i="2"/>
  <c r="L29" i="2"/>
  <c r="I30" i="2"/>
  <c r="L30" i="2"/>
  <c r="I31" i="2"/>
  <c r="L31" i="2"/>
  <c r="I32" i="2"/>
  <c r="L32" i="2"/>
  <c r="I33" i="2"/>
  <c r="L33" i="2"/>
  <c r="I34" i="2"/>
  <c r="L34" i="2"/>
  <c r="I35" i="2"/>
  <c r="L35" i="2"/>
  <c r="I36" i="2"/>
  <c r="L36" i="2"/>
  <c r="I37" i="2"/>
  <c r="L37" i="2"/>
  <c r="I38" i="2"/>
  <c r="L38" i="2"/>
  <c r="I39" i="2"/>
  <c r="L39" i="2"/>
  <c r="I40" i="2"/>
  <c r="L40" i="2"/>
  <c r="I41" i="2"/>
  <c r="L41" i="2"/>
  <c r="I42" i="2"/>
  <c r="L42" i="2"/>
  <c r="B19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" i="2"/>
  <c r="H2" i="2"/>
  <c r="B16" i="1"/>
  <c r="B15" i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B1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F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" i="2"/>
  <c r="A2" i="2"/>
</calcChain>
</file>

<file path=xl/sharedStrings.xml><?xml version="1.0" encoding="utf-8"?>
<sst xmlns="http://schemas.openxmlformats.org/spreadsheetml/2006/main" count="61" uniqueCount="55">
  <si>
    <t>Length</t>
  </si>
  <si>
    <t>COG Aim</t>
  </si>
  <si>
    <t>Span</t>
  </si>
  <si>
    <t>Chord</t>
  </si>
  <si>
    <t>Lift</t>
  </si>
  <si>
    <t>Drag</t>
  </si>
  <si>
    <t>Geo potential Altitude above Sea Level</t>
  </si>
  <si>
    <r>
      <t>- </t>
    </r>
    <r>
      <rPr>
        <i/>
        <sz val="14"/>
        <color rgb="FF000000"/>
        <rFont val="Arial"/>
      </rPr>
      <t>h</t>
    </r>
    <r>
      <rPr>
        <sz val="14"/>
        <color rgb="FF000000"/>
        <rFont val="Arial"/>
      </rPr>
      <t> -</t>
    </r>
  </si>
  <si>
    <t>(m)</t>
  </si>
  <si>
    <t>Temperature</t>
  </si>
  <si>
    <r>
      <t>- </t>
    </r>
    <r>
      <rPr>
        <i/>
        <sz val="14"/>
        <color rgb="FF000000"/>
        <rFont val="Arial"/>
      </rPr>
      <t>t -</t>
    </r>
  </si>
  <si>
    <r>
      <t>(</t>
    </r>
    <r>
      <rPr>
        <i/>
        <vertAlign val="superscript"/>
        <sz val="14"/>
        <color rgb="FF000000"/>
        <rFont val="Arial"/>
      </rPr>
      <t>o</t>
    </r>
    <r>
      <rPr>
        <i/>
        <sz val="14"/>
        <color rgb="FF000000"/>
        <rFont val="Arial"/>
      </rPr>
      <t>C)</t>
    </r>
  </si>
  <si>
    <t>Acceleration of Gravity</t>
  </si>
  <si>
    <r>
      <t>- </t>
    </r>
    <r>
      <rPr>
        <i/>
        <sz val="14"/>
        <color rgb="FF000000"/>
        <rFont val="Arial"/>
      </rPr>
      <t>g -</t>
    </r>
  </si>
  <si>
    <r>
      <t>(m/s</t>
    </r>
    <r>
      <rPr>
        <i/>
        <vertAlign val="superscript"/>
        <sz val="14"/>
        <color rgb="FF000000"/>
        <rFont val="Arial"/>
      </rPr>
      <t>2</t>
    </r>
    <r>
      <rPr>
        <i/>
        <sz val="14"/>
        <color rgb="FF000000"/>
        <rFont val="Arial"/>
      </rPr>
      <t>)</t>
    </r>
  </si>
  <si>
    <t>Absolute Pressure</t>
  </si>
  <si>
    <r>
      <t>- </t>
    </r>
    <r>
      <rPr>
        <i/>
        <sz val="14"/>
        <color rgb="FF000000"/>
        <rFont val="Arial"/>
      </rPr>
      <t>p -</t>
    </r>
  </si>
  <si>
    <r>
      <t>(10</t>
    </r>
    <r>
      <rPr>
        <i/>
        <vertAlign val="superscript"/>
        <sz val="14"/>
        <color rgb="FF000000"/>
        <rFont val="Arial"/>
      </rPr>
      <t>4</t>
    </r>
    <r>
      <rPr>
        <i/>
        <sz val="14"/>
        <color rgb="FF000000"/>
        <rFont val="Arial"/>
      </rPr>
      <t> N/m</t>
    </r>
    <r>
      <rPr>
        <i/>
        <vertAlign val="superscript"/>
        <sz val="14"/>
        <color rgb="FF000000"/>
        <rFont val="Arial"/>
      </rPr>
      <t>2</t>
    </r>
    <r>
      <rPr>
        <i/>
        <sz val="14"/>
        <color rgb="FF000000"/>
        <rFont val="Arial"/>
      </rPr>
      <t>)</t>
    </r>
  </si>
  <si>
    <t>Density</t>
  </si>
  <si>
    <r>
      <t>- </t>
    </r>
    <r>
      <rPr>
        <i/>
        <sz val="14"/>
        <color rgb="FF000000"/>
        <rFont val="Arial"/>
      </rPr>
      <t>ρ -</t>
    </r>
  </si>
  <si>
    <r>
      <t>(10</t>
    </r>
    <r>
      <rPr>
        <i/>
        <vertAlign val="superscript"/>
        <sz val="14"/>
        <color rgb="FF000000"/>
        <rFont val="Arial"/>
      </rPr>
      <t>-1</t>
    </r>
    <r>
      <rPr>
        <i/>
        <sz val="14"/>
        <color rgb="FF000000"/>
        <rFont val="Arial"/>
      </rPr>
      <t> kg/m</t>
    </r>
    <r>
      <rPr>
        <i/>
        <vertAlign val="superscript"/>
        <sz val="14"/>
        <color rgb="FF000000"/>
        <rFont val="Arial"/>
      </rPr>
      <t>3</t>
    </r>
    <r>
      <rPr>
        <i/>
        <sz val="14"/>
        <color rgb="FF000000"/>
        <rFont val="Arial"/>
      </rPr>
      <t>)</t>
    </r>
  </si>
  <si>
    <t>Dynamic Viscosity</t>
  </si>
  <si>
    <r>
      <t>- </t>
    </r>
    <r>
      <rPr>
        <i/>
        <sz val="14"/>
        <color rgb="FF000000"/>
        <rFont val="Arial"/>
      </rPr>
      <t>μ -</t>
    </r>
  </si>
  <si>
    <r>
      <t>(10</t>
    </r>
    <r>
      <rPr>
        <i/>
        <vertAlign val="superscript"/>
        <sz val="14"/>
        <color rgb="FF000000"/>
        <rFont val="Arial"/>
      </rPr>
      <t>-5</t>
    </r>
    <r>
      <rPr>
        <i/>
        <sz val="14"/>
        <color rgb="FF000000"/>
        <rFont val="Arial"/>
      </rPr>
      <t> N.s/m</t>
    </r>
    <r>
      <rPr>
        <i/>
        <vertAlign val="superscript"/>
        <sz val="14"/>
        <color rgb="FF000000"/>
        <rFont val="Arial"/>
      </rPr>
      <t>2</t>
    </r>
    <r>
      <rPr>
        <i/>
        <sz val="14"/>
        <color rgb="FF000000"/>
        <rFont val="Arial"/>
      </rPr>
      <t>)</t>
    </r>
  </si>
  <si>
    <t>Altitude</t>
  </si>
  <si>
    <t>Maximum Downforce</t>
  </si>
  <si>
    <t>g</t>
  </si>
  <si>
    <t>Mass</t>
  </si>
  <si>
    <t>kg</t>
  </si>
  <si>
    <t>Cl</t>
  </si>
  <si>
    <t>Airspeed</t>
  </si>
  <si>
    <t>Maxium Airspeed</t>
  </si>
  <si>
    <t>Wing Area</t>
  </si>
  <si>
    <t>Wing AoA</t>
  </si>
  <si>
    <t>degrees</t>
  </si>
  <si>
    <t>ms^-2</t>
  </si>
  <si>
    <t>l/d</t>
  </si>
  <si>
    <t>NACA0012 @ 5 Degrees</t>
  </si>
  <si>
    <t>KE Max (J)</t>
  </si>
  <si>
    <t>m</t>
  </si>
  <si>
    <t>m^2</t>
  </si>
  <si>
    <t>(N) kgms^-2</t>
  </si>
  <si>
    <t>Total Cd</t>
  </si>
  <si>
    <t>Body Cd</t>
  </si>
  <si>
    <t>Wind Cd</t>
  </si>
  <si>
    <t>Typical Wind Speed</t>
  </si>
  <si>
    <t>Typical Windspeed</t>
  </si>
  <si>
    <t>Max&gt;Typical</t>
  </si>
  <si>
    <t>Altitudes Violated</t>
  </si>
  <si>
    <t>%</t>
  </si>
  <si>
    <t>Ground Kinetic Energy</t>
  </si>
  <si>
    <t>J</t>
  </si>
  <si>
    <t>Maximum altitude</t>
  </si>
  <si>
    <t>Maximum Ground Distance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</si>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</sst>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Arial"/>
    </font>
    <font>
      <i/>
      <sz val="14"/>
      <color rgb="FF000000"/>
      <name val="Arial"/>
    </font>
    <font>
      <i/>
      <vertAlign val="superscript"/>
      <sz val="1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520700</xdr:colOff>
      <xdr:row>1</xdr:row>
      <xdr:rowOff>88900</xdr:rowOff>
    </xdr:from>
    <xdr:to>
      <xdr:col>23</xdr:col>
      <xdr:colOff>444500</xdr:colOff>
      <xdr:row>36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3600" y="279400"/>
          <a:ext cx="9004300" cy="674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330200</xdr:colOff>
      <xdr:row>0</xdr:row>
      <xdr:rowOff>0</xdr:rowOff>
    </xdr:from>
    <xdr:to>
      <xdr:col>17</xdr:col>
      <xdr:colOff>711200</xdr:colOff>
      <xdr:row>27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9700" y="0"/>
          <a:ext cx="8636000" cy="590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showRuler="0" workbookViewId="0">
      <selection activeCell="B5" sqref="B5"/>
    </sheetView>
  </sheetViews>
  <sheetFormatPr baseColWidth="10" defaultRowHeight="15" x14ac:dyDescent="0"/>
  <cols>
    <col min="1" max="1" width="19.33203125" bestFit="1" customWidth="1"/>
  </cols>
  <sheetData>
    <row r="2" spans="1:3">
      <c r="A2" s="4" t="s">
        <v>27</v>
      </c>
      <c r="B2">
        <v>0.1</v>
      </c>
      <c r="C2" t="s">
        <v>28</v>
      </c>
    </row>
    <row r="3" spans="1:3">
      <c r="A3" s="4" t="s">
        <v>0</v>
      </c>
    </row>
    <row r="4" spans="1:3">
      <c r="A4" s="4" t="s">
        <v>1</v>
      </c>
      <c r="B4" s="1">
        <v>0.25</v>
      </c>
    </row>
    <row r="5" spans="1:3">
      <c r="A5" s="4" t="s">
        <v>2</v>
      </c>
      <c r="B5">
        <v>0.3</v>
      </c>
      <c r="C5" t="s">
        <v>39</v>
      </c>
    </row>
    <row r="6" spans="1:3">
      <c r="A6" s="4" t="s">
        <v>3</v>
      </c>
      <c r="B6">
        <v>6.4769999999999994E-2</v>
      </c>
      <c r="C6" t="s">
        <v>39</v>
      </c>
    </row>
    <row r="7" spans="1:3">
      <c r="A7" s="4"/>
    </row>
    <row r="8" spans="1:3">
      <c r="A8" s="4" t="s">
        <v>29</v>
      </c>
      <c r="B8">
        <v>0.6</v>
      </c>
    </row>
    <row r="9" spans="1:3">
      <c r="A9" s="4"/>
    </row>
    <row r="10" spans="1:3">
      <c r="A10" s="4"/>
    </row>
    <row r="11" spans="1:3">
      <c r="A11" s="4" t="s">
        <v>32</v>
      </c>
      <c r="B11" s="5">
        <f>B5*B6</f>
        <v>1.9430999999999997E-2</v>
      </c>
      <c r="C11" t="s">
        <v>40</v>
      </c>
    </row>
    <row r="12" spans="1:3">
      <c r="A12" s="4" t="s">
        <v>25</v>
      </c>
      <c r="B12" s="5">
        <f>B2*B13</f>
        <v>0.98100000000000009</v>
      </c>
      <c r="C12" t="s">
        <v>41</v>
      </c>
    </row>
    <row r="13" spans="1:3">
      <c r="A13" s="4" t="s">
        <v>26</v>
      </c>
      <c r="B13">
        <v>9.81</v>
      </c>
      <c r="C13" t="s">
        <v>35</v>
      </c>
    </row>
    <row r="14" spans="1:3">
      <c r="A14" s="4" t="s">
        <v>42</v>
      </c>
      <c r="B14" s="5">
        <f>B17+B18</f>
        <v>0.05</v>
      </c>
    </row>
    <row r="15" spans="1:3">
      <c r="A15" s="4" t="s">
        <v>33</v>
      </c>
      <c r="B15" s="5">
        <f>360*ATAN(1/B16)/(2*PI())</f>
        <v>4.7636416907261783</v>
      </c>
      <c r="C15" t="s">
        <v>34</v>
      </c>
    </row>
    <row r="16" spans="1:3">
      <c r="A16" s="4" t="s">
        <v>36</v>
      </c>
      <c r="B16" s="5">
        <f>B8/B14</f>
        <v>11.999999999999998</v>
      </c>
    </row>
    <row r="17" spans="1:5">
      <c r="A17" s="4" t="s">
        <v>43</v>
      </c>
      <c r="B17">
        <v>0.03</v>
      </c>
    </row>
    <row r="18" spans="1:5">
      <c r="A18" s="4" t="s">
        <v>44</v>
      </c>
      <c r="B18">
        <v>0.02</v>
      </c>
      <c r="C18" t="s">
        <v>37</v>
      </c>
    </row>
    <row r="19" spans="1:5">
      <c r="A19" s="4" t="s">
        <v>48</v>
      </c>
      <c r="B19" s="5">
        <f>100*COUNTIF(LD!L2:L42,FALSE)/40</f>
        <v>20</v>
      </c>
      <c r="C19" t="s">
        <v>49</v>
      </c>
    </row>
    <row r="20" spans="1:5">
      <c r="A20" s="4" t="s">
        <v>50</v>
      </c>
      <c r="B20" s="5">
        <f>LD!J2</f>
        <v>8.2426671455984</v>
      </c>
      <c r="C20" t="s">
        <v>51</v>
      </c>
    </row>
    <row r="21" spans="1:5">
      <c r="A21" s="4" t="s">
        <v>52</v>
      </c>
      <c r="B21">
        <v>40000</v>
      </c>
      <c r="C21" t="s">
        <v>39</v>
      </c>
    </row>
    <row r="22" spans="1:5">
      <c r="A22" s="4" t="s">
        <v>53</v>
      </c>
      <c r="B22" s="5">
        <f>B21*B16</f>
        <v>479999.99999999994</v>
      </c>
      <c r="C22" t="s">
        <v>39</v>
      </c>
      <c r="D22">
        <f>B22/1000</f>
        <v>479.99999999999994</v>
      </c>
      <c r="E22" t="s">
        <v>54</v>
      </c>
    </row>
  </sheetData>
  <pageMargins left="0.75" right="0.75" top="1" bottom="1" header="0.5" footer="0.5"/>
  <pageSetup paperSize="1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Ruler="0" workbookViewId="0">
      <selection activeCell="J2" sqref="J2"/>
    </sheetView>
  </sheetViews>
  <sheetFormatPr baseColWidth="10" defaultRowHeight="15" x14ac:dyDescent="0"/>
  <cols>
    <col min="9" max="9" width="18.6640625" bestFit="1" customWidth="1"/>
    <col min="11" max="11" width="17" bestFit="1" customWidth="1"/>
  </cols>
  <sheetData>
    <row r="1" spans="1:12">
      <c r="A1" s="4" t="s">
        <v>30</v>
      </c>
      <c r="B1" s="4" t="s">
        <v>4</v>
      </c>
      <c r="C1" s="4" t="s">
        <v>5</v>
      </c>
      <c r="D1" s="4"/>
      <c r="E1" s="4" t="s">
        <v>24</v>
      </c>
      <c r="F1">
        <v>0</v>
      </c>
      <c r="G1" s="4" t="s">
        <v>24</v>
      </c>
      <c r="H1" s="4" t="s">
        <v>18</v>
      </c>
      <c r="I1" s="4" t="s">
        <v>31</v>
      </c>
      <c r="J1" s="4" t="s">
        <v>38</v>
      </c>
      <c r="K1" s="4" t="s">
        <v>46</v>
      </c>
      <c r="L1" s="4" t="s">
        <v>47</v>
      </c>
    </row>
    <row r="2" spans="1:12">
      <c r="A2">
        <f>0</f>
        <v>0</v>
      </c>
      <c r="B2">
        <f>Sheet1!$B$8*LD!$F$2*LD!$A2*LD!$A2*Sheet1!$B$11*Sheet1!$B$11/2</f>
        <v>0</v>
      </c>
      <c r="C2">
        <f>Sheet1!$B$14*LD!$F$2*LD!$A2*LD!$A2*Sheet1!$B$11*Sheet1!$B$11/2</f>
        <v>0</v>
      </c>
      <c r="E2" s="4" t="s">
        <v>18</v>
      </c>
      <c r="F2">
        <f>LOOKUP(F1,'Standard Atmosphere'!A4:A24,'Standard Atmosphere'!E4:E24)</f>
        <v>12.25</v>
      </c>
      <c r="G2">
        <v>0</v>
      </c>
      <c r="H2">
        <f>LOOKUP(G2,'Standard Atmosphere'!$A$4:$A$24,'Standard Atmosphere'!$E$4:$E$24)</f>
        <v>12.25</v>
      </c>
      <c r="I2">
        <f>SQRT(2*Sheet1!$B$12/(Sheet1!$B$14*LD!H2*Sheet1!$B$11))</f>
        <v>12.839522690192497</v>
      </c>
      <c r="J2">
        <f>I2*I2*Sheet1!$B$2/2</f>
        <v>8.2426671455984</v>
      </c>
      <c r="K2">
        <f>LOOKUP(G2,'Standard Atmosphere'!$A$4:$A$24,'Standard Atmosphere'!$G$4:$G$24)</f>
        <v>0</v>
      </c>
      <c r="L2" t="b">
        <f>I2&gt;K2</f>
        <v>1</v>
      </c>
    </row>
    <row r="3" spans="1:12">
      <c r="A3">
        <f>A2+5</f>
        <v>5</v>
      </c>
      <c r="B3">
        <f>Sheet1!$B$8*LD!$F$2*LD!$A3*LD!$A3*Sheet1!$B$11*Sheet1!$B$11/2</f>
        <v>3.4688670541874987E-2</v>
      </c>
      <c r="C3">
        <f>Sheet1!$B$14*LD!$F$2*LD!$A3*LD!$A3*Sheet1!$B$11*Sheet1!$B$11/2</f>
        <v>2.8907225451562492E-3</v>
      </c>
      <c r="F3">
        <f>FORECAST(F1,'Standard Atmosphere'!E4:E24,'Standard Atmosphere'!A4:A24)</f>
        <v>7.9051068824490436</v>
      </c>
      <c r="G3">
        <f>G2+1000</f>
        <v>1000</v>
      </c>
      <c r="H3">
        <f>LOOKUP(G3,'Standard Atmosphere'!$A$4:$A$24,'Standard Atmosphere'!$E$4:$E$24)</f>
        <v>11.12</v>
      </c>
      <c r="I3">
        <f>SQRT(2*Sheet1!$B$12/(Sheet1!$B$14*LD!H3*Sheet1!$B$11))</f>
        <v>13.476109458576429</v>
      </c>
      <c r="J3">
        <f>I3*I3*Sheet1!$B$2/2</f>
        <v>9.0802763069766552</v>
      </c>
      <c r="K3">
        <f>LOOKUP(G3,'Standard Atmosphere'!$A$4:$A$24,'Standard Atmosphere'!$G$4:$G$24)</f>
        <v>2.9057599999999999</v>
      </c>
      <c r="L3" t="b">
        <f t="shared" ref="L3:L42" si="0">I3&gt;K3</f>
        <v>1</v>
      </c>
    </row>
    <row r="4" spans="1:12">
      <c r="A4">
        <f t="shared" ref="A4:A31" si="1">A3+5</f>
        <v>10</v>
      </c>
      <c r="B4">
        <f>Sheet1!$B$8*LD!$F$2*LD!$A4*LD!$A4*Sheet1!$B$11*Sheet1!$B$11/2</f>
        <v>0.13875468216749995</v>
      </c>
      <c r="C4">
        <f>Sheet1!$B$14*LD!$F$2*LD!$A4*LD!$A4*Sheet1!$B$11*Sheet1!$B$11/2</f>
        <v>1.1562890180624997E-2</v>
      </c>
      <c r="G4">
        <f t="shared" ref="G4:G42" si="2">G3+1000</f>
        <v>2000</v>
      </c>
      <c r="H4">
        <f>LOOKUP(G4,'Standard Atmosphere'!$A$4:$A$24,'Standard Atmosphere'!$E$4:$E$24)</f>
        <v>10.07</v>
      </c>
      <c r="I4">
        <f>SQRT(2*Sheet1!$B$12/(Sheet1!$B$14*LD!H4*Sheet1!$B$11))</f>
        <v>14.161269511870955</v>
      </c>
      <c r="J4">
        <f>I4*I4*Sheet1!$B$2/2</f>
        <v>10.027077709392293</v>
      </c>
      <c r="K4">
        <f>LOOKUP(G4,'Standard Atmosphere'!$A$4:$A$24,'Standard Atmosphere'!$G$4:$G$24)</f>
        <v>5.8115199999999998</v>
      </c>
      <c r="L4" t="b">
        <f t="shared" si="0"/>
        <v>1</v>
      </c>
    </row>
    <row r="5" spans="1:12">
      <c r="A5">
        <f t="shared" si="1"/>
        <v>15</v>
      </c>
      <c r="B5">
        <f>Sheet1!$B$8*LD!$F$2*LD!$A5*LD!$A5*Sheet1!$B$11*Sheet1!$B$11/2</f>
        <v>0.31219803487687492</v>
      </c>
      <c r="C5">
        <f>Sheet1!$B$14*LD!$F$2*LD!$A5*LD!$A5*Sheet1!$B$11*Sheet1!$B$11/2</f>
        <v>2.6016502906406239E-2</v>
      </c>
      <c r="G5">
        <f t="shared" si="2"/>
        <v>3000</v>
      </c>
      <c r="H5">
        <f>LOOKUP(G5,'Standard Atmosphere'!$A$4:$A$24,'Standard Atmosphere'!$E$4:$E$24)</f>
        <v>9.093</v>
      </c>
      <c r="I5">
        <f>SQRT(2*Sheet1!$B$12/(Sheet1!$B$14*LD!H5*Sheet1!$B$11))</f>
        <v>14.902644032186783</v>
      </c>
      <c r="J5">
        <f>I5*I5*Sheet1!$B$2/2</f>
        <v>11.104439957503619</v>
      </c>
      <c r="K5">
        <f>LOOKUP(G5,'Standard Atmosphere'!$A$4:$A$24,'Standard Atmosphere'!$G$4:$G$24)</f>
        <v>8.7172800000000006</v>
      </c>
      <c r="L5" t="b">
        <f t="shared" si="0"/>
        <v>1</v>
      </c>
    </row>
    <row r="6" spans="1:12">
      <c r="A6">
        <f t="shared" si="1"/>
        <v>20</v>
      </c>
      <c r="B6">
        <f>Sheet1!$B$8*LD!$F$2*LD!$A6*LD!$A6*Sheet1!$B$11*Sheet1!$B$11/2</f>
        <v>0.55501872866999979</v>
      </c>
      <c r="C6">
        <f>Sheet1!$B$14*LD!$F$2*LD!$A6*LD!$A6*Sheet1!$B$11*Sheet1!$B$11/2</f>
        <v>4.6251560722499988E-2</v>
      </c>
      <c r="G6">
        <f t="shared" si="2"/>
        <v>4000</v>
      </c>
      <c r="H6">
        <f>LOOKUP(G6,'Standard Atmosphere'!$A$4:$A$24,'Standard Atmosphere'!$E$4:$E$24)</f>
        <v>8.1940000000000008</v>
      </c>
      <c r="I6">
        <f>SQRT(2*Sheet1!$B$12/(Sheet1!$B$14*LD!H6*Sheet1!$B$11))</f>
        <v>15.698889899918843</v>
      </c>
      <c r="J6">
        <f>I6*I6*Sheet1!$B$2/2</f>
        <v>12.322757204488694</v>
      </c>
      <c r="K6">
        <f>LOOKUP(G6,'Standard Atmosphere'!$A$4:$A$24,'Standard Atmosphere'!$G$4:$G$24)</f>
        <v>11.62304</v>
      </c>
      <c r="L6" t="b">
        <f t="shared" si="0"/>
        <v>1</v>
      </c>
    </row>
    <row r="7" spans="1:12">
      <c r="A7">
        <f t="shared" si="1"/>
        <v>25</v>
      </c>
      <c r="B7">
        <f>Sheet1!$B$8*LD!$F$2*LD!$A7*LD!$A7*Sheet1!$B$11*Sheet1!$B$11/2</f>
        <v>0.86721676354687471</v>
      </c>
      <c r="C7">
        <f>Sheet1!$B$14*LD!$F$2*LD!$A7*LD!$A7*Sheet1!$B$11*Sheet1!$B$11/2</f>
        <v>7.226806362890624E-2</v>
      </c>
      <c r="G7">
        <f t="shared" si="2"/>
        <v>5000</v>
      </c>
      <c r="H7">
        <f>LOOKUP(G7,'Standard Atmosphere'!$A$4:$A$24,'Standard Atmosphere'!$E$4:$E$24)</f>
        <v>7.3639999999999999</v>
      </c>
      <c r="I7">
        <f>SQRT(2*Sheet1!$B$12/(Sheet1!$B$14*LD!H7*Sheet1!$B$11))</f>
        <v>16.55998860279383</v>
      </c>
      <c r="J7">
        <f>I7*I7*Sheet1!$B$2/2</f>
        <v>13.711661126233077</v>
      </c>
      <c r="K7">
        <f>LOOKUP(G7,'Standard Atmosphere'!$A$4:$A$24,'Standard Atmosphere'!$G$4:$G$24)</f>
        <v>14.5288</v>
      </c>
      <c r="L7" t="b">
        <f t="shared" si="0"/>
        <v>1</v>
      </c>
    </row>
    <row r="8" spans="1:12">
      <c r="A8">
        <f t="shared" si="1"/>
        <v>30</v>
      </c>
      <c r="B8">
        <f>Sheet1!$B$8*LD!$F$2*LD!$A8*LD!$A8*Sheet1!$B$11*Sheet1!$B$11/2</f>
        <v>1.2487921395074997</v>
      </c>
      <c r="C8">
        <f>Sheet1!$B$14*LD!$F$2*LD!$A8*LD!$A8*Sheet1!$B$11*Sheet1!$B$11/2</f>
        <v>0.10406601162562495</v>
      </c>
      <c r="G8">
        <f t="shared" si="2"/>
        <v>6000</v>
      </c>
      <c r="H8">
        <f>LOOKUP(G8,'Standard Atmosphere'!$A$4:$A$24,'Standard Atmosphere'!$E$4:$E$24)</f>
        <v>6.601</v>
      </c>
      <c r="I8">
        <f>SQRT(2*Sheet1!$B$12/(Sheet1!$B$14*LD!H8*Sheet1!$B$11))</f>
        <v>17.490895983552978</v>
      </c>
      <c r="J8">
        <f>I8*I8*Sheet1!$B$2/2</f>
        <v>15.296572115373486</v>
      </c>
      <c r="K8">
        <f>LOOKUP(G8,'Standard Atmosphere'!$A$4:$A$24,'Standard Atmosphere'!$G$4:$G$24)</f>
        <v>17.434560000000001</v>
      </c>
      <c r="L8" t="b">
        <f t="shared" si="0"/>
        <v>1</v>
      </c>
    </row>
    <row r="9" spans="1:12">
      <c r="A9">
        <f t="shared" si="1"/>
        <v>35</v>
      </c>
      <c r="B9">
        <f>Sheet1!$B$8*LD!$F$2*LD!$A9*LD!$A9*Sheet1!$B$11*Sheet1!$B$11/2</f>
        <v>1.6997448565518745</v>
      </c>
      <c r="C9">
        <f>Sheet1!$B$14*LD!$F$2*LD!$A9*LD!$A9*Sheet1!$B$11*Sheet1!$B$11/2</f>
        <v>0.14164540471265619</v>
      </c>
      <c r="G9">
        <f t="shared" si="2"/>
        <v>7000</v>
      </c>
      <c r="H9">
        <f>LOOKUP(G9,'Standard Atmosphere'!$A$4:$A$24,'Standard Atmosphere'!$E$4:$E$24)</f>
        <v>5.9</v>
      </c>
      <c r="I9">
        <f>SQRT(2*Sheet1!$B$12/(Sheet1!$B$14*LD!H9*Sheet1!$B$11))</f>
        <v>18.500817438063205</v>
      </c>
      <c r="J9">
        <f>I9*I9*Sheet1!$B$2/2</f>
        <v>17.11401229382718</v>
      </c>
      <c r="K9">
        <f>LOOKUP(G9,'Standard Atmosphere'!$A$4:$A$24,'Standard Atmosphere'!$G$4:$G$24)</f>
        <v>20.340319999999998</v>
      </c>
      <c r="L9" t="b">
        <f t="shared" si="0"/>
        <v>0</v>
      </c>
    </row>
    <row r="10" spans="1:12">
      <c r="A10">
        <f t="shared" si="1"/>
        <v>40</v>
      </c>
      <c r="B10">
        <f>Sheet1!$B$8*LD!$F$2*LD!$A10*LD!$A10*Sheet1!$B$11*Sheet1!$B$11/2</f>
        <v>2.2200749146799992</v>
      </c>
      <c r="C10">
        <f>Sheet1!$B$14*LD!$F$2*LD!$A10*LD!$A10*Sheet1!$B$11*Sheet1!$B$11/2</f>
        <v>0.18500624288999995</v>
      </c>
      <c r="G10">
        <f t="shared" si="2"/>
        <v>8000</v>
      </c>
      <c r="H10">
        <f>LOOKUP(G10,'Standard Atmosphere'!$A$4:$A$24,'Standard Atmosphere'!$E$4:$E$24)</f>
        <v>5.258</v>
      </c>
      <c r="I10">
        <f>SQRT(2*Sheet1!$B$12/(Sheet1!$B$14*LD!H10*Sheet1!$B$11))</f>
        <v>19.597768922083819</v>
      </c>
      <c r="J10">
        <f>I10*I10*Sheet1!$B$2/2</f>
        <v>19.203627336169721</v>
      </c>
      <c r="K10">
        <f>LOOKUP(G10,'Standard Atmosphere'!$A$4:$A$24,'Standard Atmosphere'!$G$4:$G$24)</f>
        <v>23.246079999999999</v>
      </c>
      <c r="L10" t="b">
        <f t="shared" si="0"/>
        <v>0</v>
      </c>
    </row>
    <row r="11" spans="1:12">
      <c r="A11">
        <f t="shared" si="1"/>
        <v>45</v>
      </c>
      <c r="B11">
        <f>Sheet1!$B$8*LD!$F$2*LD!$A11*LD!$A11*Sheet1!$B$11*Sheet1!$B$11/2</f>
        <v>2.8097823138918741</v>
      </c>
      <c r="C11">
        <f>Sheet1!$B$14*LD!$F$2*LD!$A11*LD!$A11*Sheet1!$B$11*Sheet1!$B$11/2</f>
        <v>0.23414852615765622</v>
      </c>
      <c r="G11">
        <f t="shared" si="2"/>
        <v>9000</v>
      </c>
      <c r="H11">
        <f>LOOKUP(G11,'Standard Atmosphere'!$A$4:$A$24,'Standard Atmosphere'!$E$4:$E$24)</f>
        <v>4.6710000000000003</v>
      </c>
      <c r="I11">
        <f>SQRT(2*Sheet1!$B$12/(Sheet1!$B$14*LD!H11*Sheet1!$B$11))</f>
        <v>20.792752773557719</v>
      </c>
      <c r="J11">
        <f>I11*I11*Sheet1!$B$2/2</f>
        <v>21.616928395114613</v>
      </c>
      <c r="K11">
        <f>LOOKUP(G11,'Standard Atmosphere'!$A$4:$A$24,'Standard Atmosphere'!$G$4:$G$24)</f>
        <v>26.15184</v>
      </c>
      <c r="L11" t="b">
        <f t="shared" si="0"/>
        <v>0</v>
      </c>
    </row>
    <row r="12" spans="1:12">
      <c r="A12">
        <f t="shared" si="1"/>
        <v>50</v>
      </c>
      <c r="B12">
        <f>Sheet1!$B$8*LD!$F$2*LD!$A12*LD!$A12*Sheet1!$B$11*Sheet1!$B$11/2</f>
        <v>3.4688670541874989</v>
      </c>
      <c r="C12">
        <f>Sheet1!$B$14*LD!$F$2*LD!$A12*LD!$A12*Sheet1!$B$11*Sheet1!$B$11/2</f>
        <v>0.28907225451562496</v>
      </c>
      <c r="G12">
        <f t="shared" si="2"/>
        <v>10000</v>
      </c>
      <c r="H12">
        <f>LOOKUP(G12,'Standard Atmosphere'!$A$4:$A$24,'Standard Atmosphere'!$E$4:$E$24)</f>
        <v>4.1349999999999998</v>
      </c>
      <c r="I12">
        <f>SQRT(2*Sheet1!$B$12/(Sheet1!$B$14*LD!H12*Sheet1!$B$11))</f>
        <v>22.099333024189956</v>
      </c>
      <c r="J12">
        <f>I12*I12*Sheet1!$B$2/2</f>
        <v>24.419026005702641</v>
      </c>
      <c r="K12">
        <f>LOOKUP(G12,'Standard Atmosphere'!$A$4:$A$24,'Standard Atmosphere'!$G$4:$G$24)</f>
        <v>29.057600000000001</v>
      </c>
      <c r="L12" t="b">
        <f t="shared" si="0"/>
        <v>0</v>
      </c>
    </row>
    <row r="13" spans="1:12">
      <c r="A13">
        <f t="shared" si="1"/>
        <v>55</v>
      </c>
      <c r="B13">
        <f>Sheet1!$B$8*LD!$F$2*LD!$A13*LD!$A13*Sheet1!$B$11*Sheet1!$B$11/2</f>
        <v>4.197329135566874</v>
      </c>
      <c r="C13">
        <f>Sheet1!$B$14*LD!$F$2*LD!$A13*LD!$A13*Sheet1!$B$11*Sheet1!$B$11/2</f>
        <v>0.34977742796390615</v>
      </c>
      <c r="G13">
        <f t="shared" si="2"/>
        <v>11000</v>
      </c>
      <c r="H13">
        <f>LOOKUP(G13,'Standard Atmosphere'!$A$4:$A$24,'Standard Atmosphere'!$E$4:$E$24)</f>
        <v>4.1349999999999998</v>
      </c>
      <c r="I13">
        <f>SQRT(2*Sheet1!$B$12/(Sheet1!$B$14*LD!H13*Sheet1!$B$11))</f>
        <v>22.099333024189956</v>
      </c>
      <c r="J13">
        <f>I13*I13*Sheet1!$B$2/2</f>
        <v>24.419026005702641</v>
      </c>
      <c r="K13">
        <f>LOOKUP(G13,'Standard Atmosphere'!$A$4:$A$24,'Standard Atmosphere'!$G$4:$G$24)</f>
        <v>29.057600000000001</v>
      </c>
      <c r="L13" t="b">
        <f t="shared" si="0"/>
        <v>0</v>
      </c>
    </row>
    <row r="14" spans="1:12">
      <c r="A14">
        <f t="shared" si="1"/>
        <v>60</v>
      </c>
      <c r="B14">
        <f>Sheet1!$B$8*LD!$F$2*LD!$A14*LD!$A14*Sheet1!$B$11*Sheet1!$B$11/2</f>
        <v>4.9951685580299987</v>
      </c>
      <c r="C14">
        <f>Sheet1!$B$14*LD!$F$2*LD!$A14*LD!$A14*Sheet1!$B$11*Sheet1!$B$11/2</f>
        <v>0.41626404650249982</v>
      </c>
      <c r="G14">
        <f t="shared" si="2"/>
        <v>12000</v>
      </c>
      <c r="H14">
        <f>LOOKUP(G14,'Standard Atmosphere'!$A$4:$A$24,'Standard Atmosphere'!$E$4:$E$24)</f>
        <v>4.1349999999999998</v>
      </c>
      <c r="I14">
        <f>SQRT(2*Sheet1!$B$12/(Sheet1!$B$14*LD!H14*Sheet1!$B$11))</f>
        <v>22.099333024189956</v>
      </c>
      <c r="J14">
        <f>I14*I14*Sheet1!$B$2/2</f>
        <v>24.419026005702641</v>
      </c>
      <c r="K14">
        <f>LOOKUP(G14,'Standard Atmosphere'!$A$4:$A$24,'Standard Atmosphere'!$G$4:$G$24)</f>
        <v>29.057600000000001</v>
      </c>
      <c r="L14" t="b">
        <f t="shared" si="0"/>
        <v>0</v>
      </c>
    </row>
    <row r="15" spans="1:12">
      <c r="A15">
        <f t="shared" si="1"/>
        <v>65</v>
      </c>
      <c r="B15">
        <f>Sheet1!$B$8*LD!$F$2*LD!$A15*LD!$A15*Sheet1!$B$11*Sheet1!$B$11/2</f>
        <v>5.8623853215768733</v>
      </c>
      <c r="C15">
        <f>Sheet1!$B$14*LD!$F$2*LD!$A15*LD!$A15*Sheet1!$B$11*Sheet1!$B$11/2</f>
        <v>0.48853211013140613</v>
      </c>
      <c r="G15">
        <f t="shared" si="2"/>
        <v>13000</v>
      </c>
      <c r="H15">
        <f>LOOKUP(G15,'Standard Atmosphere'!$A$4:$A$24,'Standard Atmosphere'!$E$4:$E$24)</f>
        <v>4.1349999999999998</v>
      </c>
      <c r="I15">
        <f>SQRT(2*Sheet1!$B$12/(Sheet1!$B$14*LD!H15*Sheet1!$B$11))</f>
        <v>22.099333024189956</v>
      </c>
      <c r="J15">
        <f>I15*I15*Sheet1!$B$2/2</f>
        <v>24.419026005702641</v>
      </c>
      <c r="K15">
        <f>LOOKUP(G15,'Standard Atmosphere'!$A$4:$A$24,'Standard Atmosphere'!$G$4:$G$24)</f>
        <v>29.057600000000001</v>
      </c>
      <c r="L15" t="b">
        <f t="shared" si="0"/>
        <v>0</v>
      </c>
    </row>
    <row r="16" spans="1:12">
      <c r="A16">
        <f t="shared" si="1"/>
        <v>70</v>
      </c>
      <c r="B16">
        <f>Sheet1!$B$8*LD!$F$2*LD!$A16*LD!$A16*Sheet1!$B$11*Sheet1!$B$11/2</f>
        <v>6.7989794262074978</v>
      </c>
      <c r="C16">
        <f>Sheet1!$B$14*LD!$F$2*LD!$A16*LD!$A16*Sheet1!$B$11*Sheet1!$B$11/2</f>
        <v>0.56658161885062475</v>
      </c>
      <c r="G16">
        <f t="shared" si="2"/>
        <v>14000</v>
      </c>
      <c r="H16">
        <f>LOOKUP(G16,'Standard Atmosphere'!$A$4:$A$24,'Standard Atmosphere'!$E$4:$E$24)</f>
        <v>4.1349999999999998</v>
      </c>
      <c r="I16">
        <f>SQRT(2*Sheet1!$B$12/(Sheet1!$B$14*LD!H16*Sheet1!$B$11))</f>
        <v>22.099333024189956</v>
      </c>
      <c r="J16">
        <f>I16*I16*Sheet1!$B$2/2</f>
        <v>24.419026005702641</v>
      </c>
      <c r="K16">
        <f>LOOKUP(G16,'Standard Atmosphere'!$A$4:$A$24,'Standard Atmosphere'!$G$4:$G$24)</f>
        <v>29.057600000000001</v>
      </c>
      <c r="L16" t="b">
        <f t="shared" si="0"/>
        <v>0</v>
      </c>
    </row>
    <row r="17" spans="1:12">
      <c r="A17">
        <f t="shared" si="1"/>
        <v>75</v>
      </c>
      <c r="B17">
        <f>Sheet1!$B$8*LD!$F$2*LD!$A17*LD!$A17*Sheet1!$B$11*Sheet1!$B$11/2</f>
        <v>7.8049508719218723</v>
      </c>
      <c r="C17">
        <f>Sheet1!$B$14*LD!$F$2*LD!$A17*LD!$A17*Sheet1!$B$11*Sheet1!$B$11/2</f>
        <v>0.65041257266015595</v>
      </c>
      <c r="G17">
        <f t="shared" si="2"/>
        <v>15000</v>
      </c>
      <c r="H17">
        <f>LOOKUP(G17,'Standard Atmosphere'!$A$4:$A$24,'Standard Atmosphere'!$E$4:$E$24)</f>
        <v>1.948</v>
      </c>
      <c r="I17">
        <f>SQRT(2*Sheet1!$B$12/(Sheet1!$B$14*LD!H17*Sheet1!$B$11))</f>
        <v>32.197521894640531</v>
      </c>
      <c r="J17">
        <f>I17*I17*Sheet1!$B$2/2</f>
        <v>51.834020807792825</v>
      </c>
      <c r="K17">
        <f>LOOKUP(G17,'Standard Atmosphere'!$A$4:$A$24,'Standard Atmosphere'!$G$4:$G$24)</f>
        <v>24.587199999999999</v>
      </c>
      <c r="L17" t="b">
        <f t="shared" si="0"/>
        <v>1</v>
      </c>
    </row>
    <row r="18" spans="1:12">
      <c r="A18">
        <f t="shared" si="1"/>
        <v>80</v>
      </c>
      <c r="B18">
        <f>Sheet1!$B$8*LD!$F$2*LD!$A18*LD!$A18*Sheet1!$B$11*Sheet1!$B$11/2</f>
        <v>8.8802996587199967</v>
      </c>
      <c r="C18">
        <f>Sheet1!$B$14*LD!$F$2*LD!$A18*LD!$A18*Sheet1!$B$11*Sheet1!$B$11/2</f>
        <v>0.7400249715599998</v>
      </c>
      <c r="G18">
        <f t="shared" si="2"/>
        <v>16000</v>
      </c>
      <c r="H18">
        <f>LOOKUP(G18,'Standard Atmosphere'!$A$4:$A$24,'Standard Atmosphere'!$E$4:$E$24)</f>
        <v>1.948</v>
      </c>
      <c r="I18">
        <f>SQRT(2*Sheet1!$B$12/(Sheet1!$B$14*LD!H18*Sheet1!$B$11))</f>
        <v>32.197521894640531</v>
      </c>
      <c r="J18">
        <f>I18*I18*Sheet1!$B$2/2</f>
        <v>51.834020807792825</v>
      </c>
      <c r="K18">
        <f>LOOKUP(G18,'Standard Atmosphere'!$A$4:$A$24,'Standard Atmosphere'!$G$4:$G$24)</f>
        <v>24.587199999999999</v>
      </c>
      <c r="L18" t="b">
        <f t="shared" si="0"/>
        <v>1</v>
      </c>
    </row>
    <row r="19" spans="1:12">
      <c r="A19">
        <f t="shared" si="1"/>
        <v>85</v>
      </c>
      <c r="B19">
        <f>Sheet1!$B$8*LD!$F$2*LD!$A19*LD!$A19*Sheet1!$B$11*Sheet1!$B$11/2</f>
        <v>10.025025786601873</v>
      </c>
      <c r="C19">
        <f>Sheet1!$B$14*LD!$F$2*LD!$A19*LD!$A19*Sheet1!$B$11*Sheet1!$B$11/2</f>
        <v>0.83541881555015618</v>
      </c>
      <c r="G19">
        <f t="shared" si="2"/>
        <v>17000</v>
      </c>
      <c r="H19">
        <f>LOOKUP(G19,'Standard Atmosphere'!$A$4:$A$24,'Standard Atmosphere'!$E$4:$E$24)</f>
        <v>1.948</v>
      </c>
      <c r="I19">
        <f>SQRT(2*Sheet1!$B$12/(Sheet1!$B$14*LD!H19*Sheet1!$B$11))</f>
        <v>32.197521894640531</v>
      </c>
      <c r="J19">
        <f>I19*I19*Sheet1!$B$2/2</f>
        <v>51.834020807792825</v>
      </c>
      <c r="K19">
        <f>LOOKUP(G19,'Standard Atmosphere'!$A$4:$A$24,'Standard Atmosphere'!$G$4:$G$24)</f>
        <v>24.587199999999999</v>
      </c>
      <c r="L19" t="b">
        <f t="shared" si="0"/>
        <v>1</v>
      </c>
    </row>
    <row r="20" spans="1:12">
      <c r="A20">
        <f t="shared" si="1"/>
        <v>90</v>
      </c>
      <c r="B20">
        <f>Sheet1!$B$8*LD!$F$2*LD!$A20*LD!$A20*Sheet1!$B$11*Sheet1!$B$11/2</f>
        <v>11.239129255567496</v>
      </c>
      <c r="C20">
        <f>Sheet1!$B$14*LD!$F$2*LD!$A20*LD!$A20*Sheet1!$B$11*Sheet1!$B$11/2</f>
        <v>0.93659410463062487</v>
      </c>
      <c r="G20">
        <f t="shared" si="2"/>
        <v>18000</v>
      </c>
      <c r="H20">
        <f>LOOKUP(G20,'Standard Atmosphere'!$A$4:$A$24,'Standard Atmosphere'!$E$4:$E$24)</f>
        <v>1.948</v>
      </c>
      <c r="I20">
        <f>SQRT(2*Sheet1!$B$12/(Sheet1!$B$14*LD!H20*Sheet1!$B$11))</f>
        <v>32.197521894640531</v>
      </c>
      <c r="J20">
        <f>I20*I20*Sheet1!$B$2/2</f>
        <v>51.834020807792825</v>
      </c>
      <c r="K20">
        <f>LOOKUP(G20,'Standard Atmosphere'!$A$4:$A$24,'Standard Atmosphere'!$G$4:$G$24)</f>
        <v>24.587199999999999</v>
      </c>
      <c r="L20" t="b">
        <f t="shared" si="0"/>
        <v>1</v>
      </c>
    </row>
    <row r="21" spans="1:12">
      <c r="A21">
        <f t="shared" si="1"/>
        <v>95</v>
      </c>
      <c r="B21">
        <f>Sheet1!$B$8*LD!$F$2*LD!$A21*LD!$A21*Sheet1!$B$11*Sheet1!$B$11/2</f>
        <v>12.522610065616872</v>
      </c>
      <c r="C21">
        <f>Sheet1!$B$14*LD!$F$2*LD!$A21*LD!$A21*Sheet1!$B$11*Sheet1!$B$11/2</f>
        <v>1.0435508388014061</v>
      </c>
      <c r="G21">
        <f t="shared" si="2"/>
        <v>19000</v>
      </c>
      <c r="H21">
        <f>LOOKUP(G21,'Standard Atmosphere'!$A$4:$A$24,'Standard Atmosphere'!$E$4:$E$24)</f>
        <v>1.948</v>
      </c>
      <c r="I21">
        <f>SQRT(2*Sheet1!$B$12/(Sheet1!$B$14*LD!H21*Sheet1!$B$11))</f>
        <v>32.197521894640531</v>
      </c>
      <c r="J21">
        <f>I21*I21*Sheet1!$B$2/2</f>
        <v>51.834020807792825</v>
      </c>
      <c r="K21">
        <f>LOOKUP(G21,'Standard Atmosphere'!$A$4:$A$24,'Standard Atmosphere'!$G$4:$G$24)</f>
        <v>24.587199999999999</v>
      </c>
      <c r="L21" t="b">
        <f t="shared" si="0"/>
        <v>1</v>
      </c>
    </row>
    <row r="22" spans="1:12">
      <c r="A22">
        <f t="shared" si="1"/>
        <v>100</v>
      </c>
      <c r="B22">
        <f>Sheet1!$B$8*LD!$F$2*LD!$A22*LD!$A22*Sheet1!$B$11*Sheet1!$B$11/2</f>
        <v>13.875468216749995</v>
      </c>
      <c r="C22">
        <f>Sheet1!$B$14*LD!$F$2*LD!$A22*LD!$A22*Sheet1!$B$11*Sheet1!$B$11/2</f>
        <v>1.1562890180624998</v>
      </c>
      <c r="G22">
        <f t="shared" si="2"/>
        <v>20000</v>
      </c>
      <c r="H22">
        <f>LOOKUP(G22,'Standard Atmosphere'!$A$4:$A$24,'Standard Atmosphere'!$E$4:$E$24)</f>
        <v>0.8891</v>
      </c>
      <c r="I22">
        <f>SQRT(2*Sheet1!$B$12/(Sheet1!$B$14*LD!H22*Sheet1!$B$11))</f>
        <v>47.65863707036533</v>
      </c>
      <c r="J22">
        <f>I22*I22*Sheet1!$B$2/2</f>
        <v>113.56728437024003</v>
      </c>
      <c r="K22">
        <f>LOOKUP(G22,'Standard Atmosphere'!$A$4:$A$24,'Standard Atmosphere'!$G$4:$G$24)</f>
        <v>15.6464</v>
      </c>
      <c r="L22" t="b">
        <f t="shared" si="0"/>
        <v>1</v>
      </c>
    </row>
    <row r="23" spans="1:12">
      <c r="A23">
        <f t="shared" si="1"/>
        <v>105</v>
      </c>
      <c r="B23">
        <f>Sheet1!$B$8*LD!$F$2*LD!$A23*LD!$A23*Sheet1!$B$11*Sheet1!$B$11/2</f>
        <v>15.297703708966869</v>
      </c>
      <c r="C23">
        <f>Sheet1!$B$14*LD!$F$2*LD!$A23*LD!$A23*Sheet1!$B$11*Sheet1!$B$11/2</f>
        <v>1.2748086424139058</v>
      </c>
      <c r="G23">
        <f t="shared" si="2"/>
        <v>21000</v>
      </c>
      <c r="H23">
        <f>LOOKUP(G23,'Standard Atmosphere'!$A$4:$A$24,'Standard Atmosphere'!$E$4:$E$24)</f>
        <v>0.8891</v>
      </c>
      <c r="I23">
        <f>SQRT(2*Sheet1!$B$12/(Sheet1!$B$14*LD!H23*Sheet1!$B$11))</f>
        <v>47.65863707036533</v>
      </c>
      <c r="J23">
        <f>I23*I23*Sheet1!$B$2/2</f>
        <v>113.56728437024003</v>
      </c>
      <c r="K23">
        <f>LOOKUP(G23,'Standard Atmosphere'!$A$4:$A$24,'Standard Atmosphere'!$G$4:$G$24)</f>
        <v>15.6464</v>
      </c>
      <c r="L23" t="b">
        <f t="shared" si="0"/>
        <v>1</v>
      </c>
    </row>
    <row r="24" spans="1:12">
      <c r="A24">
        <f t="shared" si="1"/>
        <v>110</v>
      </c>
      <c r="B24">
        <f>Sheet1!$B$8*LD!$F$2*LD!$A24*LD!$A24*Sheet1!$B$11*Sheet1!$B$11/2</f>
        <v>16.789316542267496</v>
      </c>
      <c r="C24">
        <f>Sheet1!$B$14*LD!$F$2*LD!$A24*LD!$A24*Sheet1!$B$11*Sheet1!$B$11/2</f>
        <v>1.3991097118556246</v>
      </c>
      <c r="G24">
        <f t="shared" si="2"/>
        <v>22000</v>
      </c>
      <c r="H24">
        <f>LOOKUP(G24,'Standard Atmosphere'!$A$4:$A$24,'Standard Atmosphere'!$E$4:$E$24)</f>
        <v>0.8891</v>
      </c>
      <c r="I24">
        <f>SQRT(2*Sheet1!$B$12/(Sheet1!$B$14*LD!H24*Sheet1!$B$11))</f>
        <v>47.65863707036533</v>
      </c>
      <c r="J24">
        <f>I24*I24*Sheet1!$B$2/2</f>
        <v>113.56728437024003</v>
      </c>
      <c r="K24">
        <f>LOOKUP(G24,'Standard Atmosphere'!$A$4:$A$24,'Standard Atmosphere'!$G$4:$G$24)</f>
        <v>15.6464</v>
      </c>
      <c r="L24" t="b">
        <f t="shared" si="0"/>
        <v>1</v>
      </c>
    </row>
    <row r="25" spans="1:12">
      <c r="A25">
        <f t="shared" si="1"/>
        <v>115</v>
      </c>
      <c r="B25">
        <f>Sheet1!$B$8*LD!$F$2*LD!$A25*LD!$A25*Sheet1!$B$11*Sheet1!$B$11/2</f>
        <v>18.350306716651868</v>
      </c>
      <c r="C25">
        <f>Sheet1!$B$14*LD!$F$2*LD!$A25*LD!$A25*Sheet1!$B$11*Sheet1!$B$11/2</f>
        <v>1.5291922263876556</v>
      </c>
      <c r="G25">
        <f t="shared" si="2"/>
        <v>23000</v>
      </c>
      <c r="H25">
        <f>LOOKUP(G25,'Standard Atmosphere'!$A$4:$A$24,'Standard Atmosphere'!$E$4:$E$24)</f>
        <v>0.8891</v>
      </c>
      <c r="I25">
        <f>SQRT(2*Sheet1!$B$12/(Sheet1!$B$14*LD!H25*Sheet1!$B$11))</f>
        <v>47.65863707036533</v>
      </c>
      <c r="J25">
        <f>I25*I25*Sheet1!$B$2/2</f>
        <v>113.56728437024003</v>
      </c>
      <c r="K25">
        <f>LOOKUP(G25,'Standard Atmosphere'!$A$4:$A$24,'Standard Atmosphere'!$G$4:$G$24)</f>
        <v>15.6464</v>
      </c>
      <c r="L25" t="b">
        <f t="shared" si="0"/>
        <v>1</v>
      </c>
    </row>
    <row r="26" spans="1:12">
      <c r="A26">
        <f t="shared" si="1"/>
        <v>120</v>
      </c>
      <c r="B26">
        <f>Sheet1!$B$8*LD!$F$2*LD!$A26*LD!$A26*Sheet1!$B$11*Sheet1!$B$11/2</f>
        <v>19.980674232119995</v>
      </c>
      <c r="C26">
        <f>Sheet1!$B$14*LD!$F$2*LD!$A26*LD!$A26*Sheet1!$B$11*Sheet1!$B$11/2</f>
        <v>1.6650561860099993</v>
      </c>
      <c r="G26">
        <f t="shared" si="2"/>
        <v>24000</v>
      </c>
      <c r="H26">
        <f>LOOKUP(G26,'Standard Atmosphere'!$A$4:$A$24,'Standard Atmosphere'!$E$4:$E$24)</f>
        <v>0.8891</v>
      </c>
      <c r="I26">
        <f>SQRT(2*Sheet1!$B$12/(Sheet1!$B$14*LD!H26*Sheet1!$B$11))</f>
        <v>47.65863707036533</v>
      </c>
      <c r="J26">
        <f>I26*I26*Sheet1!$B$2/2</f>
        <v>113.56728437024003</v>
      </c>
      <c r="K26">
        <f>LOOKUP(G26,'Standard Atmosphere'!$A$4:$A$24,'Standard Atmosphere'!$G$4:$G$24)</f>
        <v>15.6464</v>
      </c>
      <c r="L26" t="b">
        <f t="shared" si="0"/>
        <v>1</v>
      </c>
    </row>
    <row r="27" spans="1:12">
      <c r="A27">
        <f t="shared" si="1"/>
        <v>125</v>
      </c>
      <c r="B27">
        <f>Sheet1!$B$8*LD!$F$2*LD!$A27*LD!$A27*Sheet1!$B$11*Sheet1!$B$11/2</f>
        <v>21.680419088671869</v>
      </c>
      <c r="C27">
        <f>Sheet1!$B$14*LD!$F$2*LD!$A27*LD!$A27*Sheet1!$B$11*Sheet1!$B$11/2</f>
        <v>1.8067015907226556</v>
      </c>
      <c r="G27">
        <f t="shared" si="2"/>
        <v>25000</v>
      </c>
      <c r="H27">
        <f>LOOKUP(G27,'Standard Atmosphere'!$A$4:$A$24,'Standard Atmosphere'!$E$4:$E$24)</f>
        <v>0.40079999999999999</v>
      </c>
      <c r="I27">
        <f>SQRT(2*Sheet1!$B$12/(Sheet1!$B$14*LD!H27*Sheet1!$B$11))</f>
        <v>70.982790263920421</v>
      </c>
      <c r="J27">
        <f>I27*I27*Sheet1!$B$2/2</f>
        <v>251.92782568258582</v>
      </c>
      <c r="K27">
        <f>LOOKUP(G27,'Standard Atmosphere'!$A$4:$A$24,'Standard Atmosphere'!$G$4:$G$24)</f>
        <v>11.176</v>
      </c>
      <c r="L27" t="b">
        <f t="shared" si="0"/>
        <v>1</v>
      </c>
    </row>
    <row r="28" spans="1:12">
      <c r="A28">
        <f t="shared" si="1"/>
        <v>130</v>
      </c>
      <c r="B28">
        <f>Sheet1!$B$8*LD!$F$2*LD!$A28*LD!$A28*Sheet1!$B$11*Sheet1!$B$11/2</f>
        <v>23.449541286307493</v>
      </c>
      <c r="C28">
        <f>Sheet1!$B$14*LD!$F$2*LD!$A28*LD!$A28*Sheet1!$B$11*Sheet1!$B$11/2</f>
        <v>1.9541284405256245</v>
      </c>
      <c r="G28">
        <f t="shared" si="2"/>
        <v>26000</v>
      </c>
      <c r="H28">
        <f>LOOKUP(G28,'Standard Atmosphere'!$A$4:$A$24,'Standard Atmosphere'!$E$4:$E$24)</f>
        <v>0.40079999999999999</v>
      </c>
      <c r="I28">
        <f>SQRT(2*Sheet1!$B$12/(Sheet1!$B$14*LD!H28*Sheet1!$B$11))</f>
        <v>70.982790263920421</v>
      </c>
      <c r="J28">
        <f>I28*I28*Sheet1!$B$2/2</f>
        <v>251.92782568258582</v>
      </c>
      <c r="K28">
        <f>LOOKUP(G28,'Standard Atmosphere'!$A$4:$A$24,'Standard Atmosphere'!$G$4:$G$24)</f>
        <v>11.176</v>
      </c>
      <c r="L28" t="b">
        <f t="shared" si="0"/>
        <v>1</v>
      </c>
    </row>
    <row r="29" spans="1:12">
      <c r="A29">
        <f t="shared" si="1"/>
        <v>135</v>
      </c>
      <c r="B29">
        <f>Sheet1!$B$8*LD!$F$2*LD!$A29*LD!$A29*Sheet1!$B$11*Sheet1!$B$11/2</f>
        <v>25.288040825026869</v>
      </c>
      <c r="C29">
        <f>Sheet1!$B$14*LD!$F$2*LD!$A29*LD!$A29*Sheet1!$B$11*Sheet1!$B$11/2</f>
        <v>2.1073367354189054</v>
      </c>
      <c r="G29">
        <f t="shared" si="2"/>
        <v>27000</v>
      </c>
      <c r="H29">
        <f>LOOKUP(G29,'Standard Atmosphere'!$A$4:$A$24,'Standard Atmosphere'!$E$4:$E$24)</f>
        <v>0.40079999999999999</v>
      </c>
      <c r="I29">
        <f>SQRT(2*Sheet1!$B$12/(Sheet1!$B$14*LD!H29*Sheet1!$B$11))</f>
        <v>70.982790263920421</v>
      </c>
      <c r="J29">
        <f>I29*I29*Sheet1!$B$2/2</f>
        <v>251.92782568258582</v>
      </c>
      <c r="K29">
        <f>LOOKUP(G29,'Standard Atmosphere'!$A$4:$A$24,'Standard Atmosphere'!$G$4:$G$24)</f>
        <v>11.176</v>
      </c>
      <c r="L29" t="b">
        <f t="shared" si="0"/>
        <v>1</v>
      </c>
    </row>
    <row r="30" spans="1:12">
      <c r="A30">
        <f t="shared" si="1"/>
        <v>140</v>
      </c>
      <c r="B30">
        <f>Sheet1!$B$8*LD!$F$2*LD!$A30*LD!$A30*Sheet1!$B$11*Sheet1!$B$11/2</f>
        <v>27.195917704829991</v>
      </c>
      <c r="C30">
        <f>Sheet1!$B$14*LD!$F$2*LD!$A30*LD!$A30*Sheet1!$B$11*Sheet1!$B$11/2</f>
        <v>2.266326475402499</v>
      </c>
      <c r="G30">
        <f t="shared" si="2"/>
        <v>28000</v>
      </c>
      <c r="H30">
        <f>LOOKUP(G30,'Standard Atmosphere'!$A$4:$A$24,'Standard Atmosphere'!$E$4:$E$24)</f>
        <v>0.40079999999999999</v>
      </c>
      <c r="I30">
        <f>SQRT(2*Sheet1!$B$12/(Sheet1!$B$14*LD!H30*Sheet1!$B$11))</f>
        <v>70.982790263920421</v>
      </c>
      <c r="J30">
        <f>I30*I30*Sheet1!$B$2/2</f>
        <v>251.92782568258582</v>
      </c>
      <c r="K30">
        <f>LOOKUP(G30,'Standard Atmosphere'!$A$4:$A$24,'Standard Atmosphere'!$G$4:$G$24)</f>
        <v>11.176</v>
      </c>
      <c r="L30" t="b">
        <f t="shared" si="0"/>
        <v>1</v>
      </c>
    </row>
    <row r="31" spans="1:12">
      <c r="A31">
        <f t="shared" si="1"/>
        <v>145</v>
      </c>
      <c r="B31">
        <f>Sheet1!$B$8*LD!$F$2*LD!$A31*LD!$A31*Sheet1!$B$11*Sheet1!$B$11/2</f>
        <v>29.173171925716868</v>
      </c>
      <c r="C31">
        <f>Sheet1!$B$14*LD!$F$2*LD!$A31*LD!$A31*Sheet1!$B$11*Sheet1!$B$11/2</f>
        <v>2.4310976604764054</v>
      </c>
      <c r="G31">
        <f t="shared" si="2"/>
        <v>29000</v>
      </c>
      <c r="H31">
        <f>LOOKUP(G31,'Standard Atmosphere'!$A$4:$A$24,'Standard Atmosphere'!$E$4:$E$24)</f>
        <v>0.40079999999999999</v>
      </c>
      <c r="I31">
        <f>SQRT(2*Sheet1!$B$12/(Sheet1!$B$14*LD!H31*Sheet1!$B$11))</f>
        <v>70.982790263920421</v>
      </c>
      <c r="J31">
        <f>I31*I31*Sheet1!$B$2/2</f>
        <v>251.92782568258582</v>
      </c>
      <c r="K31">
        <f>LOOKUP(G31,'Standard Atmosphere'!$A$4:$A$24,'Standard Atmosphere'!$G$4:$G$24)</f>
        <v>11.176</v>
      </c>
      <c r="L31" t="b">
        <f t="shared" si="0"/>
        <v>1</v>
      </c>
    </row>
    <row r="32" spans="1:12">
      <c r="G32">
        <f t="shared" si="2"/>
        <v>30000</v>
      </c>
      <c r="H32">
        <f>LOOKUP(G32,'Standard Atmosphere'!$A$4:$A$24,'Standard Atmosphere'!$E$4:$E$24)</f>
        <v>0.18410000000000001</v>
      </c>
      <c r="I32">
        <f>SQRT(2*Sheet1!$B$12/(Sheet1!$B$14*LD!H32*Sheet1!$B$11))</f>
        <v>104.7345640225158</v>
      </c>
      <c r="J32">
        <f>I32*I32*Sheet1!$B$2/2</f>
        <v>548.46644504932306</v>
      </c>
      <c r="K32">
        <f>LOOKUP(G32,'Standard Atmosphere'!$A$4:$A$24,'Standard Atmosphere'!$G$4:$G$24)</f>
        <v>17.881599999999999</v>
      </c>
      <c r="L32" t="b">
        <f t="shared" si="0"/>
        <v>1</v>
      </c>
    </row>
    <row r="33" spans="7:12">
      <c r="G33">
        <f t="shared" si="2"/>
        <v>31000</v>
      </c>
      <c r="H33">
        <f>LOOKUP(G33,'Standard Atmosphere'!$A$4:$A$24,'Standard Atmosphere'!$E$4:$E$24)</f>
        <v>0.18410000000000001</v>
      </c>
      <c r="I33">
        <f>SQRT(2*Sheet1!$B$12/(Sheet1!$B$14*LD!H33*Sheet1!$B$11))</f>
        <v>104.7345640225158</v>
      </c>
      <c r="J33">
        <f>I33*I33*Sheet1!$B$2/2</f>
        <v>548.46644504932306</v>
      </c>
      <c r="K33">
        <f>LOOKUP(G33,'Standard Atmosphere'!$A$4:$A$24,'Standard Atmosphere'!$G$4:$G$24)</f>
        <v>17.881599999999999</v>
      </c>
      <c r="L33" t="b">
        <f t="shared" si="0"/>
        <v>1</v>
      </c>
    </row>
    <row r="34" spans="7:12">
      <c r="G34">
        <f t="shared" si="2"/>
        <v>32000</v>
      </c>
      <c r="H34">
        <f>LOOKUP(G34,'Standard Atmosphere'!$A$4:$A$24,'Standard Atmosphere'!$E$4:$E$24)</f>
        <v>0.18410000000000001</v>
      </c>
      <c r="I34">
        <f>SQRT(2*Sheet1!$B$12/(Sheet1!$B$14*LD!H34*Sheet1!$B$11))</f>
        <v>104.7345640225158</v>
      </c>
      <c r="J34">
        <f>I34*I34*Sheet1!$B$2/2</f>
        <v>548.46644504932306</v>
      </c>
      <c r="K34">
        <f>LOOKUP(G34,'Standard Atmosphere'!$A$4:$A$24,'Standard Atmosphere'!$G$4:$G$24)</f>
        <v>17.881599999999999</v>
      </c>
      <c r="L34" t="b">
        <f t="shared" si="0"/>
        <v>1</v>
      </c>
    </row>
    <row r="35" spans="7:12">
      <c r="G35">
        <f t="shared" si="2"/>
        <v>33000</v>
      </c>
      <c r="H35">
        <f>LOOKUP(G35,'Standard Atmosphere'!$A$4:$A$24,'Standard Atmosphere'!$E$4:$E$24)</f>
        <v>0.18410000000000001</v>
      </c>
      <c r="I35">
        <f>SQRT(2*Sheet1!$B$12/(Sheet1!$B$14*LD!H35*Sheet1!$B$11))</f>
        <v>104.7345640225158</v>
      </c>
      <c r="J35">
        <f>I35*I35*Sheet1!$B$2/2</f>
        <v>548.46644504932306</v>
      </c>
      <c r="K35">
        <f>LOOKUP(G35,'Standard Atmosphere'!$A$4:$A$24,'Standard Atmosphere'!$G$4:$G$24)</f>
        <v>17.881599999999999</v>
      </c>
      <c r="L35" t="b">
        <f t="shared" si="0"/>
        <v>1</v>
      </c>
    </row>
    <row r="36" spans="7:12">
      <c r="G36">
        <f t="shared" si="2"/>
        <v>34000</v>
      </c>
      <c r="H36">
        <f>LOOKUP(G36,'Standard Atmosphere'!$A$4:$A$24,'Standard Atmosphere'!$E$4:$E$24)</f>
        <v>0.18410000000000001</v>
      </c>
      <c r="I36">
        <f>SQRT(2*Sheet1!$B$12/(Sheet1!$B$14*LD!H36*Sheet1!$B$11))</f>
        <v>104.7345640225158</v>
      </c>
      <c r="J36">
        <f>I36*I36*Sheet1!$B$2/2</f>
        <v>548.46644504932306</v>
      </c>
      <c r="K36">
        <f>LOOKUP(G36,'Standard Atmosphere'!$A$4:$A$24,'Standard Atmosphere'!$G$4:$G$24)</f>
        <v>17.881599999999999</v>
      </c>
      <c r="L36" t="b">
        <f t="shared" si="0"/>
        <v>1</v>
      </c>
    </row>
    <row r="37" spans="7:12">
      <c r="G37">
        <f t="shared" si="2"/>
        <v>35000</v>
      </c>
      <c r="H37">
        <f>LOOKUP(G37,'Standard Atmosphere'!$A$4:$A$24,'Standard Atmosphere'!$E$4:$E$24)</f>
        <v>0.18410000000000001</v>
      </c>
      <c r="I37">
        <f>SQRT(2*Sheet1!$B$12/(Sheet1!$B$14*LD!H37*Sheet1!$B$11))</f>
        <v>104.7345640225158</v>
      </c>
      <c r="J37">
        <f>I37*I37*Sheet1!$B$2/2</f>
        <v>548.46644504932306</v>
      </c>
      <c r="K37">
        <f>LOOKUP(G37,'Standard Atmosphere'!$A$4:$A$24,'Standard Atmosphere'!$G$4:$G$24)</f>
        <v>17.881599999999999</v>
      </c>
      <c r="L37" t="b">
        <f t="shared" si="0"/>
        <v>1</v>
      </c>
    </row>
    <row r="38" spans="7:12">
      <c r="G38">
        <f t="shared" si="2"/>
        <v>36000</v>
      </c>
      <c r="H38">
        <f>LOOKUP(G38,'Standard Atmosphere'!$A$4:$A$24,'Standard Atmosphere'!$E$4:$E$24)</f>
        <v>0.18410000000000001</v>
      </c>
      <c r="I38">
        <f>SQRT(2*Sheet1!$B$12/(Sheet1!$B$14*LD!H38*Sheet1!$B$11))</f>
        <v>104.7345640225158</v>
      </c>
      <c r="J38">
        <f>I38*I38*Sheet1!$B$2/2</f>
        <v>548.46644504932306</v>
      </c>
      <c r="K38">
        <f>LOOKUP(G38,'Standard Atmosphere'!$A$4:$A$24,'Standard Atmosphere'!$G$4:$G$24)</f>
        <v>17.881599999999999</v>
      </c>
      <c r="L38" t="b">
        <f t="shared" si="0"/>
        <v>1</v>
      </c>
    </row>
    <row r="39" spans="7:12">
      <c r="G39">
        <f t="shared" si="2"/>
        <v>37000</v>
      </c>
      <c r="H39">
        <f>LOOKUP(G39,'Standard Atmosphere'!$A$4:$A$24,'Standard Atmosphere'!$E$4:$E$24)</f>
        <v>0.18410000000000001</v>
      </c>
      <c r="I39">
        <f>SQRT(2*Sheet1!$B$12/(Sheet1!$B$14*LD!H39*Sheet1!$B$11))</f>
        <v>104.7345640225158</v>
      </c>
      <c r="J39">
        <f>I39*I39*Sheet1!$B$2/2</f>
        <v>548.46644504932306</v>
      </c>
      <c r="K39">
        <f>LOOKUP(G39,'Standard Atmosphere'!$A$4:$A$24,'Standard Atmosphere'!$G$4:$G$24)</f>
        <v>17.881599999999999</v>
      </c>
      <c r="L39" t="b">
        <f t="shared" si="0"/>
        <v>1</v>
      </c>
    </row>
    <row r="40" spans="7:12">
      <c r="G40">
        <f t="shared" si="2"/>
        <v>38000</v>
      </c>
      <c r="H40">
        <f>LOOKUP(G40,'Standard Atmosphere'!$A$4:$A$24,'Standard Atmosphere'!$E$4:$E$24)</f>
        <v>0.18410000000000001</v>
      </c>
      <c r="I40">
        <f>SQRT(2*Sheet1!$B$12/(Sheet1!$B$14*LD!H40*Sheet1!$B$11))</f>
        <v>104.7345640225158</v>
      </c>
      <c r="J40">
        <f>I40*I40*Sheet1!$B$2/2</f>
        <v>548.46644504932306</v>
      </c>
      <c r="K40">
        <f>LOOKUP(G40,'Standard Atmosphere'!$A$4:$A$24,'Standard Atmosphere'!$G$4:$G$24)</f>
        <v>17.881599999999999</v>
      </c>
      <c r="L40" t="b">
        <f t="shared" si="0"/>
        <v>1</v>
      </c>
    </row>
    <row r="41" spans="7:12">
      <c r="G41">
        <f>G40+1000</f>
        <v>39000</v>
      </c>
      <c r="H41">
        <f>LOOKUP(G41,'Standard Atmosphere'!$A$4:$A$24,'Standard Atmosphere'!$E$4:$E$24)</f>
        <v>0.18410000000000001</v>
      </c>
      <c r="I41">
        <f>SQRT(2*Sheet1!$B$12/(Sheet1!$B$14*LD!H41*Sheet1!$B$11))</f>
        <v>104.7345640225158</v>
      </c>
      <c r="J41">
        <f>I41*I41*Sheet1!$B$2/2</f>
        <v>548.46644504932306</v>
      </c>
      <c r="K41">
        <f>LOOKUP(G41,'Standard Atmosphere'!$A$4:$A$24,'Standard Atmosphere'!$G$4:$G$24)</f>
        <v>17.881599999999999</v>
      </c>
      <c r="L41" t="b">
        <f t="shared" si="0"/>
        <v>1</v>
      </c>
    </row>
    <row r="42" spans="7:12">
      <c r="G42">
        <f t="shared" si="2"/>
        <v>40000</v>
      </c>
      <c r="H42">
        <f>LOOKUP(G42,'Standard Atmosphere'!$A$4:$A$24,'Standard Atmosphere'!$E$4:$E$24)</f>
        <v>3.9960000000000002E-2</v>
      </c>
      <c r="I42">
        <f>SQRT(2*Sheet1!$B$12/(Sheet1!$B$14*LD!H42*Sheet1!$B$11))</f>
        <v>224.80407723155318</v>
      </c>
      <c r="J42">
        <f>I42*I42*Sheet1!$B$2/2</f>
        <v>2526.8436569965065</v>
      </c>
      <c r="K42">
        <f>LOOKUP(G42,'Standard Atmosphere'!$A$4:$A$24,'Standard Atmosphere'!$G$4:$G$24)</f>
        <v>40.233600000000003</v>
      </c>
      <c r="L42" t="b">
        <f t="shared" si="0"/>
        <v>1</v>
      </c>
    </row>
  </sheetData>
  <pageMargins left="0.75" right="0.75" top="1" bottom="1" header="0.5" footer="0.5"/>
  <pageSetup paperSize="11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Ruler="0" workbookViewId="0">
      <selection activeCell="G5" sqref="G5"/>
    </sheetView>
  </sheetViews>
  <sheetFormatPr baseColWidth="10" defaultRowHeight="15" x14ac:dyDescent="0"/>
  <cols>
    <col min="4" max="4" width="20.1640625" customWidth="1"/>
    <col min="6" max="6" width="20" bestFit="1" customWidth="1"/>
  </cols>
  <sheetData>
    <row r="1" spans="1:7" ht="17">
      <c r="A1" s="2" t="s">
        <v>6</v>
      </c>
      <c r="B1" s="2" t="s">
        <v>9</v>
      </c>
      <c r="C1" s="2" t="s">
        <v>12</v>
      </c>
      <c r="D1" s="2" t="s">
        <v>15</v>
      </c>
      <c r="E1" s="2" t="s">
        <v>18</v>
      </c>
      <c r="F1" s="2" t="s">
        <v>21</v>
      </c>
      <c r="G1" s="2" t="s">
        <v>45</v>
      </c>
    </row>
    <row r="2" spans="1:7" ht="17">
      <c r="A2" s="2" t="s">
        <v>7</v>
      </c>
      <c r="B2" s="2" t="s">
        <v>10</v>
      </c>
      <c r="C2" s="2" t="s">
        <v>13</v>
      </c>
      <c r="D2" s="2" t="s">
        <v>16</v>
      </c>
      <c r="E2" s="2" t="s">
        <v>19</v>
      </c>
      <c r="F2" s="2" t="s">
        <v>22</v>
      </c>
    </row>
    <row r="3" spans="1:7" ht="18">
      <c r="A3" s="3" t="s">
        <v>8</v>
      </c>
      <c r="B3" s="3" t="s">
        <v>11</v>
      </c>
      <c r="C3" s="3" t="s">
        <v>14</v>
      </c>
      <c r="D3" s="3" t="s">
        <v>17</v>
      </c>
      <c r="E3" s="3" t="s">
        <v>20</v>
      </c>
      <c r="F3" s="3" t="s">
        <v>23</v>
      </c>
    </row>
    <row r="4" spans="1:7" ht="17">
      <c r="A4" s="2">
        <v>-1000</v>
      </c>
      <c r="B4" s="2">
        <v>21.5</v>
      </c>
      <c r="C4" s="2">
        <v>9.81</v>
      </c>
      <c r="D4" s="2">
        <v>11.39</v>
      </c>
      <c r="E4" s="2">
        <v>13.47</v>
      </c>
      <c r="F4" s="2">
        <v>1.821</v>
      </c>
      <c r="G4" s="2">
        <v>0</v>
      </c>
    </row>
    <row r="5" spans="1:7" ht="17">
      <c r="A5" s="2">
        <v>0</v>
      </c>
      <c r="B5" s="2">
        <v>15</v>
      </c>
      <c r="C5" s="2">
        <v>9.8070000000000004</v>
      </c>
      <c r="D5" s="2">
        <v>10.130000000000001</v>
      </c>
      <c r="E5" s="2">
        <v>12.25</v>
      </c>
      <c r="F5" s="2">
        <v>1.7889999999999999</v>
      </c>
      <c r="G5" s="2">
        <v>0</v>
      </c>
    </row>
    <row r="6" spans="1:7" ht="17">
      <c r="A6" s="2">
        <v>1000</v>
      </c>
      <c r="B6" s="2">
        <v>8.5</v>
      </c>
      <c r="C6" s="2">
        <v>9.8040000000000003</v>
      </c>
      <c r="D6" s="2">
        <v>8.9879999999999995</v>
      </c>
      <c r="E6" s="2">
        <v>11.12</v>
      </c>
      <c r="F6" s="2">
        <v>1.758</v>
      </c>
      <c r="G6" s="2">
        <v>2.9057599999999999</v>
      </c>
    </row>
    <row r="7" spans="1:7" ht="17">
      <c r="A7" s="2">
        <v>2000</v>
      </c>
      <c r="B7" s="2">
        <v>2</v>
      </c>
      <c r="C7" s="2">
        <v>9.8010000000000002</v>
      </c>
      <c r="D7" s="2">
        <v>7.95</v>
      </c>
      <c r="E7" s="2">
        <v>10.07</v>
      </c>
      <c r="F7" s="2">
        <v>1.726</v>
      </c>
      <c r="G7" s="2">
        <v>5.8115199999999998</v>
      </c>
    </row>
    <row r="8" spans="1:7" ht="17">
      <c r="A8" s="2">
        <v>3000</v>
      </c>
      <c r="B8" s="2">
        <v>-4.49</v>
      </c>
      <c r="C8" s="2">
        <v>9.7970000000000006</v>
      </c>
      <c r="D8" s="2">
        <v>7.0119999999999996</v>
      </c>
      <c r="E8" s="2">
        <v>9.093</v>
      </c>
      <c r="F8" s="2">
        <v>1.694</v>
      </c>
      <c r="G8" s="2">
        <v>8.7172800000000006</v>
      </c>
    </row>
    <row r="9" spans="1:7" ht="17">
      <c r="A9" s="2">
        <v>4000</v>
      </c>
      <c r="B9" s="2">
        <v>-10.98</v>
      </c>
      <c r="C9" s="2">
        <v>9.7940000000000005</v>
      </c>
      <c r="D9" s="2">
        <v>6.1660000000000004</v>
      </c>
      <c r="E9" s="2">
        <v>8.1940000000000008</v>
      </c>
      <c r="F9" s="2">
        <v>1.661</v>
      </c>
      <c r="G9" s="2">
        <v>11.62304</v>
      </c>
    </row>
    <row r="10" spans="1:7" ht="17">
      <c r="A10" s="2">
        <v>5000</v>
      </c>
      <c r="B10" s="2">
        <v>-17.47</v>
      </c>
      <c r="C10" s="2">
        <v>9.7910000000000004</v>
      </c>
      <c r="D10" s="2">
        <v>5.4050000000000002</v>
      </c>
      <c r="E10" s="2">
        <v>7.3639999999999999</v>
      </c>
      <c r="F10" s="2">
        <v>1.6279999999999999</v>
      </c>
      <c r="G10" s="2">
        <v>14.5288</v>
      </c>
    </row>
    <row r="11" spans="1:7" ht="17">
      <c r="A11" s="2">
        <v>6000</v>
      </c>
      <c r="B11" s="2">
        <v>-23.96</v>
      </c>
      <c r="C11" s="2">
        <v>9.7880000000000003</v>
      </c>
      <c r="D11" s="2">
        <v>4.7220000000000004</v>
      </c>
      <c r="E11" s="2">
        <v>6.601</v>
      </c>
      <c r="F11" s="2">
        <v>1.595</v>
      </c>
      <c r="G11" s="2">
        <v>17.434560000000001</v>
      </c>
    </row>
    <row r="12" spans="1:7" ht="17">
      <c r="A12" s="2">
        <v>7000</v>
      </c>
      <c r="B12" s="2">
        <v>-30.45</v>
      </c>
      <c r="C12" s="2">
        <v>9.7850000000000001</v>
      </c>
      <c r="D12" s="2">
        <v>4.1109999999999998</v>
      </c>
      <c r="E12" s="2">
        <v>5.9</v>
      </c>
      <c r="F12" s="2">
        <v>1.5609999999999999</v>
      </c>
      <c r="G12" s="2">
        <v>20.340319999999998</v>
      </c>
    </row>
    <row r="13" spans="1:7" ht="17">
      <c r="A13" s="2">
        <v>8000</v>
      </c>
      <c r="B13" s="2">
        <v>-36.94</v>
      </c>
      <c r="C13" s="2">
        <v>9.782</v>
      </c>
      <c r="D13" s="2">
        <v>3.5649999999999999</v>
      </c>
      <c r="E13" s="2">
        <v>5.258</v>
      </c>
      <c r="F13" s="2">
        <v>1.5269999999999999</v>
      </c>
      <c r="G13" s="2">
        <v>23.246079999999999</v>
      </c>
    </row>
    <row r="14" spans="1:7" ht="17">
      <c r="A14" s="2">
        <v>9000</v>
      </c>
      <c r="B14" s="2">
        <v>-43.42</v>
      </c>
      <c r="C14" s="2">
        <v>9.7789999999999999</v>
      </c>
      <c r="D14" s="2">
        <v>3.08</v>
      </c>
      <c r="E14" s="2">
        <v>4.6710000000000003</v>
      </c>
      <c r="F14" s="2">
        <v>1.4930000000000001</v>
      </c>
      <c r="G14" s="2">
        <v>26.15184</v>
      </c>
    </row>
    <row r="15" spans="1:7" ht="17">
      <c r="A15" s="2">
        <v>10000</v>
      </c>
      <c r="B15" s="2">
        <v>-49.9</v>
      </c>
      <c r="C15" s="2">
        <v>9.7759999999999998</v>
      </c>
      <c r="D15" s="2">
        <v>2.65</v>
      </c>
      <c r="E15" s="2">
        <v>4.1349999999999998</v>
      </c>
      <c r="F15" s="2">
        <v>1.458</v>
      </c>
      <c r="G15" s="2">
        <v>29.057600000000001</v>
      </c>
    </row>
    <row r="16" spans="1:7" ht="17">
      <c r="A16" s="2">
        <v>15000</v>
      </c>
      <c r="B16" s="2">
        <v>-56.5</v>
      </c>
      <c r="C16" s="2">
        <v>9.7609999999999992</v>
      </c>
      <c r="D16" s="2">
        <v>1.2110000000000001</v>
      </c>
      <c r="E16" s="2">
        <v>1.948</v>
      </c>
      <c r="F16" s="2">
        <v>1.4219999999999999</v>
      </c>
      <c r="G16" s="2">
        <v>24.587199999999999</v>
      </c>
    </row>
    <row r="17" spans="1:7" ht="17">
      <c r="A17" s="2">
        <v>20000</v>
      </c>
      <c r="B17" s="2">
        <v>-56.5</v>
      </c>
      <c r="C17" s="2">
        <v>9.7449999999999992</v>
      </c>
      <c r="D17" s="2">
        <v>0.55289999999999995</v>
      </c>
      <c r="E17" s="2">
        <v>0.8891</v>
      </c>
      <c r="F17" s="2">
        <v>1.4219999999999999</v>
      </c>
      <c r="G17" s="2">
        <v>15.6464</v>
      </c>
    </row>
    <row r="18" spans="1:7" ht="17">
      <c r="A18" s="2">
        <v>25000</v>
      </c>
      <c r="B18" s="2">
        <v>-51.6</v>
      </c>
      <c r="C18" s="2">
        <v>9.73</v>
      </c>
      <c r="D18" s="2">
        <v>0.25490000000000002</v>
      </c>
      <c r="E18" s="2">
        <v>0.40079999999999999</v>
      </c>
      <c r="F18" s="2">
        <v>1.448</v>
      </c>
      <c r="G18" s="2">
        <v>11.176</v>
      </c>
    </row>
    <row r="19" spans="1:7" ht="17">
      <c r="A19" s="2">
        <v>30000</v>
      </c>
      <c r="B19" s="2">
        <v>-46.64</v>
      </c>
      <c r="C19" s="2">
        <v>9.7149999999999999</v>
      </c>
      <c r="D19" s="2">
        <v>0.1197</v>
      </c>
      <c r="E19" s="2">
        <v>0.18410000000000001</v>
      </c>
      <c r="F19" s="2">
        <v>1.4750000000000001</v>
      </c>
      <c r="G19" s="2">
        <v>17.881599999999999</v>
      </c>
    </row>
    <row r="20" spans="1:7" ht="17">
      <c r="A20" s="2">
        <v>40000</v>
      </c>
      <c r="B20" s="2">
        <v>-22.8</v>
      </c>
      <c r="C20" s="2">
        <v>9.6839999999999993</v>
      </c>
      <c r="D20" s="2">
        <v>2.87E-2</v>
      </c>
      <c r="E20" s="2">
        <v>3.9960000000000002E-2</v>
      </c>
      <c r="F20" s="2">
        <v>1.601</v>
      </c>
      <c r="G20" s="2">
        <v>40.233600000000003</v>
      </c>
    </row>
    <row r="21" spans="1:7" ht="17">
      <c r="A21" s="2">
        <v>50000</v>
      </c>
      <c r="B21" s="2">
        <v>-25</v>
      </c>
      <c r="C21" s="2">
        <v>9.6539999999999999</v>
      </c>
      <c r="D21" s="2">
        <v>7.9780000000000007E-3</v>
      </c>
      <c r="E21" s="2">
        <v>1.027E-2</v>
      </c>
      <c r="F21" s="2">
        <v>1.704</v>
      </c>
      <c r="G21" s="2">
        <v>49.174399999999999</v>
      </c>
    </row>
    <row r="22" spans="1:7" ht="17">
      <c r="A22" s="2">
        <v>60000</v>
      </c>
      <c r="B22" s="2">
        <v>-26.13</v>
      </c>
      <c r="C22" s="2">
        <v>9.6240000000000006</v>
      </c>
      <c r="D22" s="2">
        <v>2.196E-3</v>
      </c>
      <c r="E22" s="2">
        <v>3.0969999999999999E-3</v>
      </c>
      <c r="F22" s="2">
        <v>1.5840000000000001</v>
      </c>
      <c r="G22" s="2">
        <v>58.115200000000002</v>
      </c>
    </row>
    <row r="23" spans="1:7" ht="17">
      <c r="A23" s="2">
        <v>70000</v>
      </c>
      <c r="B23" s="2">
        <v>-53.57</v>
      </c>
      <c r="C23" s="2">
        <v>9.5939999999999994</v>
      </c>
      <c r="D23" s="2">
        <v>5.1999999999999995E-4</v>
      </c>
      <c r="E23" s="2">
        <v>8.2830000000000002E-4</v>
      </c>
      <c r="F23" s="2">
        <v>1.4379999999999999</v>
      </c>
      <c r="G23" s="2">
        <v>67.055999999999997</v>
      </c>
    </row>
    <row r="24" spans="1:7" ht="17">
      <c r="A24" s="2">
        <v>80000</v>
      </c>
      <c r="B24" s="2">
        <v>-74.510000000000005</v>
      </c>
      <c r="C24" s="2">
        <v>9.5640000000000001</v>
      </c>
      <c r="D24" s="2">
        <v>1.1E-4</v>
      </c>
      <c r="E24" s="2">
        <v>1.8459999999999999E-4</v>
      </c>
      <c r="F24" s="2">
        <v>1.321</v>
      </c>
      <c r="G24" s="2">
        <v>75.996799999999993</v>
      </c>
    </row>
  </sheetData>
  <pageMargins left="0.75" right="0.75" top="1" bottom="1" header="0.5" footer="0.5"/>
  <pageSetup paperSize="11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LD</vt:lpstr>
      <vt:lpstr>Standard Atmosphere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Oxley</dc:creator>
  <cp:lastModifiedBy>Ben Oxley</cp:lastModifiedBy>
  <dcterms:created xsi:type="dcterms:W3CDTF">2015-12-29T18:59:55Z</dcterms:created>
  <dcterms:modified xsi:type="dcterms:W3CDTF">2015-12-29T20:57:54Z</dcterms:modified>
</cp:coreProperties>
</file>