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football/data/"/>
    </mc:Choice>
  </mc:AlternateContent>
  <bookViews>
    <workbookView xWindow="9660" yWindow="460" windowWidth="19140" windowHeight="16440" tabRatio="500" activeTab="6"/>
  </bookViews>
  <sheets>
    <sheet name="Summary" sheetId="9" r:id="rId1"/>
    <sheet name="Draft Picks" sheetId="10" r:id="rId2"/>
    <sheet name="SUBSET -&gt;" sheetId="11" r:id="rId3"/>
    <sheet name="WR+RB+TE+QB, subset" sheetId="6" r:id="rId4"/>
    <sheet name="K+D, subset" sheetId="5" r:id="rId5"/>
    <sheet name="FULL -&gt;" sheetId="8" r:id="rId6"/>
    <sheet name="WR+RB+TE+QB, full" sheetId="1" r:id="rId7"/>
    <sheet name="K+D, full" sheetId="4" r:id="rId8"/>
    <sheet name="DATA + LOOKUP -&gt;" sheetId="7" r:id="rId9"/>
    <sheet name="own+play" sheetId="2" r:id="rId10"/>
    <sheet name="all-players" sheetId="12" r:id="rId11"/>
    <sheet name="lookup" sheetId="3" r:id="rId12"/>
  </sheets>
  <definedNames>
    <definedName name="_xlnm._FilterDatabase" localSheetId="7" hidden="1">'K+D, full'!$A$1:$O$92</definedName>
    <definedName name="_xlnm._FilterDatabase" localSheetId="9" hidden="1">'own+play'!$A$2:$O$258</definedName>
    <definedName name="_xlnm._FilterDatabase" localSheetId="6" hidden="1">'WR+RB+TE+QB, full'!$A$1:$N$274</definedName>
    <definedName name="_xlnm._FilterDatabase" localSheetId="3" hidden="1">'WR+RB+TE+QB, subset'!$A$1:$M$210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2" i="1"/>
  <c r="G36" i="6"/>
  <c r="G43" i="6"/>
  <c r="G48" i="6"/>
  <c r="G64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7" i="6"/>
  <c r="G38" i="6"/>
  <c r="G39" i="6"/>
  <c r="G40" i="6"/>
  <c r="G41" i="6"/>
  <c r="G42" i="6"/>
  <c r="G44" i="6"/>
  <c r="G45" i="6"/>
  <c r="G46" i="6"/>
  <c r="G47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O11" i="9"/>
  <c r="O34" i="9"/>
  <c r="P11" i="9"/>
  <c r="P34" i="9"/>
  <c r="Q11" i="9"/>
  <c r="Q34" i="9"/>
  <c r="O12" i="9"/>
  <c r="O35" i="9"/>
  <c r="P12" i="9"/>
  <c r="P35" i="9"/>
  <c r="Q12" i="9"/>
  <c r="Q35" i="9"/>
  <c r="O13" i="9"/>
  <c r="O36" i="9"/>
  <c r="P13" i="9"/>
  <c r="P36" i="9"/>
  <c r="Q13" i="9"/>
  <c r="Q36" i="9"/>
  <c r="O14" i="9"/>
  <c r="O37" i="9"/>
  <c r="P14" i="9"/>
  <c r="P37" i="9"/>
  <c r="Q14" i="9"/>
  <c r="Q37" i="9"/>
  <c r="O10" i="9"/>
  <c r="P10" i="9"/>
  <c r="Q10" i="9"/>
  <c r="E3" i="10"/>
  <c r="F1" i="10"/>
  <c r="F3" i="10"/>
  <c r="G1" i="10"/>
  <c r="G3" i="10"/>
  <c r="H1" i="10"/>
  <c r="H3" i="10"/>
  <c r="I1" i="10"/>
  <c r="I3" i="10"/>
  <c r="J1" i="10"/>
  <c r="J3" i="10"/>
  <c r="K1" i="10"/>
  <c r="K3" i="10"/>
  <c r="L1" i="10"/>
  <c r="L3" i="10"/>
  <c r="M1" i="10"/>
  <c r="N1" i="10"/>
  <c r="N3" i="10"/>
  <c r="O1" i="10"/>
  <c r="O3" i="10"/>
  <c r="P1" i="10"/>
  <c r="P3" i="10"/>
  <c r="Q1" i="10"/>
  <c r="Q3" i="10"/>
  <c r="R1" i="10"/>
  <c r="R3" i="10"/>
  <c r="S1" i="10"/>
  <c r="S3" i="10"/>
  <c r="T3" i="10"/>
  <c r="X3" i="10"/>
  <c r="D4" i="10"/>
  <c r="E4" i="10"/>
  <c r="F4" i="10"/>
  <c r="G4" i="10"/>
  <c r="H4" i="10"/>
  <c r="I4" i="10"/>
  <c r="J4" i="10"/>
  <c r="K4" i="10"/>
  <c r="L4" i="10"/>
  <c r="M4" i="10"/>
  <c r="O4" i="10"/>
  <c r="P4" i="10"/>
  <c r="Q4" i="10"/>
  <c r="R4" i="10"/>
  <c r="S4" i="10"/>
  <c r="T4" i="10"/>
  <c r="X4" i="10"/>
  <c r="D5" i="10"/>
  <c r="E5" i="10"/>
  <c r="F5" i="10"/>
  <c r="G5" i="10"/>
  <c r="H5" i="10"/>
  <c r="I5" i="10"/>
  <c r="R5" i="10"/>
  <c r="T5" i="10"/>
  <c r="X5" i="10"/>
  <c r="D6" i="10"/>
  <c r="E6" i="10"/>
  <c r="F6" i="10"/>
  <c r="G6" i="10"/>
  <c r="I6" i="10"/>
  <c r="J6" i="10"/>
  <c r="K6" i="10"/>
  <c r="L6" i="10"/>
  <c r="M6" i="10"/>
  <c r="N6" i="10"/>
  <c r="O6" i="10"/>
  <c r="P6" i="10"/>
  <c r="Q6" i="10"/>
  <c r="R6" i="10"/>
  <c r="S6" i="10"/>
  <c r="T6" i="10"/>
  <c r="X6" i="10"/>
  <c r="D7" i="10"/>
  <c r="E7" i="10"/>
  <c r="F7" i="10"/>
  <c r="G7" i="10"/>
  <c r="H7" i="10"/>
  <c r="J7" i="10"/>
  <c r="K7" i="10"/>
  <c r="L7" i="10"/>
  <c r="M7" i="10"/>
  <c r="N7" i="10"/>
  <c r="O7" i="10"/>
  <c r="P7" i="10"/>
  <c r="Q7" i="10"/>
  <c r="R7" i="10"/>
  <c r="S7" i="10"/>
  <c r="T7" i="10"/>
  <c r="X7" i="10"/>
  <c r="D8" i="10"/>
  <c r="E8" i="10"/>
  <c r="F8" i="10"/>
  <c r="G8" i="10"/>
  <c r="H8" i="10"/>
  <c r="I8" i="10"/>
  <c r="J8" i="10"/>
  <c r="L8" i="10"/>
  <c r="M8" i="10"/>
  <c r="N8" i="10"/>
  <c r="O8" i="10"/>
  <c r="P8" i="10"/>
  <c r="Q8" i="10"/>
  <c r="T8" i="10"/>
  <c r="X8" i="10"/>
  <c r="D9" i="10"/>
  <c r="E9" i="10"/>
  <c r="F9" i="10"/>
  <c r="G9" i="10"/>
  <c r="H9" i="10"/>
  <c r="I9" i="10"/>
  <c r="T9" i="10"/>
  <c r="X9" i="10"/>
  <c r="D10" i="10"/>
  <c r="E10" i="10"/>
  <c r="F10" i="10"/>
  <c r="G10" i="10"/>
  <c r="H10" i="10"/>
  <c r="I10" i="10"/>
  <c r="J10" i="10"/>
  <c r="K10" i="10"/>
  <c r="L10" i="10"/>
  <c r="N10" i="10"/>
  <c r="O10" i="10"/>
  <c r="P10" i="10"/>
  <c r="Q10" i="10"/>
  <c r="R10" i="10"/>
  <c r="S10" i="10"/>
  <c r="T10" i="10"/>
  <c r="X10" i="10"/>
  <c r="D11" i="10"/>
  <c r="E11" i="10"/>
  <c r="F11" i="10"/>
  <c r="T11" i="10"/>
  <c r="X11" i="10"/>
  <c r="D12" i="10"/>
  <c r="E12" i="10"/>
  <c r="F12" i="10"/>
  <c r="G12" i="10"/>
  <c r="H12" i="10"/>
  <c r="I12" i="10"/>
  <c r="J12" i="10"/>
  <c r="L12" i="10"/>
  <c r="M12" i="10"/>
  <c r="N12" i="10"/>
  <c r="O12" i="10"/>
  <c r="T12" i="10"/>
  <c r="X12" i="10"/>
  <c r="D13" i="10"/>
  <c r="E13" i="10"/>
  <c r="F13" i="10"/>
  <c r="G13" i="10"/>
  <c r="H13" i="10"/>
  <c r="I13" i="10"/>
  <c r="K13" i="10"/>
  <c r="L13" i="10"/>
  <c r="M13" i="10"/>
  <c r="N13" i="10"/>
  <c r="O13" i="10"/>
  <c r="P13" i="10"/>
  <c r="Q13" i="10"/>
  <c r="R13" i="10"/>
  <c r="S13" i="10"/>
  <c r="T13" i="10"/>
  <c r="X13" i="10"/>
  <c r="D14" i="10"/>
  <c r="E14" i="10"/>
  <c r="F14" i="10"/>
  <c r="G14" i="10"/>
  <c r="H14" i="10"/>
  <c r="I14" i="10"/>
  <c r="K14" i="10"/>
  <c r="L14" i="10"/>
  <c r="M14" i="10"/>
  <c r="N14" i="10"/>
  <c r="O14" i="10"/>
  <c r="P14" i="10"/>
  <c r="Q14" i="10"/>
  <c r="R14" i="10"/>
  <c r="S14" i="10"/>
  <c r="T14" i="10"/>
  <c r="X14" i="10"/>
  <c r="D15" i="10"/>
  <c r="E15" i="10"/>
  <c r="F15" i="10"/>
  <c r="T15" i="10"/>
  <c r="X15" i="10"/>
  <c r="T16" i="10"/>
  <c r="X16" i="10"/>
  <c r="D17" i="10"/>
  <c r="E17" i="10"/>
  <c r="F17" i="10"/>
  <c r="T17" i="10"/>
  <c r="X17" i="10"/>
  <c r="D2" i="10"/>
  <c r="E2" i="10"/>
  <c r="F2" i="10"/>
  <c r="G2" i="10"/>
  <c r="H2" i="10"/>
  <c r="J2" i="10"/>
  <c r="K2" i="10"/>
  <c r="L2" i="10"/>
  <c r="M2" i="10"/>
  <c r="N2" i="10"/>
  <c r="O2" i="10"/>
  <c r="P2" i="10"/>
  <c r="Q2" i="10"/>
  <c r="R2" i="10"/>
  <c r="S2" i="10"/>
  <c r="T2" i="10"/>
  <c r="X2" i="10"/>
  <c r="U3" i="10"/>
  <c r="R28" i="9"/>
  <c r="V3" i="10"/>
  <c r="W3" i="10"/>
  <c r="U4" i="10"/>
  <c r="R29" i="9"/>
  <c r="V4" i="10"/>
  <c r="W4" i="10"/>
  <c r="U5" i="10"/>
  <c r="R27" i="9"/>
  <c r="V5" i="10"/>
  <c r="W5" i="10"/>
  <c r="U6" i="10"/>
  <c r="V6" i="10"/>
  <c r="W6" i="10"/>
  <c r="U7" i="10"/>
  <c r="R30" i="9"/>
  <c r="V7" i="10"/>
  <c r="W7" i="10"/>
  <c r="U8" i="10"/>
  <c r="V8" i="10"/>
  <c r="W8" i="10"/>
  <c r="U9" i="10"/>
  <c r="V9" i="10"/>
  <c r="W9" i="10"/>
  <c r="U10" i="10"/>
  <c r="V10" i="10"/>
  <c r="W10" i="10"/>
  <c r="U11" i="10"/>
  <c r="V11" i="10"/>
  <c r="W11" i="10"/>
  <c r="U12" i="10"/>
  <c r="V12" i="10"/>
  <c r="W12" i="10"/>
  <c r="U13" i="10"/>
  <c r="V13" i="10"/>
  <c r="W13" i="10"/>
  <c r="U14" i="10"/>
  <c r="V14" i="10"/>
  <c r="W14" i="10"/>
  <c r="U15" i="10"/>
  <c r="V15" i="10"/>
  <c r="W15" i="10"/>
  <c r="U16" i="10"/>
  <c r="V16" i="10"/>
  <c r="W16" i="10"/>
  <c r="U17" i="10"/>
  <c r="V17" i="10"/>
  <c r="W17" i="10"/>
  <c r="U2" i="10"/>
  <c r="V2" i="10"/>
  <c r="W2" i="10"/>
  <c r="F3" i="6"/>
  <c r="H3" i="6"/>
  <c r="F4" i="6"/>
  <c r="H4" i="6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F150" i="6"/>
  <c r="H150" i="6"/>
  <c r="F151" i="6"/>
  <c r="H151" i="6"/>
  <c r="F152" i="6"/>
  <c r="H152" i="6"/>
  <c r="F153" i="6"/>
  <c r="H153" i="6"/>
  <c r="F154" i="6"/>
  <c r="H154" i="6"/>
  <c r="F155" i="6"/>
  <c r="H155" i="6"/>
  <c r="F156" i="6"/>
  <c r="H156" i="6"/>
  <c r="F157" i="6"/>
  <c r="H157" i="6"/>
  <c r="F158" i="6"/>
  <c r="H158" i="6"/>
  <c r="F159" i="6"/>
  <c r="H159" i="6"/>
  <c r="F160" i="6"/>
  <c r="H160" i="6"/>
  <c r="F161" i="6"/>
  <c r="H161" i="6"/>
  <c r="F162" i="6"/>
  <c r="H162" i="6"/>
  <c r="F163" i="6"/>
  <c r="H163" i="6"/>
  <c r="F164" i="6"/>
  <c r="H164" i="6"/>
  <c r="F165" i="6"/>
  <c r="H165" i="6"/>
  <c r="F166" i="6"/>
  <c r="H166" i="6"/>
  <c r="F167" i="6"/>
  <c r="H167" i="6"/>
  <c r="F168" i="6"/>
  <c r="H168" i="6"/>
  <c r="F169" i="6"/>
  <c r="H169" i="6"/>
  <c r="F170" i="6"/>
  <c r="H170" i="6"/>
  <c r="F171" i="6"/>
  <c r="H171" i="6"/>
  <c r="F172" i="6"/>
  <c r="H172" i="6"/>
  <c r="F173" i="6"/>
  <c r="H173" i="6"/>
  <c r="F174" i="6"/>
  <c r="H174" i="6"/>
  <c r="F175" i="6"/>
  <c r="H175" i="6"/>
  <c r="F176" i="6"/>
  <c r="H176" i="6"/>
  <c r="F177" i="6"/>
  <c r="H177" i="6"/>
  <c r="F178" i="6"/>
  <c r="H178" i="6"/>
  <c r="F179" i="6"/>
  <c r="H179" i="6"/>
  <c r="F180" i="6"/>
  <c r="H180" i="6"/>
  <c r="F181" i="6"/>
  <c r="H181" i="6"/>
  <c r="F182" i="6"/>
  <c r="H182" i="6"/>
  <c r="F183" i="6"/>
  <c r="H183" i="6"/>
  <c r="F184" i="6"/>
  <c r="H184" i="6"/>
  <c r="F185" i="6"/>
  <c r="H185" i="6"/>
  <c r="F186" i="6"/>
  <c r="H186" i="6"/>
  <c r="F187" i="6"/>
  <c r="H187" i="6"/>
  <c r="F188" i="6"/>
  <c r="H188" i="6"/>
  <c r="F189" i="6"/>
  <c r="H189" i="6"/>
  <c r="F190" i="6"/>
  <c r="H190" i="6"/>
  <c r="F191" i="6"/>
  <c r="H191" i="6"/>
  <c r="F192" i="6"/>
  <c r="H192" i="6"/>
  <c r="F193" i="6"/>
  <c r="H193" i="6"/>
  <c r="F194" i="6"/>
  <c r="H194" i="6"/>
  <c r="F195" i="6"/>
  <c r="H195" i="6"/>
  <c r="F196" i="6"/>
  <c r="H196" i="6"/>
  <c r="F197" i="6"/>
  <c r="H197" i="6"/>
  <c r="F198" i="6"/>
  <c r="H198" i="6"/>
  <c r="F199" i="6"/>
  <c r="H199" i="6"/>
  <c r="F200" i="6"/>
  <c r="H200" i="6"/>
  <c r="F201" i="6"/>
  <c r="H201" i="6"/>
  <c r="F202" i="6"/>
  <c r="H202" i="6"/>
  <c r="F203" i="6"/>
  <c r="H203" i="6"/>
  <c r="F204" i="6"/>
  <c r="H204" i="6"/>
  <c r="F205" i="6"/>
  <c r="H205" i="6"/>
  <c r="F206" i="6"/>
  <c r="H206" i="6"/>
  <c r="F207" i="6"/>
  <c r="H207" i="6"/>
  <c r="F208" i="6"/>
  <c r="H208" i="6"/>
  <c r="F209" i="6"/>
  <c r="H209" i="6"/>
  <c r="F210" i="6"/>
  <c r="H210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E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B12" i="9"/>
  <c r="C9" i="9"/>
  <c r="C12" i="9"/>
  <c r="D9" i="9"/>
  <c r="D12" i="9"/>
  <c r="E9" i="9"/>
  <c r="E12" i="9"/>
  <c r="F9" i="9"/>
  <c r="F12" i="9"/>
  <c r="G9" i="9"/>
  <c r="G12" i="9"/>
  <c r="H9" i="9"/>
  <c r="H12" i="9"/>
  <c r="I9" i="9"/>
  <c r="I12" i="9"/>
  <c r="J9" i="9"/>
  <c r="J12" i="9"/>
  <c r="K9" i="9"/>
  <c r="K12" i="9"/>
  <c r="L9" i="9"/>
  <c r="L12" i="9"/>
  <c r="M9" i="9"/>
  <c r="M12" i="9"/>
  <c r="N9" i="9"/>
  <c r="N12" i="9"/>
  <c r="C21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C22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C23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C20" i="9"/>
  <c r="B21" i="9"/>
  <c r="B22" i="9"/>
  <c r="B2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R37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R34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O9" i="9"/>
  <c r="P9" i="9"/>
  <c r="Q9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8" i="5"/>
  <c r="E28" i="5"/>
  <c r="D29" i="5"/>
  <c r="E29" i="5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2" i="2"/>
  <c r="D33" i="2"/>
  <c r="D34" i="2"/>
  <c r="D35" i="2"/>
  <c r="D36" i="2"/>
  <c r="D37" i="2"/>
  <c r="D41" i="2"/>
  <c r="D42" i="2"/>
  <c r="D43" i="2"/>
  <c r="D44" i="2"/>
  <c r="D45" i="2"/>
  <c r="D46" i="2"/>
  <c r="D47" i="2"/>
  <c r="D48" i="2"/>
  <c r="D49" i="2"/>
  <c r="D50" i="2"/>
  <c r="F28" i="5"/>
  <c r="I28" i="5"/>
  <c r="F29" i="5"/>
  <c r="I29" i="5"/>
  <c r="D47" i="5"/>
  <c r="E47" i="5"/>
  <c r="D48" i="5"/>
  <c r="E48" i="5"/>
  <c r="D49" i="5"/>
  <c r="E49" i="5"/>
  <c r="F47" i="5"/>
  <c r="I47" i="5"/>
  <c r="F48" i="5"/>
  <c r="I48" i="5"/>
  <c r="F49" i="5"/>
  <c r="I49" i="5"/>
  <c r="D50" i="5"/>
  <c r="E50" i="5"/>
  <c r="G47" i="5"/>
  <c r="G48" i="5"/>
  <c r="G49" i="5"/>
  <c r="G28" i="5"/>
  <c r="G29" i="5"/>
  <c r="D15" i="5"/>
  <c r="E15" i="5"/>
  <c r="D16" i="5"/>
  <c r="E16" i="5"/>
  <c r="D17" i="5"/>
  <c r="E17" i="5"/>
  <c r="F13" i="5"/>
  <c r="G13" i="5"/>
  <c r="F14" i="5"/>
  <c r="G14" i="5"/>
  <c r="F15" i="5"/>
  <c r="G15" i="5"/>
  <c r="F16" i="5"/>
  <c r="G16" i="5"/>
  <c r="F17" i="5"/>
  <c r="G17" i="5"/>
  <c r="F18" i="5"/>
  <c r="G18" i="5"/>
  <c r="I15" i="5"/>
  <c r="I16" i="5"/>
  <c r="I17" i="5"/>
  <c r="I50" i="5"/>
  <c r="E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E52" i="12"/>
  <c r="G52" i="12"/>
  <c r="H52" i="12"/>
  <c r="E53" i="12"/>
  <c r="G53" i="12"/>
  <c r="H53" i="12"/>
  <c r="E54" i="12"/>
  <c r="G54" i="12"/>
  <c r="E55" i="12"/>
  <c r="G55" i="12"/>
  <c r="H55" i="12"/>
  <c r="E56" i="12"/>
  <c r="G56" i="12"/>
  <c r="E57" i="12"/>
  <c r="G57" i="12"/>
  <c r="H57" i="12"/>
  <c r="E58" i="12"/>
  <c r="G58" i="12"/>
  <c r="H58" i="12"/>
  <c r="E59" i="12"/>
  <c r="G59" i="12"/>
  <c r="H59" i="12"/>
  <c r="E60" i="12"/>
  <c r="G60" i="12"/>
  <c r="H60" i="12"/>
  <c r="E61" i="12"/>
  <c r="G61" i="12"/>
  <c r="H61" i="12"/>
  <c r="E62" i="12"/>
  <c r="G62" i="12"/>
  <c r="H62" i="12"/>
  <c r="E63" i="12"/>
  <c r="G63" i="12"/>
  <c r="H63" i="12"/>
  <c r="E64" i="12"/>
  <c r="G64" i="12"/>
  <c r="H64" i="12"/>
  <c r="E65" i="12"/>
  <c r="G65" i="12"/>
  <c r="H65" i="12"/>
  <c r="E66" i="12"/>
  <c r="G66" i="12"/>
  <c r="E67" i="12"/>
  <c r="G67" i="12"/>
  <c r="H67" i="12"/>
  <c r="E68" i="12"/>
  <c r="G68" i="12"/>
  <c r="H68" i="12"/>
  <c r="E69" i="12"/>
  <c r="G69" i="12"/>
  <c r="E70" i="12"/>
  <c r="G70" i="12"/>
  <c r="H70" i="12"/>
  <c r="E71" i="12"/>
  <c r="G71" i="12"/>
  <c r="H71" i="12"/>
  <c r="E72" i="12"/>
  <c r="G72" i="12"/>
  <c r="H72" i="12"/>
  <c r="E73" i="12"/>
  <c r="G73" i="12"/>
  <c r="E74" i="12"/>
  <c r="G74" i="12"/>
  <c r="H74" i="12"/>
  <c r="E75" i="12"/>
  <c r="G75" i="12"/>
  <c r="H75" i="12"/>
  <c r="E76" i="12"/>
  <c r="G76" i="12"/>
  <c r="H76" i="12"/>
  <c r="E77" i="12"/>
  <c r="G77" i="12"/>
  <c r="E78" i="12"/>
  <c r="G78" i="12"/>
  <c r="H78" i="12"/>
  <c r="E79" i="12"/>
  <c r="G79" i="12"/>
  <c r="E80" i="12"/>
  <c r="G80" i="12"/>
  <c r="H80" i="12"/>
  <c r="E81" i="12"/>
  <c r="G81" i="12"/>
  <c r="E82" i="12"/>
  <c r="G82" i="12"/>
  <c r="H82" i="12"/>
  <c r="E83" i="12"/>
  <c r="G83" i="12"/>
  <c r="H83" i="12"/>
  <c r="E84" i="12"/>
  <c r="G84" i="12"/>
  <c r="H84" i="12"/>
  <c r="E85" i="12"/>
  <c r="E86" i="12"/>
  <c r="G86" i="12"/>
  <c r="H86" i="12"/>
  <c r="E87" i="12"/>
  <c r="G87" i="12"/>
  <c r="H87" i="12"/>
  <c r="E88" i="12"/>
  <c r="G88" i="12"/>
  <c r="H88" i="12"/>
  <c r="E89" i="12"/>
  <c r="G89" i="12"/>
  <c r="H89" i="12"/>
  <c r="E90" i="12"/>
  <c r="G90" i="12"/>
  <c r="H90" i="12"/>
  <c r="E91" i="12"/>
  <c r="G91" i="12"/>
  <c r="H91" i="12"/>
  <c r="E92" i="12"/>
  <c r="G92" i="12"/>
  <c r="H92" i="12"/>
  <c r="E93" i="12"/>
  <c r="G93" i="12"/>
  <c r="H93" i="12"/>
  <c r="E94" i="12"/>
  <c r="G94" i="12"/>
  <c r="E95" i="12"/>
  <c r="G95" i="12"/>
  <c r="H95" i="12"/>
  <c r="E96" i="12"/>
  <c r="G96" i="12"/>
  <c r="H96" i="12"/>
  <c r="E97" i="12"/>
  <c r="G97" i="12"/>
  <c r="H97" i="12"/>
  <c r="E98" i="12"/>
  <c r="G98" i="12"/>
  <c r="H98" i="12"/>
  <c r="E99" i="12"/>
  <c r="G99" i="12"/>
  <c r="H99" i="12"/>
  <c r="E100" i="12"/>
  <c r="G100" i="12"/>
  <c r="H100" i="12"/>
  <c r="E101" i="12"/>
  <c r="E3" i="12"/>
  <c r="G3" i="12"/>
  <c r="H3" i="12"/>
  <c r="E4" i="12"/>
  <c r="G4" i="12"/>
  <c r="H4" i="12"/>
  <c r="E5" i="12"/>
  <c r="G5" i="12"/>
  <c r="H5" i="12"/>
  <c r="E6" i="12"/>
  <c r="G6" i="12"/>
  <c r="E7" i="12"/>
  <c r="G7" i="12"/>
  <c r="E8" i="12"/>
  <c r="G8" i="12"/>
  <c r="H8" i="12"/>
  <c r="E9" i="12"/>
  <c r="G9" i="12"/>
  <c r="H9" i="12"/>
  <c r="E10" i="12"/>
  <c r="G10" i="12"/>
  <c r="H10" i="12"/>
  <c r="E11" i="12"/>
  <c r="G11" i="12"/>
  <c r="E12" i="12"/>
  <c r="G12" i="12"/>
  <c r="H12" i="12"/>
  <c r="E13" i="12"/>
  <c r="G13" i="12"/>
  <c r="H13" i="12"/>
  <c r="E14" i="12"/>
  <c r="G14" i="12"/>
  <c r="H14" i="12"/>
  <c r="E15" i="12"/>
  <c r="G15" i="12"/>
  <c r="H15" i="12"/>
  <c r="E16" i="12"/>
  <c r="G16" i="12"/>
  <c r="H16" i="12"/>
  <c r="E17" i="12"/>
  <c r="G17" i="12"/>
  <c r="H17" i="12"/>
  <c r="E18" i="12"/>
  <c r="G18" i="12"/>
  <c r="H18" i="12"/>
  <c r="E19" i="12"/>
  <c r="G19" i="12"/>
  <c r="H19" i="12"/>
  <c r="E20" i="12"/>
  <c r="G20" i="12"/>
  <c r="H20" i="12"/>
  <c r="E21" i="12"/>
  <c r="G21" i="12"/>
  <c r="H21" i="12"/>
  <c r="E22" i="12"/>
  <c r="G22" i="12"/>
  <c r="H22" i="12"/>
  <c r="E23" i="12"/>
  <c r="G23" i="12"/>
  <c r="H23" i="12"/>
  <c r="E24" i="12"/>
  <c r="G24" i="12"/>
  <c r="H24" i="12"/>
  <c r="E25" i="12"/>
  <c r="G25" i="12"/>
  <c r="H25" i="12"/>
  <c r="E26" i="12"/>
  <c r="G26" i="12"/>
  <c r="H26" i="12"/>
  <c r="E27" i="12"/>
  <c r="G27" i="12"/>
  <c r="H27" i="12"/>
  <c r="E28" i="12"/>
  <c r="G28" i="12"/>
  <c r="H28" i="12"/>
  <c r="E29" i="12"/>
  <c r="G29" i="12"/>
  <c r="H29" i="12"/>
  <c r="E30" i="12"/>
  <c r="G30" i="12"/>
  <c r="H30" i="12"/>
  <c r="E31" i="12"/>
  <c r="G31" i="12"/>
  <c r="H31" i="12"/>
  <c r="E32" i="12"/>
  <c r="G32" i="12"/>
  <c r="E33" i="12"/>
  <c r="G33" i="12"/>
  <c r="H33" i="12"/>
  <c r="E34" i="12"/>
  <c r="G34" i="12"/>
  <c r="H34" i="12"/>
  <c r="E35" i="12"/>
  <c r="G35" i="12"/>
  <c r="H35" i="12"/>
  <c r="E36" i="12"/>
  <c r="G36" i="12"/>
  <c r="E37" i="12"/>
  <c r="G37" i="12"/>
  <c r="H37" i="12"/>
  <c r="E38" i="12"/>
  <c r="G38" i="12"/>
  <c r="H38" i="12"/>
  <c r="E39" i="12"/>
  <c r="G39" i="12"/>
  <c r="H39" i="12"/>
  <c r="E40" i="12"/>
  <c r="G40" i="12"/>
  <c r="H40" i="12"/>
  <c r="E41" i="12"/>
  <c r="G41" i="12"/>
  <c r="H41" i="12"/>
  <c r="E42" i="12"/>
  <c r="G42" i="12"/>
  <c r="H42" i="12"/>
  <c r="E43" i="12"/>
  <c r="G43" i="12"/>
  <c r="H43" i="12"/>
  <c r="E44" i="12"/>
  <c r="G44" i="12"/>
  <c r="H44" i="12"/>
  <c r="E45" i="12"/>
  <c r="G45" i="12"/>
  <c r="H45" i="12"/>
  <c r="E46" i="12"/>
  <c r="G46" i="12"/>
  <c r="E47" i="12"/>
  <c r="G47" i="12"/>
  <c r="H47" i="12"/>
  <c r="E48" i="12"/>
  <c r="G48" i="12"/>
  <c r="E50" i="12"/>
  <c r="G50" i="12"/>
  <c r="H50" i="12"/>
  <c r="E51" i="12"/>
  <c r="G51" i="12"/>
  <c r="H51" i="12"/>
  <c r="G2" i="12"/>
  <c r="H2" i="12"/>
  <c r="E1" i="10"/>
  <c r="C10" i="9"/>
  <c r="D10" i="9"/>
  <c r="E10" i="9"/>
  <c r="F10" i="9"/>
  <c r="G10" i="9"/>
  <c r="H10" i="9"/>
  <c r="I10" i="9"/>
  <c r="J10" i="9"/>
  <c r="K10" i="9"/>
  <c r="L10" i="9"/>
  <c r="M10" i="9"/>
  <c r="N10" i="9"/>
  <c r="B10" i="9"/>
  <c r="F2" i="6"/>
  <c r="H2" i="6"/>
  <c r="E4" i="9"/>
  <c r="E5" i="9"/>
  <c r="E6" i="9"/>
  <c r="E3" i="9"/>
  <c r="C4" i="9"/>
  <c r="C5" i="9"/>
  <c r="C6" i="9"/>
  <c r="C3" i="9"/>
  <c r="E2" i="9"/>
  <c r="C2" i="9"/>
  <c r="B4" i="9"/>
  <c r="D4" i="9"/>
  <c r="B5" i="9"/>
  <c r="D5" i="9"/>
  <c r="B6" i="9"/>
  <c r="D6" i="9"/>
  <c r="D3" i="9"/>
  <c r="B3" i="9"/>
  <c r="B2" i="9"/>
  <c r="D2" i="9"/>
  <c r="F19" i="5"/>
  <c r="I19" i="5"/>
  <c r="G19" i="5"/>
  <c r="E19" i="5"/>
  <c r="D19" i="5"/>
  <c r="I18" i="5"/>
  <c r="E18" i="5"/>
  <c r="D18" i="5"/>
  <c r="F46" i="5"/>
  <c r="I46" i="5"/>
  <c r="G46" i="5"/>
  <c r="E46" i="5"/>
  <c r="D46" i="5"/>
  <c r="F45" i="5"/>
  <c r="I45" i="5"/>
  <c r="G45" i="5"/>
  <c r="E45" i="5"/>
  <c r="D45" i="5"/>
  <c r="F44" i="5"/>
  <c r="I44" i="5"/>
  <c r="G44" i="5"/>
  <c r="E44" i="5"/>
  <c r="D44" i="5"/>
  <c r="F43" i="5"/>
  <c r="I43" i="5"/>
  <c r="G43" i="5"/>
  <c r="E43" i="5"/>
  <c r="D43" i="5"/>
  <c r="F42" i="5"/>
  <c r="I42" i="5"/>
  <c r="G42" i="5"/>
  <c r="E42" i="5"/>
  <c r="D42" i="5"/>
  <c r="F41" i="5"/>
  <c r="I41" i="5"/>
  <c r="G41" i="5"/>
  <c r="E41" i="5"/>
  <c r="D41" i="5"/>
  <c r="F40" i="5"/>
  <c r="I40" i="5"/>
  <c r="G40" i="5"/>
  <c r="E40" i="5"/>
  <c r="D40" i="5"/>
  <c r="F39" i="5"/>
  <c r="I39" i="5"/>
  <c r="G39" i="5"/>
  <c r="E39" i="5"/>
  <c r="D39" i="5"/>
  <c r="F38" i="5"/>
  <c r="I38" i="5"/>
  <c r="G38" i="5"/>
  <c r="E38" i="5"/>
  <c r="D38" i="5"/>
  <c r="F37" i="5"/>
  <c r="I37" i="5"/>
  <c r="G37" i="5"/>
  <c r="E37" i="5"/>
  <c r="D37" i="5"/>
  <c r="F36" i="5"/>
  <c r="I36" i="5"/>
  <c r="G36" i="5"/>
  <c r="E36" i="5"/>
  <c r="D36" i="5"/>
  <c r="F35" i="5"/>
  <c r="I35" i="5"/>
  <c r="G35" i="5"/>
  <c r="E35" i="5"/>
  <c r="D35" i="5"/>
  <c r="F34" i="5"/>
  <c r="I34" i="5"/>
  <c r="G34" i="5"/>
  <c r="E34" i="5"/>
  <c r="D34" i="5"/>
  <c r="F33" i="5"/>
  <c r="I33" i="5"/>
  <c r="G33" i="5"/>
  <c r="E33" i="5"/>
  <c r="D33" i="5"/>
  <c r="F32" i="5"/>
  <c r="I32" i="5"/>
  <c r="G32" i="5"/>
  <c r="E32" i="5"/>
  <c r="D32" i="5"/>
  <c r="F31" i="5"/>
  <c r="I31" i="5"/>
  <c r="G31" i="5"/>
  <c r="E31" i="5"/>
  <c r="D31" i="5"/>
  <c r="F30" i="5"/>
  <c r="I30" i="5"/>
  <c r="G30" i="5"/>
  <c r="E30" i="5"/>
  <c r="D30" i="5"/>
  <c r="I14" i="5"/>
  <c r="E14" i="5"/>
  <c r="D14" i="5"/>
  <c r="I13" i="5"/>
  <c r="E13" i="5"/>
  <c r="D13" i="5"/>
  <c r="F12" i="5"/>
  <c r="I12" i="5"/>
  <c r="G12" i="5"/>
  <c r="E12" i="5"/>
  <c r="D12" i="5"/>
  <c r="F11" i="5"/>
  <c r="I11" i="5"/>
  <c r="G11" i="5"/>
  <c r="E11" i="5"/>
  <c r="D11" i="5"/>
  <c r="F10" i="5"/>
  <c r="I10" i="5"/>
  <c r="G10" i="5"/>
  <c r="E10" i="5"/>
  <c r="D10" i="5"/>
  <c r="F9" i="5"/>
  <c r="I9" i="5"/>
  <c r="G9" i="5"/>
  <c r="E9" i="5"/>
  <c r="D9" i="5"/>
  <c r="F8" i="5"/>
  <c r="I8" i="5"/>
  <c r="G8" i="5"/>
  <c r="E8" i="5"/>
  <c r="D8" i="5"/>
  <c r="F7" i="5"/>
  <c r="I7" i="5"/>
  <c r="G7" i="5"/>
  <c r="E7" i="5"/>
  <c r="D7" i="5"/>
  <c r="F6" i="5"/>
  <c r="I6" i="5"/>
  <c r="G6" i="5"/>
  <c r="E6" i="5"/>
  <c r="D6" i="5"/>
  <c r="F5" i="5"/>
  <c r="I5" i="5"/>
  <c r="G5" i="5"/>
  <c r="E5" i="5"/>
  <c r="D5" i="5"/>
  <c r="F4" i="5"/>
  <c r="I4" i="5"/>
  <c r="G4" i="5"/>
  <c r="E4" i="5"/>
  <c r="D4" i="5"/>
  <c r="F3" i="5"/>
  <c r="I3" i="5"/>
  <c r="G3" i="5"/>
  <c r="E3" i="5"/>
  <c r="D3" i="5"/>
  <c r="F2" i="5"/>
  <c r="I2" i="5"/>
  <c r="G2" i="5"/>
  <c r="E2" i="5"/>
  <c r="D2" i="5"/>
  <c r="F27" i="5"/>
  <c r="I27" i="5"/>
  <c r="G27" i="5"/>
  <c r="E27" i="5"/>
  <c r="D27" i="5"/>
  <c r="F26" i="5"/>
  <c r="I26" i="5"/>
  <c r="G26" i="5"/>
  <c r="E26" i="5"/>
  <c r="D26" i="5"/>
  <c r="F25" i="5"/>
  <c r="I25" i="5"/>
  <c r="G25" i="5"/>
  <c r="E25" i="5"/>
  <c r="D25" i="5"/>
  <c r="F24" i="5"/>
  <c r="I24" i="5"/>
  <c r="G24" i="5"/>
  <c r="E24" i="5"/>
  <c r="D24" i="5"/>
  <c r="F23" i="5"/>
  <c r="I23" i="5"/>
  <c r="G23" i="5"/>
  <c r="E23" i="5"/>
  <c r="D23" i="5"/>
  <c r="F22" i="5"/>
  <c r="I22" i="5"/>
  <c r="G22" i="5"/>
  <c r="E22" i="5"/>
  <c r="D22" i="5"/>
  <c r="E2" i="6"/>
  <c r="D2" i="6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2" i="4"/>
  <c r="D2" i="4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E2" i="1"/>
  <c r="D2" i="1"/>
  <c r="F173" i="1"/>
  <c r="H173" i="1"/>
  <c r="F174" i="1"/>
  <c r="H174" i="1"/>
  <c r="F175" i="1"/>
  <c r="H175" i="1"/>
  <c r="F33" i="1"/>
  <c r="H33" i="1"/>
  <c r="F176" i="1"/>
  <c r="H176" i="1"/>
  <c r="F37" i="1"/>
  <c r="H37" i="1"/>
  <c r="F39" i="1"/>
  <c r="H39" i="1"/>
  <c r="F52" i="1"/>
  <c r="H52" i="1"/>
  <c r="F65" i="1"/>
  <c r="H65" i="1"/>
  <c r="F78" i="1"/>
  <c r="H78" i="1"/>
  <c r="F91" i="1"/>
  <c r="H91" i="1"/>
  <c r="F177" i="1"/>
  <c r="H177" i="1"/>
  <c r="F110" i="1"/>
  <c r="H110" i="1"/>
  <c r="F178" i="1"/>
  <c r="H178" i="1"/>
  <c r="F135" i="1"/>
  <c r="H135" i="1"/>
  <c r="F136" i="1"/>
  <c r="H136" i="1"/>
  <c r="F179" i="1"/>
  <c r="H179" i="1"/>
  <c r="F152" i="1"/>
  <c r="H152" i="1"/>
  <c r="F158" i="1"/>
  <c r="H158" i="1"/>
  <c r="F171" i="1"/>
  <c r="H171" i="1"/>
  <c r="F180" i="1"/>
  <c r="H180" i="1"/>
  <c r="F16" i="1"/>
  <c r="H16" i="1"/>
  <c r="F25" i="1"/>
  <c r="H25" i="1"/>
  <c r="F181" i="1"/>
  <c r="H181" i="1"/>
  <c r="F32" i="1"/>
  <c r="H32" i="1"/>
  <c r="F182" i="1"/>
  <c r="H182" i="1"/>
  <c r="F183" i="1"/>
  <c r="H183" i="1"/>
  <c r="F38" i="1"/>
  <c r="H38" i="1"/>
  <c r="F51" i="1"/>
  <c r="H51" i="1"/>
  <c r="F64" i="1"/>
  <c r="H64" i="1"/>
  <c r="F77" i="1"/>
  <c r="H77" i="1"/>
  <c r="F90" i="1"/>
  <c r="H90" i="1"/>
  <c r="F184" i="1"/>
  <c r="H184" i="1"/>
  <c r="F109" i="1"/>
  <c r="H109" i="1"/>
  <c r="F122" i="1"/>
  <c r="H122" i="1"/>
  <c r="F134" i="1"/>
  <c r="H134" i="1"/>
  <c r="F185" i="1"/>
  <c r="H185" i="1"/>
  <c r="F186" i="1"/>
  <c r="H186" i="1"/>
  <c r="F151" i="1"/>
  <c r="H151" i="1"/>
  <c r="F187" i="1"/>
  <c r="H187" i="1"/>
  <c r="F170" i="1"/>
  <c r="H170" i="1"/>
  <c r="F188" i="1"/>
  <c r="H188" i="1"/>
  <c r="F15" i="1"/>
  <c r="H15" i="1"/>
  <c r="F24" i="1"/>
  <c r="H24" i="1"/>
  <c r="F189" i="1"/>
  <c r="H189" i="1"/>
  <c r="F31" i="1"/>
  <c r="H31" i="1"/>
  <c r="F190" i="1"/>
  <c r="H190" i="1"/>
  <c r="F191" i="1"/>
  <c r="H191" i="1"/>
  <c r="F192" i="1"/>
  <c r="H192" i="1"/>
  <c r="F50" i="1"/>
  <c r="H50" i="1"/>
  <c r="F63" i="1"/>
  <c r="H63" i="1"/>
  <c r="F76" i="1"/>
  <c r="H76" i="1"/>
  <c r="F89" i="1"/>
  <c r="H89" i="1"/>
  <c r="F193" i="1"/>
  <c r="H193" i="1"/>
  <c r="F108" i="1"/>
  <c r="H108" i="1"/>
  <c r="F121" i="1"/>
  <c r="H121" i="1"/>
  <c r="F133" i="1"/>
  <c r="H133" i="1"/>
  <c r="F194" i="1"/>
  <c r="H194" i="1"/>
  <c r="F195" i="1"/>
  <c r="H195" i="1"/>
  <c r="F150" i="1"/>
  <c r="H150" i="1"/>
  <c r="F157" i="1"/>
  <c r="H157" i="1"/>
  <c r="F169" i="1"/>
  <c r="H169" i="1"/>
  <c r="F196" i="1"/>
  <c r="H196" i="1"/>
  <c r="F14" i="1"/>
  <c r="H14" i="1"/>
  <c r="F23" i="1"/>
  <c r="H23" i="1"/>
  <c r="F197" i="1"/>
  <c r="H197" i="1"/>
  <c r="F30" i="1"/>
  <c r="H30" i="1"/>
  <c r="F198" i="1"/>
  <c r="H198" i="1"/>
  <c r="F199" i="1"/>
  <c r="H199" i="1"/>
  <c r="F200" i="1"/>
  <c r="H200" i="1"/>
  <c r="F49" i="1"/>
  <c r="H49" i="1"/>
  <c r="F62" i="1"/>
  <c r="H62" i="1"/>
  <c r="F75" i="1"/>
  <c r="H75" i="1"/>
  <c r="F88" i="1"/>
  <c r="H88" i="1"/>
  <c r="F201" i="1"/>
  <c r="H201" i="1"/>
  <c r="F107" i="1"/>
  <c r="H107" i="1"/>
  <c r="F120" i="1"/>
  <c r="H120" i="1"/>
  <c r="F132" i="1"/>
  <c r="H132" i="1"/>
  <c r="F202" i="1"/>
  <c r="H202" i="1"/>
  <c r="F203" i="1"/>
  <c r="H203" i="1"/>
  <c r="F149" i="1"/>
  <c r="H149" i="1"/>
  <c r="F156" i="1"/>
  <c r="H156" i="1"/>
  <c r="F168" i="1"/>
  <c r="H168" i="1"/>
  <c r="F204" i="1"/>
  <c r="H204" i="1"/>
  <c r="F13" i="1"/>
  <c r="H13" i="1"/>
  <c r="F22" i="1"/>
  <c r="H22" i="1"/>
  <c r="F205" i="1"/>
  <c r="H205" i="1"/>
  <c r="F29" i="1"/>
  <c r="H29" i="1"/>
  <c r="F206" i="1"/>
  <c r="H206" i="1"/>
  <c r="F207" i="1"/>
  <c r="H207" i="1"/>
  <c r="F208" i="1"/>
  <c r="H208" i="1"/>
  <c r="F48" i="1"/>
  <c r="H48" i="1"/>
  <c r="F61" i="1"/>
  <c r="H61" i="1"/>
  <c r="F74" i="1"/>
  <c r="H74" i="1"/>
  <c r="F87" i="1"/>
  <c r="H87" i="1"/>
  <c r="F209" i="1"/>
  <c r="H209" i="1"/>
  <c r="F106" i="1"/>
  <c r="H106" i="1"/>
  <c r="F119" i="1"/>
  <c r="H119" i="1"/>
  <c r="F131" i="1"/>
  <c r="H131" i="1"/>
  <c r="F210" i="1"/>
  <c r="H210" i="1"/>
  <c r="F211" i="1"/>
  <c r="H211" i="1"/>
  <c r="F148" i="1"/>
  <c r="H148" i="1"/>
  <c r="F155" i="1"/>
  <c r="H155" i="1"/>
  <c r="F167" i="1"/>
  <c r="H167" i="1"/>
  <c r="F212" i="1"/>
  <c r="H212" i="1"/>
  <c r="F12" i="1"/>
  <c r="H12" i="1"/>
  <c r="F21" i="1"/>
  <c r="H21" i="1"/>
  <c r="F213" i="1"/>
  <c r="H213" i="1"/>
  <c r="F214" i="1"/>
  <c r="H214" i="1"/>
  <c r="F215" i="1"/>
  <c r="H215" i="1"/>
  <c r="F216" i="1"/>
  <c r="H216" i="1"/>
  <c r="F217" i="1"/>
  <c r="H217" i="1"/>
  <c r="F47" i="1"/>
  <c r="H47" i="1"/>
  <c r="F60" i="1"/>
  <c r="H60" i="1"/>
  <c r="F73" i="1"/>
  <c r="H73" i="1"/>
  <c r="F86" i="1"/>
  <c r="H86" i="1"/>
  <c r="F218" i="1"/>
  <c r="H218" i="1"/>
  <c r="F105" i="1"/>
  <c r="H105" i="1"/>
  <c r="F118" i="1"/>
  <c r="H118" i="1"/>
  <c r="F130" i="1"/>
  <c r="H130" i="1"/>
  <c r="F219" i="1"/>
  <c r="H219" i="1"/>
  <c r="F220" i="1"/>
  <c r="H220" i="1"/>
  <c r="F147" i="1"/>
  <c r="H147" i="1"/>
  <c r="F154" i="1"/>
  <c r="H154" i="1"/>
  <c r="F166" i="1"/>
  <c r="H166" i="1"/>
  <c r="F221" i="1"/>
  <c r="H221" i="1"/>
  <c r="F11" i="1"/>
  <c r="H11" i="1"/>
  <c r="F20" i="1"/>
  <c r="H20" i="1"/>
  <c r="F222" i="1"/>
  <c r="H222" i="1"/>
  <c r="F223" i="1"/>
  <c r="H223" i="1"/>
  <c r="F224" i="1"/>
  <c r="H224" i="1"/>
  <c r="F225" i="1"/>
  <c r="H225" i="1"/>
  <c r="F226" i="1"/>
  <c r="H226" i="1"/>
  <c r="F46" i="1"/>
  <c r="H46" i="1"/>
  <c r="F59" i="1"/>
  <c r="H59" i="1"/>
  <c r="F72" i="1"/>
  <c r="H72" i="1"/>
  <c r="F85" i="1"/>
  <c r="H85" i="1"/>
  <c r="F227" i="1"/>
  <c r="H227" i="1"/>
  <c r="F104" i="1"/>
  <c r="H104" i="1"/>
  <c r="F117" i="1"/>
  <c r="H117" i="1"/>
  <c r="F129" i="1"/>
  <c r="H129" i="1"/>
  <c r="F228" i="1"/>
  <c r="H228" i="1"/>
  <c r="F229" i="1"/>
  <c r="H229" i="1"/>
  <c r="F146" i="1"/>
  <c r="H146" i="1"/>
  <c r="F153" i="1"/>
  <c r="H153" i="1"/>
  <c r="F165" i="1"/>
  <c r="H165" i="1"/>
  <c r="F7" i="1"/>
  <c r="H7" i="1"/>
  <c r="F10" i="1"/>
  <c r="H10" i="1"/>
  <c r="F19" i="1"/>
  <c r="H19" i="1"/>
  <c r="F230" i="1"/>
  <c r="H230" i="1"/>
  <c r="F231" i="1"/>
  <c r="H231" i="1"/>
  <c r="F232" i="1"/>
  <c r="H232" i="1"/>
  <c r="F233" i="1"/>
  <c r="H233" i="1"/>
  <c r="F234" i="1"/>
  <c r="H234" i="1"/>
  <c r="F45" i="1"/>
  <c r="H45" i="1"/>
  <c r="F58" i="1"/>
  <c r="H58" i="1"/>
  <c r="F71" i="1"/>
  <c r="H71" i="1"/>
  <c r="F84" i="1"/>
  <c r="H84" i="1"/>
  <c r="F97" i="1"/>
  <c r="H97" i="1"/>
  <c r="F103" i="1"/>
  <c r="H103" i="1"/>
  <c r="F116" i="1"/>
  <c r="H116" i="1"/>
  <c r="F128" i="1"/>
  <c r="H128" i="1"/>
  <c r="F235" i="1"/>
  <c r="H235" i="1"/>
  <c r="F236" i="1"/>
  <c r="H236" i="1"/>
  <c r="F145" i="1"/>
  <c r="H145" i="1"/>
  <c r="F237" i="1"/>
  <c r="H237" i="1"/>
  <c r="F164" i="1"/>
  <c r="H164" i="1"/>
  <c r="F6" i="1"/>
  <c r="H6" i="1"/>
  <c r="F9" i="1"/>
  <c r="H9" i="1"/>
  <c r="F18" i="1"/>
  <c r="H18" i="1"/>
  <c r="F238" i="1"/>
  <c r="H238" i="1"/>
  <c r="F239" i="1"/>
  <c r="H239" i="1"/>
  <c r="F240" i="1"/>
  <c r="H240" i="1"/>
  <c r="F241" i="1"/>
  <c r="H241" i="1"/>
  <c r="F242" i="1"/>
  <c r="H242" i="1"/>
  <c r="F44" i="1"/>
  <c r="H44" i="1"/>
  <c r="F57" i="1"/>
  <c r="H57" i="1"/>
  <c r="F70" i="1"/>
  <c r="H70" i="1"/>
  <c r="F83" i="1"/>
  <c r="H83" i="1"/>
  <c r="F96" i="1"/>
  <c r="H96" i="1"/>
  <c r="F102" i="1"/>
  <c r="H102" i="1"/>
  <c r="F115" i="1"/>
  <c r="H115" i="1"/>
  <c r="F127" i="1"/>
  <c r="H127" i="1"/>
  <c r="F243" i="1"/>
  <c r="H243" i="1"/>
  <c r="F244" i="1"/>
  <c r="H244" i="1"/>
  <c r="F144" i="1"/>
  <c r="H144" i="1"/>
  <c r="F245" i="1"/>
  <c r="H245" i="1"/>
  <c r="F163" i="1"/>
  <c r="H163" i="1"/>
  <c r="F5" i="1"/>
  <c r="H5" i="1"/>
  <c r="F8" i="1"/>
  <c r="H8" i="1"/>
  <c r="F17" i="1"/>
  <c r="H17" i="1"/>
  <c r="F246" i="1"/>
  <c r="H246" i="1"/>
  <c r="F247" i="1"/>
  <c r="H247" i="1"/>
  <c r="F248" i="1"/>
  <c r="H248" i="1"/>
  <c r="F249" i="1"/>
  <c r="H249" i="1"/>
  <c r="F250" i="1"/>
  <c r="H250" i="1"/>
  <c r="F43" i="1"/>
  <c r="H43" i="1"/>
  <c r="F56" i="1"/>
  <c r="H56" i="1"/>
  <c r="F69" i="1"/>
  <c r="H69" i="1"/>
  <c r="F82" i="1"/>
  <c r="H82" i="1"/>
  <c r="F95" i="1"/>
  <c r="H95" i="1"/>
  <c r="F101" i="1"/>
  <c r="H101" i="1"/>
  <c r="F114" i="1"/>
  <c r="H114" i="1"/>
  <c r="F126" i="1"/>
  <c r="H126" i="1"/>
  <c r="F251" i="1"/>
  <c r="H251" i="1"/>
  <c r="F252" i="1"/>
  <c r="H252" i="1"/>
  <c r="F143" i="1"/>
  <c r="H143" i="1"/>
  <c r="F253" i="1"/>
  <c r="H253" i="1"/>
  <c r="F162" i="1"/>
  <c r="H162" i="1"/>
  <c r="F4" i="1"/>
  <c r="H4" i="1"/>
  <c r="F254" i="1"/>
  <c r="H254" i="1"/>
  <c r="F255" i="1"/>
  <c r="H255" i="1"/>
  <c r="F28" i="1"/>
  <c r="H28" i="1"/>
  <c r="F256" i="1"/>
  <c r="H256" i="1"/>
  <c r="F36" i="1"/>
  <c r="H36" i="1"/>
  <c r="F257" i="1"/>
  <c r="H257" i="1"/>
  <c r="F258" i="1"/>
  <c r="H258" i="1"/>
  <c r="F42" i="1"/>
  <c r="H42" i="1"/>
  <c r="F55" i="1"/>
  <c r="H55" i="1"/>
  <c r="F68" i="1"/>
  <c r="H68" i="1"/>
  <c r="F81" i="1"/>
  <c r="H81" i="1"/>
  <c r="F94" i="1"/>
  <c r="H94" i="1"/>
  <c r="F100" i="1"/>
  <c r="H100" i="1"/>
  <c r="F113" i="1"/>
  <c r="H113" i="1"/>
  <c r="F125" i="1"/>
  <c r="H125" i="1"/>
  <c r="F259" i="1"/>
  <c r="H259" i="1"/>
  <c r="F139" i="1"/>
  <c r="H139" i="1"/>
  <c r="F142" i="1"/>
  <c r="H142" i="1"/>
  <c r="F260" i="1"/>
  <c r="H260" i="1"/>
  <c r="F161" i="1"/>
  <c r="H161" i="1"/>
  <c r="F3" i="1"/>
  <c r="H3" i="1"/>
  <c r="F261" i="1"/>
  <c r="H261" i="1"/>
  <c r="F262" i="1"/>
  <c r="H262" i="1"/>
  <c r="F27" i="1"/>
  <c r="H27" i="1"/>
  <c r="F263" i="1"/>
  <c r="H263" i="1"/>
  <c r="F35" i="1"/>
  <c r="H35" i="1"/>
  <c r="F264" i="1"/>
  <c r="H264" i="1"/>
  <c r="F265" i="1"/>
  <c r="H265" i="1"/>
  <c r="F41" i="1"/>
  <c r="H41" i="1"/>
  <c r="F54" i="1"/>
  <c r="H54" i="1"/>
  <c r="F67" i="1"/>
  <c r="H67" i="1"/>
  <c r="F80" i="1"/>
  <c r="H80" i="1"/>
  <c r="F93" i="1"/>
  <c r="H93" i="1"/>
  <c r="F99" i="1"/>
  <c r="H99" i="1"/>
  <c r="F112" i="1"/>
  <c r="H112" i="1"/>
  <c r="F124" i="1"/>
  <c r="H124" i="1"/>
  <c r="F266" i="1"/>
  <c r="H266" i="1"/>
  <c r="F138" i="1"/>
  <c r="H138" i="1"/>
  <c r="F141" i="1"/>
  <c r="H141" i="1"/>
  <c r="F267" i="1"/>
  <c r="H267" i="1"/>
  <c r="F160" i="1"/>
  <c r="H160" i="1"/>
  <c r="F2" i="1"/>
  <c r="H2" i="1"/>
  <c r="F268" i="1"/>
  <c r="H268" i="1"/>
  <c r="F269" i="1"/>
  <c r="H269" i="1"/>
  <c r="F26" i="1"/>
  <c r="H26" i="1"/>
  <c r="F270" i="1"/>
  <c r="H270" i="1"/>
  <c r="F34" i="1"/>
  <c r="H34" i="1"/>
  <c r="F271" i="1"/>
  <c r="H271" i="1"/>
  <c r="F272" i="1"/>
  <c r="H272" i="1"/>
  <c r="F40" i="1"/>
  <c r="H40" i="1"/>
  <c r="F53" i="1"/>
  <c r="H53" i="1"/>
  <c r="F66" i="1"/>
  <c r="H66" i="1"/>
  <c r="F79" i="1"/>
  <c r="H79" i="1"/>
  <c r="F92" i="1"/>
  <c r="H92" i="1"/>
  <c r="F98" i="1"/>
  <c r="H98" i="1"/>
  <c r="F111" i="1"/>
  <c r="H111" i="1"/>
  <c r="F123" i="1"/>
  <c r="H123" i="1"/>
  <c r="F273" i="1"/>
  <c r="H273" i="1"/>
  <c r="F137" i="1"/>
  <c r="H137" i="1"/>
  <c r="F140" i="1"/>
  <c r="H140" i="1"/>
  <c r="F274" i="1"/>
  <c r="H274" i="1"/>
  <c r="F159" i="1"/>
  <c r="H159" i="1"/>
  <c r="F172" i="1"/>
  <c r="H172" i="1"/>
  <c r="G188" i="1"/>
  <c r="G15" i="1"/>
  <c r="G24" i="1"/>
  <c r="G172" i="1"/>
  <c r="G173" i="1"/>
  <c r="G174" i="1"/>
  <c r="G175" i="1"/>
  <c r="G33" i="1"/>
  <c r="G176" i="1"/>
  <c r="G37" i="1"/>
  <c r="G39" i="1"/>
  <c r="G52" i="1"/>
  <c r="G65" i="1"/>
  <c r="G78" i="1"/>
  <c r="G91" i="1"/>
  <c r="G177" i="1"/>
  <c r="G110" i="1"/>
  <c r="G178" i="1"/>
  <c r="G135" i="1"/>
  <c r="G136" i="1"/>
  <c r="G179" i="1"/>
  <c r="G152" i="1"/>
  <c r="G158" i="1"/>
  <c r="G171" i="1"/>
  <c r="G180" i="1"/>
  <c r="G16" i="1"/>
  <c r="G25" i="1"/>
  <c r="G181" i="1"/>
  <c r="G32" i="1"/>
  <c r="G182" i="1"/>
  <c r="G183" i="1"/>
  <c r="G38" i="1"/>
  <c r="G51" i="1"/>
  <c r="G64" i="1"/>
  <c r="G77" i="1"/>
  <c r="G90" i="1"/>
  <c r="G184" i="1"/>
  <c r="G109" i="1"/>
  <c r="G122" i="1"/>
  <c r="G134" i="1"/>
  <c r="G185" i="1"/>
  <c r="G186" i="1"/>
  <c r="G151" i="1"/>
  <c r="G187" i="1"/>
  <c r="G170" i="1"/>
  <c r="G189" i="1"/>
  <c r="G31" i="1"/>
  <c r="G190" i="1"/>
  <c r="G191" i="1"/>
  <c r="G192" i="1"/>
  <c r="G50" i="1"/>
  <c r="G63" i="1"/>
  <c r="G76" i="1"/>
  <c r="G89" i="1"/>
  <c r="G193" i="1"/>
  <c r="G108" i="1"/>
  <c r="G121" i="1"/>
  <c r="G133" i="1"/>
  <c r="G194" i="1"/>
  <c r="G195" i="1"/>
  <c r="G150" i="1"/>
  <c r="G157" i="1"/>
  <c r="G169" i="1"/>
  <c r="G196" i="1"/>
  <c r="G14" i="1"/>
  <c r="G23" i="1"/>
  <c r="G197" i="1"/>
  <c r="G30" i="1"/>
  <c r="G198" i="1"/>
  <c r="G199" i="1"/>
  <c r="G200" i="1"/>
  <c r="G49" i="1"/>
  <c r="G62" i="1"/>
  <c r="G75" i="1"/>
  <c r="G88" i="1"/>
  <c r="G201" i="1"/>
  <c r="G107" i="1"/>
  <c r="G120" i="1"/>
  <c r="G132" i="1"/>
  <c r="G202" i="1"/>
  <c r="G203" i="1"/>
  <c r="G149" i="1"/>
  <c r="G156" i="1"/>
  <c r="G168" i="1"/>
  <c r="G204" i="1"/>
  <c r="G13" i="1"/>
  <c r="G22" i="1"/>
  <c r="G205" i="1"/>
  <c r="G29" i="1"/>
  <c r="G206" i="1"/>
  <c r="G207" i="1"/>
  <c r="G208" i="1"/>
  <c r="G48" i="1"/>
  <c r="G61" i="1"/>
  <c r="G74" i="1"/>
  <c r="G87" i="1"/>
  <c r="G209" i="1"/>
  <c r="G106" i="1"/>
  <c r="G119" i="1"/>
  <c r="G131" i="1"/>
  <c r="G210" i="1"/>
  <c r="G211" i="1"/>
  <c r="G148" i="1"/>
  <c r="G155" i="1"/>
  <c r="G167" i="1"/>
  <c r="G212" i="1"/>
  <c r="G12" i="1"/>
  <c r="G21" i="1"/>
  <c r="G213" i="1"/>
  <c r="G214" i="1"/>
  <c r="G215" i="1"/>
  <c r="G216" i="1"/>
  <c r="G217" i="1"/>
  <c r="G47" i="1"/>
  <c r="G60" i="1"/>
  <c r="G73" i="1"/>
  <c r="G86" i="1"/>
  <c r="G218" i="1"/>
  <c r="G105" i="1"/>
  <c r="G118" i="1"/>
  <c r="G130" i="1"/>
  <c r="G219" i="1"/>
  <c r="G220" i="1"/>
  <c r="G147" i="1"/>
  <c r="G154" i="1"/>
  <c r="G166" i="1"/>
  <c r="G221" i="1"/>
  <c r="G11" i="1"/>
  <c r="G20" i="1"/>
  <c r="G222" i="1"/>
  <c r="G223" i="1"/>
  <c r="G224" i="1"/>
  <c r="G225" i="1"/>
  <c r="G226" i="1"/>
  <c r="G46" i="1"/>
  <c r="G59" i="1"/>
  <c r="G72" i="1"/>
  <c r="G85" i="1"/>
  <c r="G227" i="1"/>
  <c r="G104" i="1"/>
  <c r="G117" i="1"/>
  <c r="G129" i="1"/>
  <c r="G228" i="1"/>
  <c r="G229" i="1"/>
  <c r="G146" i="1"/>
  <c r="G153" i="1"/>
  <c r="G165" i="1"/>
  <c r="G7" i="1"/>
  <c r="G10" i="1"/>
  <c r="G19" i="1"/>
  <c r="G230" i="1"/>
  <c r="G231" i="1"/>
  <c r="G232" i="1"/>
  <c r="G233" i="1"/>
  <c r="G234" i="1"/>
  <c r="G45" i="1"/>
  <c r="G58" i="1"/>
  <c r="G71" i="1"/>
  <c r="G84" i="1"/>
  <c r="G97" i="1"/>
  <c r="G103" i="1"/>
  <c r="G116" i="1"/>
  <c r="G128" i="1"/>
  <c r="G235" i="1"/>
  <c r="G236" i="1"/>
  <c r="G145" i="1"/>
  <c r="G237" i="1"/>
  <c r="G164" i="1"/>
  <c r="G6" i="1"/>
  <c r="G9" i="1"/>
  <c r="G18" i="1"/>
  <c r="G238" i="1"/>
  <c r="G239" i="1"/>
  <c r="G240" i="1"/>
  <c r="G241" i="1"/>
  <c r="G242" i="1"/>
  <c r="G44" i="1"/>
  <c r="G57" i="1"/>
  <c r="G70" i="1"/>
  <c r="G83" i="1"/>
  <c r="G96" i="1"/>
  <c r="G102" i="1"/>
  <c r="G115" i="1"/>
  <c r="G127" i="1"/>
  <c r="G243" i="1"/>
  <c r="G244" i="1"/>
  <c r="G144" i="1"/>
  <c r="G245" i="1"/>
  <c r="G163" i="1"/>
  <c r="G5" i="1"/>
  <c r="G8" i="1"/>
  <c r="G17" i="1"/>
  <c r="G246" i="1"/>
  <c r="G247" i="1"/>
  <c r="G248" i="1"/>
  <c r="G249" i="1"/>
  <c r="G250" i="1"/>
  <c r="G43" i="1"/>
  <c r="G56" i="1"/>
  <c r="G69" i="1"/>
  <c r="G82" i="1"/>
  <c r="G95" i="1"/>
  <c r="G101" i="1"/>
  <c r="G114" i="1"/>
  <c r="G126" i="1"/>
  <c r="G251" i="1"/>
  <c r="G252" i="1"/>
  <c r="G143" i="1"/>
  <c r="G253" i="1"/>
  <c r="G162" i="1"/>
  <c r="G4" i="1"/>
  <c r="G254" i="1"/>
  <c r="G255" i="1"/>
  <c r="G28" i="1"/>
  <c r="G256" i="1"/>
  <c r="G36" i="1"/>
  <c r="G257" i="1"/>
  <c r="G258" i="1"/>
  <c r="G42" i="1"/>
  <c r="G55" i="1"/>
  <c r="G68" i="1"/>
  <c r="G81" i="1"/>
  <c r="G94" i="1"/>
  <c r="G100" i="1"/>
  <c r="G113" i="1"/>
  <c r="G125" i="1"/>
  <c r="G259" i="1"/>
  <c r="G139" i="1"/>
  <c r="G142" i="1"/>
  <c r="G260" i="1"/>
  <c r="G161" i="1"/>
  <c r="G3" i="1"/>
  <c r="G261" i="1"/>
  <c r="G262" i="1"/>
  <c r="G27" i="1"/>
  <c r="G263" i="1"/>
  <c r="G35" i="1"/>
  <c r="G264" i="1"/>
  <c r="G265" i="1"/>
  <c r="G41" i="1"/>
  <c r="G54" i="1"/>
  <c r="G67" i="1"/>
  <c r="G80" i="1"/>
  <c r="G93" i="1"/>
  <c r="G99" i="1"/>
  <c r="G112" i="1"/>
  <c r="G124" i="1"/>
  <c r="G266" i="1"/>
  <c r="G138" i="1"/>
  <c r="G141" i="1"/>
  <c r="G267" i="1"/>
  <c r="G160" i="1"/>
  <c r="G2" i="1"/>
  <c r="G268" i="1"/>
  <c r="G269" i="1"/>
  <c r="G26" i="1"/>
  <c r="G270" i="1"/>
  <c r="G34" i="1"/>
  <c r="G271" i="1"/>
  <c r="G272" i="1"/>
  <c r="G40" i="1"/>
  <c r="G53" i="1"/>
  <c r="G66" i="1"/>
  <c r="G79" i="1"/>
  <c r="G92" i="1"/>
  <c r="G98" i="1"/>
  <c r="G111" i="1"/>
  <c r="G123" i="1"/>
  <c r="G273" i="1"/>
  <c r="G137" i="1"/>
  <c r="G140" i="1"/>
  <c r="G274" i="1"/>
  <c r="G159" i="1"/>
  <c r="B20" i="9"/>
</calcChain>
</file>

<file path=xl/sharedStrings.xml><?xml version="1.0" encoding="utf-8"?>
<sst xmlns="http://schemas.openxmlformats.org/spreadsheetml/2006/main" count="3710" uniqueCount="544">
  <si>
    <t>PLAYER</t>
  </si>
  <si>
    <t>POS</t>
  </si>
  <si>
    <t>WK</t>
  </si>
  <si>
    <t>OWNED?</t>
  </si>
  <si>
    <t>PLAYED?</t>
  </si>
  <si>
    <t>OPP</t>
  </si>
  <si>
    <t>REC/ATT</t>
  </si>
  <si>
    <t>YDS</t>
  </si>
  <si>
    <t>TD</t>
  </si>
  <si>
    <t>PTS</t>
  </si>
  <si>
    <t>Week</t>
  </si>
  <si>
    <t>Aaron Rodgers</t>
  </si>
  <si>
    <t>QB</t>
  </si>
  <si>
    <t>Allen Hurns</t>
  </si>
  <si>
    <t>WR</t>
  </si>
  <si>
    <t>Andre Ellington</t>
  </si>
  <si>
    <t>Bengals D/ST</t>
  </si>
  <si>
    <t>D/ST</t>
  </si>
  <si>
    <t>Cole Beasley</t>
  </si>
  <si>
    <t>Corey Davis</t>
  </si>
  <si>
    <t>2017 Season</t>
  </si>
  <si>
    <t>Tyrod Taylor</t>
  </si>
  <si>
    <t>Matthew Stafford</t>
  </si>
  <si>
    <t>LeSean McCoy</t>
  </si>
  <si>
    <t>RB</t>
  </si>
  <si>
    <t>Jay Ajayi</t>
  </si>
  <si>
    <t>Rod Smith</t>
  </si>
  <si>
    <t>Jamison Crowder</t>
  </si>
  <si>
    <t>Zach Ertz</t>
  </si>
  <si>
    <t>TE</t>
  </si>
  <si>
    <t>Jimmy Graham</t>
  </si>
  <si>
    <t>Rams D/ST</t>
  </si>
  <si>
    <t>Matt Prater</t>
  </si>
  <si>
    <t>K</t>
  </si>
  <si>
    <t>T.Y. Hilton</t>
  </si>
  <si>
    <t>Eric Decker</t>
  </si>
  <si>
    <t>Lions D/ST</t>
  </si>
  <si>
    <t>Darren Sproles</t>
  </si>
  <si>
    <t>Dontrelle Inman</t>
  </si>
  <si>
    <t>Dede Westbrook</t>
  </si>
  <si>
    <t>Kenny Britt</t>
  </si>
  <si>
    <t>In Week</t>
  </si>
  <si>
    <t>Martellus Bennett</t>
  </si>
  <si>
    <t>Shane Vereen</t>
  </si>
  <si>
    <t>Packers D/ST</t>
  </si>
  <si>
    <t>Robbie Gould</t>
  </si>
  <si>
    <t>Falcons D/ST</t>
  </si>
  <si>
    <t>WEEK</t>
  </si>
  <si>
    <t>PLAYER, TEAM POS</t>
  </si>
  <si>
    <t>CLEAN NAME</t>
  </si>
  <si>
    <t>STATUS ET</t>
  </si>
  <si>
    <t>PRK</t>
  </si>
  <si>
    <t>AVG</t>
  </si>
  <si>
    <t>LAST</t>
  </si>
  <si>
    <t>PROJ</t>
  </si>
  <si>
    <t>OPRK</t>
  </si>
  <si>
    <t>%ST</t>
  </si>
  <si>
    <t>%OWN</t>
  </si>
  <si>
    <t>+/-</t>
  </si>
  <si>
    <t>Tyrod Taylor, Buf QB Q</t>
  </si>
  <si>
    <t>NE</t>
  </si>
  <si>
    <t>L 3-23</t>
  </si>
  <si>
    <t>25th</t>
  </si>
  <si>
    <t>LeSean McCoy, Buf RB</t>
  </si>
  <si>
    <t>18th</t>
  </si>
  <si>
    <t>Rod Smith, Dal RB</t>
  </si>
  <si>
    <t>Wsh</t>
  </si>
  <si>
    <t>W 38-14</t>
  </si>
  <si>
    <t>23rd</t>
  </si>
  <si>
    <t>Jamison Crowder, Wsh WR</t>
  </si>
  <si>
    <t>@Dal</t>
  </si>
  <si>
    <t>L 14-38</t>
  </si>
  <si>
    <t>30th</t>
  </si>
  <si>
    <t>Corey Davis, Ten WR</t>
  </si>
  <si>
    <t>Hou</t>
  </si>
  <si>
    <t>W 24-13</t>
  </si>
  <si>
    <t>24th</t>
  </si>
  <si>
    <t>Zach Ertz, Phi TE Q</t>
  </si>
  <si>
    <t>@Sea</t>
  </si>
  <si>
    <t>L 10-24</t>
  </si>
  <si>
    <t>19th</t>
  </si>
  <si>
    <t>FLEX</t>
  </si>
  <si>
    <t>Jimmy Graham, Sea TE</t>
  </si>
  <si>
    <t>Phi</t>
  </si>
  <si>
    <t>W 24-10</t>
  </si>
  <si>
    <t>20th</t>
  </si>
  <si>
    <t>Rams D/ST D/ST</t>
  </si>
  <si>
    <t>@Ari</t>
  </si>
  <si>
    <t>W 32-16</t>
  </si>
  <si>
    <t>27th</t>
  </si>
  <si>
    <t>Matt Prater, Det K</t>
  </si>
  <si>
    <t>@Bal</t>
  </si>
  <si>
    <t>L 20-44</t>
  </si>
  <si>
    <t>8th</t>
  </si>
  <si>
    <t>Bench</t>
  </si>
  <si>
    <t>Jay Ajayi, Phi RB</t>
  </si>
  <si>
    <t>4th</t>
  </si>
  <si>
    <t>T.Y. Hilton, Ind WR</t>
  </si>
  <si>
    <t>@Jax</t>
  </si>
  <si>
    <t>L 10-30</t>
  </si>
  <si>
    <t>1st</t>
  </si>
  <si>
    <t>Eric Decker, Ten WR</t>
  </si>
  <si>
    <t>Matthew Stafford, Det QB Q</t>
  </si>
  <si>
    <t>2nd</t>
  </si>
  <si>
    <t>Lions D/ST D/ST</t>
  </si>
  <si>
    <t>14th</t>
  </si>
  <si>
    <t>Dontrelle Inman, Chi WR</t>
  </si>
  <si>
    <t>SF</t>
  </si>
  <si>
    <t>L 14-15</t>
  </si>
  <si>
    <t>13th</t>
  </si>
  <si>
    <t>Dede Westbrook, Jax WR</t>
  </si>
  <si>
    <t>Ind</t>
  </si>
  <si>
    <t>W 30-10</t>
  </si>
  <si>
    <t>Min</t>
  </si>
  <si>
    <t>L 23-30</t>
  </si>
  <si>
    <t>6th</t>
  </si>
  <si>
    <t>@KC</t>
  </si>
  <si>
    <t>W 16-10</t>
  </si>
  <si>
    <t>10th</t>
  </si>
  <si>
    <t>Chi</t>
  </si>
  <si>
    <t>W 31-3</t>
  </si>
  <si>
    <t>Ten</t>
  </si>
  <si>
    <t>L 16-20</t>
  </si>
  <si>
    <t>26th</t>
  </si>
  <si>
    <t>NYG</t>
  </si>
  <si>
    <t>W 20-10</t>
  </si>
  <si>
    <t>22nd</t>
  </si>
  <si>
    <t>@SF</t>
  </si>
  <si>
    <t>11th</t>
  </si>
  <si>
    <t>NO</t>
  </si>
  <si>
    <t>W 26-20</t>
  </si>
  <si>
    <t>17th</t>
  </si>
  <si>
    <t>@Ind</t>
  </si>
  <si>
    <t>W 20-16</t>
  </si>
  <si>
    <t>Martellus Bennett*, NE TE IR</t>
  </si>
  <si>
    <t>Mia</t>
  </si>
  <si>
    <t>W 35-17</t>
  </si>
  <si>
    <t>29th</t>
  </si>
  <si>
    <t>Allen Hurns, Jax WR Q</t>
  </si>
  <si>
    <t>L 24-27</t>
  </si>
  <si>
    <t>Andre Ellington, Hou RB</t>
  </si>
  <si>
    <t>L 16-23</t>
  </si>
  <si>
    <t>3rd</t>
  </si>
  <si>
    <t>@Phi</t>
  </si>
  <si>
    <t>L 3-31</t>
  </si>
  <si>
    <t>16th</t>
  </si>
  <si>
    <t>@Chi</t>
  </si>
  <si>
    <t>W 27-24</t>
  </si>
  <si>
    <t>9th</t>
  </si>
  <si>
    <t>@LAC</t>
  </si>
  <si>
    <t>L 24-54</t>
  </si>
  <si>
    <t>W 37-9</t>
  </si>
  <si>
    <t>@NO</t>
  </si>
  <si>
    <t>L 31-34</t>
  </si>
  <si>
    <t>@Pit</t>
  </si>
  <si>
    <t>L 17-40</t>
  </si>
  <si>
    <t>7th</t>
  </si>
  <si>
    <t>Atl</t>
  </si>
  <si>
    <t>12th</t>
  </si>
  <si>
    <t>28th</t>
  </si>
  <si>
    <t>** BYE **</t>
  </si>
  <si>
    <t>--</t>
  </si>
  <si>
    <t>@Oak</t>
  </si>
  <si>
    <t>W 33-8</t>
  </si>
  <si>
    <t>@Cle</t>
  </si>
  <si>
    <t>W 19-7</t>
  </si>
  <si>
    <t>Ari</t>
  </si>
  <si>
    <t>W 31-21</t>
  </si>
  <si>
    <t>@Min</t>
  </si>
  <si>
    <t>L 7-24</t>
  </si>
  <si>
    <t>Cle</t>
  </si>
  <si>
    <t>W 38-24</t>
  </si>
  <si>
    <t>L 10-47</t>
  </si>
  <si>
    <t>15th</t>
  </si>
  <si>
    <t>@LAR</t>
  </si>
  <si>
    <t>L 7-33</t>
  </si>
  <si>
    <t>Pit</t>
  </si>
  <si>
    <t>L 17-20</t>
  </si>
  <si>
    <t>Cin</t>
  </si>
  <si>
    <t>W 24-20</t>
  </si>
  <si>
    <t>W 22-16</t>
  </si>
  <si>
    <t>L 30-38</t>
  </si>
  <si>
    <t>31st</t>
  </si>
  <si>
    <t>@Den</t>
  </si>
  <si>
    <t>W 41-16</t>
  </si>
  <si>
    <t>LAC</t>
  </si>
  <si>
    <t>W 20-17</t>
  </si>
  <si>
    <t>W 33-7</t>
  </si>
  <si>
    <t>@NYJ</t>
  </si>
  <si>
    <t>L 21-34</t>
  </si>
  <si>
    <t>32nd</t>
  </si>
  <si>
    <t>5th</t>
  </si>
  <si>
    <t>L 14-20</t>
  </si>
  <si>
    <t>@Hou</t>
  </si>
  <si>
    <t>W 20-14</t>
  </si>
  <si>
    <t>Bal</t>
  </si>
  <si>
    <t>W 23-20</t>
  </si>
  <si>
    <t>L 14-17</t>
  </si>
  <si>
    <t>W 23-7</t>
  </si>
  <si>
    <t>@GB</t>
  </si>
  <si>
    <t>W 30-17</t>
  </si>
  <si>
    <t>Den</t>
  </si>
  <si>
    <t>W 51-23</t>
  </si>
  <si>
    <t>W 17-14</t>
  </si>
  <si>
    <t>@NYG</t>
  </si>
  <si>
    <t>W 51-17</t>
  </si>
  <si>
    <t>21st</t>
  </si>
  <si>
    <t>Oak</t>
  </si>
  <si>
    <t>W 34-14</t>
  </si>
  <si>
    <t>W 33-10</t>
  </si>
  <si>
    <t>@Cin</t>
  </si>
  <si>
    <t>L 23-24</t>
  </si>
  <si>
    <t>Dal</t>
  </si>
  <si>
    <t>L 19-33</t>
  </si>
  <si>
    <t>W 41-38</t>
  </si>
  <si>
    <t>Falcons D/ST D/ST</t>
  </si>
  <si>
    <t>W 25-20</t>
  </si>
  <si>
    <t>L 15-20</t>
  </si>
  <si>
    <t>W 21-13</t>
  </si>
  <si>
    <t>L 38-41</t>
  </si>
  <si>
    <t>Robbie Gould, SF K</t>
  </si>
  <si>
    <t>L 10-33</t>
  </si>
  <si>
    <t>TB</t>
  </si>
  <si>
    <t>W 30-27</t>
  </si>
  <si>
    <t>W 34-24</t>
  </si>
  <si>
    <t>Jax</t>
  </si>
  <si>
    <t>L 0-27</t>
  </si>
  <si>
    <t>W 27-0</t>
  </si>
  <si>
    <t>W 24-7</t>
  </si>
  <si>
    <t>W 33-0</t>
  </si>
  <si>
    <t>L 10-40</t>
  </si>
  <si>
    <t>L 24-34</t>
  </si>
  <si>
    <t>W 12-9</t>
  </si>
  <si>
    <t>Packers D/ST D/ST</t>
  </si>
  <si>
    <t>L 17-26</t>
  </si>
  <si>
    <t>Aaron Rodgers*, GB QB IR</t>
  </si>
  <si>
    <t>L 10-23</t>
  </si>
  <si>
    <t>@Car</t>
  </si>
  <si>
    <t>W 28-23</t>
  </si>
  <si>
    <t>W 33-17</t>
  </si>
  <si>
    <t>@Ten</t>
  </si>
  <si>
    <t>L 22-36</t>
  </si>
  <si>
    <t>W 36-22</t>
  </si>
  <si>
    <t>W 26-24</t>
  </si>
  <si>
    <t>W 27-17</t>
  </si>
  <si>
    <t>L 38-52</t>
  </si>
  <si>
    <t>Kenny Britt, Cle WR</t>
  </si>
  <si>
    <t>L 17-33</t>
  </si>
  <si>
    <t>W 24-17</t>
  </si>
  <si>
    <t>LAR</t>
  </si>
  <si>
    <t>L 17-27</t>
  </si>
  <si>
    <t>W 35-31</t>
  </si>
  <si>
    <t>W 34-7</t>
  </si>
  <si>
    <t>W 26-23</t>
  </si>
  <si>
    <t>@Mia</t>
  </si>
  <si>
    <t>L 10-16</t>
  </si>
  <si>
    <t>Sea</t>
  </si>
  <si>
    <t>Car</t>
  </si>
  <si>
    <t>NYJ</t>
  </si>
  <si>
    <t>@TB</t>
  </si>
  <si>
    <t>W 19-14</t>
  </si>
  <si>
    <t>W 30-9</t>
  </si>
  <si>
    <t>KC</t>
  </si>
  <si>
    <t>L 34-42</t>
  </si>
  <si>
    <t>W 35-14</t>
  </si>
  <si>
    <t>@Atl</t>
  </si>
  <si>
    <t>W 23-17</t>
  </si>
  <si>
    <t>L 18-46</t>
  </si>
  <si>
    <t>L 20-29</t>
  </si>
  <si>
    <t>W 46-18</t>
  </si>
  <si>
    <t>W 14-7</t>
  </si>
  <si>
    <t>L 14-57</t>
  </si>
  <si>
    <t>L 7-31</t>
  </si>
  <si>
    <t>L 30-33</t>
  </si>
  <si>
    <t>L 20-23</t>
  </si>
  <si>
    <t>W 57-14</t>
  </si>
  <si>
    <t>W 35-30</t>
  </si>
  <si>
    <t>L 26-30</t>
  </si>
  <si>
    <t>W 26-16</t>
  </si>
  <si>
    <t>W 31-28</t>
  </si>
  <si>
    <t>W 33-27</t>
  </si>
  <si>
    <t>W 27-10</t>
  </si>
  <si>
    <t>W 41-39</t>
  </si>
  <si>
    <t>L 27-33</t>
  </si>
  <si>
    <t>L 28-31</t>
  </si>
  <si>
    <t>Darren Sproles*, Phi RB IR</t>
  </si>
  <si>
    <t>W 36-33</t>
  </si>
  <si>
    <t>Shane Vereen, NYG RB</t>
  </si>
  <si>
    <t>Cole Beasley, Dal WR</t>
  </si>
  <si>
    <t>W 28-17</t>
  </si>
  <si>
    <t>L 23-34</t>
  </si>
  <si>
    <t>L 3-9</t>
  </si>
  <si>
    <t>L 20-27</t>
  </si>
  <si>
    <t>L 13-16</t>
  </si>
  <si>
    <t>W 37-16</t>
  </si>
  <si>
    <t>W 27-20</t>
  </si>
  <si>
    <t>W 36-20</t>
  </si>
  <si>
    <t>Det</t>
  </si>
  <si>
    <t>L 17-42</t>
  </si>
  <si>
    <t>W 17-9</t>
  </si>
  <si>
    <t>W 21-12</t>
  </si>
  <si>
    <t>@Wsh</t>
  </si>
  <si>
    <t>L 9-46</t>
  </si>
  <si>
    <t>L 17-30</t>
  </si>
  <si>
    <t>L 9-17</t>
  </si>
  <si>
    <t>L 16-26</t>
  </si>
  <si>
    <t>W 46-9</t>
  </si>
  <si>
    <t>W 35-23</t>
  </si>
  <si>
    <t>L 18-21</t>
  </si>
  <si>
    <t>L 27-42</t>
  </si>
  <si>
    <t>L 3-19</t>
  </si>
  <si>
    <t>W 19-3</t>
  </si>
  <si>
    <t>BYE</t>
  </si>
  <si>
    <t>-</t>
  </si>
  <si>
    <t>FGM</t>
  </si>
  <si>
    <t>FGA</t>
  </si>
  <si>
    <t>XPM</t>
  </si>
  <si>
    <t>Overall</t>
  </si>
  <si>
    <t>Points</t>
  </si>
  <si>
    <t>Points if played</t>
  </si>
  <si>
    <t>Projected</t>
  </si>
  <si>
    <t>Projected if played</t>
  </si>
  <si>
    <t>Points Per Week</t>
  </si>
  <si>
    <t>Win?</t>
  </si>
  <si>
    <t>Total Points</t>
  </si>
  <si>
    <t>Correlation Matrix</t>
  </si>
  <si>
    <t>Position Averages</t>
  </si>
  <si>
    <t>Better than Average?</t>
  </si>
  <si>
    <t>Average</t>
  </si>
  <si>
    <t>Wins</t>
  </si>
  <si>
    <t>Pick</t>
  </si>
  <si>
    <t>Name</t>
  </si>
  <si>
    <t>Position</t>
  </si>
  <si>
    <t>Position Average</t>
  </si>
  <si>
    <t>Points Above Average</t>
  </si>
  <si>
    <t>Share of Total Points</t>
  </si>
  <si>
    <t>Total</t>
  </si>
  <si>
    <t>TEAM</t>
  </si>
  <si>
    <t>PA</t>
  </si>
  <si>
    <t>I</t>
  </si>
  <si>
    <t>FR</t>
  </si>
  <si>
    <r>
      <t>Antonio Brown</t>
    </r>
    <r>
      <rPr>
        <sz val="10"/>
        <color rgb="FF000000"/>
        <rFont val="Verdana"/>
        <family val="2"/>
      </rPr>
      <t>, Pit WR</t>
    </r>
  </si>
  <si>
    <r>
      <t>Russell Wilson</t>
    </r>
    <r>
      <rPr>
        <sz val="10"/>
        <color rgb="FF000000"/>
        <rFont val="Verdana"/>
        <family val="2"/>
      </rPr>
      <t>, Sea QB</t>
    </r>
  </si>
  <si>
    <r>
      <t>Le'Veon Bell</t>
    </r>
    <r>
      <rPr>
        <sz val="10"/>
        <color rgb="FF000000"/>
        <rFont val="Verdana"/>
        <family val="2"/>
      </rPr>
      <t>, Pit RB</t>
    </r>
  </si>
  <si>
    <r>
      <t>Todd Gurley II</t>
    </r>
    <r>
      <rPr>
        <sz val="10"/>
        <color rgb="FF000000"/>
        <rFont val="Verdana"/>
        <family val="2"/>
      </rPr>
      <t>, LAR RB</t>
    </r>
  </si>
  <si>
    <r>
      <t>Carson Wentz</t>
    </r>
    <r>
      <rPr>
        <sz val="10"/>
        <color rgb="FF000000"/>
        <rFont val="Verdana"/>
        <family val="2"/>
      </rPr>
      <t>*, Phi QB  </t>
    </r>
    <r>
      <rPr>
        <b/>
        <sz val="10"/>
        <color rgb="FFFF0000"/>
        <rFont val="Verdana"/>
        <family val="2"/>
      </rPr>
      <t>IR</t>
    </r>
  </si>
  <si>
    <r>
      <t>DeAndre Hopkins</t>
    </r>
    <r>
      <rPr>
        <sz val="10"/>
        <color rgb="FF000000"/>
        <rFont val="Verdana"/>
        <family val="2"/>
      </rPr>
      <t>, Hou WR  </t>
    </r>
    <r>
      <rPr>
        <b/>
        <sz val="10"/>
        <color rgb="FFFF0000"/>
        <rFont val="Verdana"/>
        <family val="2"/>
      </rPr>
      <t>Q</t>
    </r>
  </si>
  <si>
    <r>
      <t>Alex Smith</t>
    </r>
    <r>
      <rPr>
        <sz val="10"/>
        <color rgb="FF000000"/>
        <rFont val="Verdana"/>
        <family val="2"/>
      </rPr>
      <t>, KC QB</t>
    </r>
  </si>
  <si>
    <r>
      <t>Alvin Kamara</t>
    </r>
    <r>
      <rPr>
        <sz val="10"/>
        <color rgb="FF000000"/>
        <rFont val="Verdana"/>
        <family val="2"/>
      </rPr>
      <t>, NO RB</t>
    </r>
  </si>
  <si>
    <r>
      <t>Tom Brady</t>
    </r>
    <r>
      <rPr>
        <sz val="10"/>
        <color rgb="FF000000"/>
        <rFont val="Verdana"/>
        <family val="2"/>
      </rPr>
      <t>, NE QB</t>
    </r>
  </si>
  <si>
    <r>
      <t>Cam Newton</t>
    </r>
    <r>
      <rPr>
        <sz val="10"/>
        <color rgb="FF000000"/>
        <rFont val="Verdana"/>
        <family val="2"/>
      </rPr>
      <t>, Car QB  </t>
    </r>
    <r>
      <rPr>
        <b/>
        <sz val="10"/>
        <color rgb="FFFF0000"/>
        <rFont val="Verdana"/>
        <family val="2"/>
      </rPr>
      <t>Q</t>
    </r>
  </si>
  <si>
    <r>
      <t>Kirk Cousins</t>
    </r>
    <r>
      <rPr>
        <sz val="10"/>
        <color rgb="FF000000"/>
        <rFont val="Verdana"/>
        <family val="2"/>
      </rPr>
      <t>, Wsh QB</t>
    </r>
  </si>
  <si>
    <r>
      <t>Dak Prescott</t>
    </r>
    <r>
      <rPr>
        <sz val="10"/>
        <color rgb="FF000000"/>
        <rFont val="Verdana"/>
        <family val="2"/>
      </rPr>
      <t>, Dal QB</t>
    </r>
  </si>
  <si>
    <r>
      <t>Keenan Allen</t>
    </r>
    <r>
      <rPr>
        <sz val="10"/>
        <color rgb="FF000000"/>
        <rFont val="Verdana"/>
        <family val="2"/>
      </rPr>
      <t>, LAC WR</t>
    </r>
  </si>
  <si>
    <r>
      <t>Ben Roethlisberger</t>
    </r>
    <r>
      <rPr>
        <sz val="10"/>
        <color rgb="FF000000"/>
        <rFont val="Verdana"/>
        <family val="2"/>
      </rPr>
      <t>, Pit QB</t>
    </r>
  </si>
  <si>
    <r>
      <t>Kareem Hunt</t>
    </r>
    <r>
      <rPr>
        <sz val="10"/>
        <color rgb="FF000000"/>
        <rFont val="Verdana"/>
        <family val="2"/>
      </rPr>
      <t>, KC RB</t>
    </r>
  </si>
  <si>
    <t>Mark Ingram, NO RB</t>
  </si>
  <si>
    <t>Drew Brees, NO QB</t>
  </si>
  <si>
    <r>
      <t>Philip Rivers</t>
    </r>
    <r>
      <rPr>
        <sz val="10"/>
        <color rgb="FF000000"/>
        <rFont val="Verdana"/>
        <family val="2"/>
      </rPr>
      <t>, LAC QB</t>
    </r>
  </si>
  <si>
    <r>
      <t>Jared Goff</t>
    </r>
    <r>
      <rPr>
        <sz val="10"/>
        <color rgb="FF000000"/>
        <rFont val="Verdana"/>
        <family val="2"/>
      </rPr>
      <t>, LAR QB</t>
    </r>
  </si>
  <si>
    <r>
      <t>Melvin Gordon</t>
    </r>
    <r>
      <rPr>
        <sz val="10"/>
        <color rgb="FF000000"/>
        <rFont val="Verdana"/>
        <family val="2"/>
      </rPr>
      <t>, LAC RB</t>
    </r>
  </si>
  <si>
    <r>
      <t>Matthew Stafford</t>
    </r>
    <r>
      <rPr>
        <sz val="10"/>
        <color rgb="FF000000"/>
        <rFont val="Verdana"/>
        <family val="2"/>
      </rPr>
      <t>, Det QB</t>
    </r>
  </si>
  <si>
    <r>
      <t>Adam Thielen</t>
    </r>
    <r>
      <rPr>
        <sz val="10"/>
        <color rgb="FF000000"/>
        <rFont val="Verdana"/>
        <family val="2"/>
      </rPr>
      <t>, Min WR</t>
    </r>
  </si>
  <si>
    <r>
      <t>LeSean McCoy</t>
    </r>
    <r>
      <rPr>
        <sz val="10"/>
        <color rgb="FF000000"/>
        <rFont val="Verdana"/>
        <family val="2"/>
      </rPr>
      <t>, Buf RB</t>
    </r>
  </si>
  <si>
    <r>
      <t>Larry Fitzgerald</t>
    </r>
    <r>
      <rPr>
        <sz val="10"/>
        <color rgb="FF000000"/>
        <rFont val="Verdana"/>
        <family val="2"/>
      </rPr>
      <t>, Ari WR</t>
    </r>
  </si>
  <si>
    <t>Julio Jones, Atl WR</t>
  </si>
  <si>
    <r>
      <t>Tyreek Hill</t>
    </r>
    <r>
      <rPr>
        <sz val="10"/>
        <color rgb="FF000000"/>
        <rFont val="Verdana"/>
        <family val="2"/>
      </rPr>
      <t>, KC WR</t>
    </r>
  </si>
  <si>
    <r>
      <t>Travis Kelce</t>
    </r>
    <r>
      <rPr>
        <sz val="10"/>
        <color rgb="FF000000"/>
        <rFont val="Verdana"/>
        <family val="2"/>
      </rPr>
      <t>, KC TE</t>
    </r>
  </si>
  <si>
    <t>Michael Thomas, NO WR</t>
  </si>
  <si>
    <r>
      <t>Jarvis Landry</t>
    </r>
    <r>
      <rPr>
        <sz val="10"/>
        <color rgb="FF000000"/>
        <rFont val="Verdana"/>
        <family val="2"/>
      </rPr>
      <t>, Mia WR</t>
    </r>
  </si>
  <si>
    <r>
      <t>Davante Adams</t>
    </r>
    <r>
      <rPr>
        <sz val="10"/>
        <color rgb="FF000000"/>
        <rFont val="Verdana"/>
        <family val="2"/>
      </rPr>
      <t>, GB WR</t>
    </r>
  </si>
  <si>
    <r>
      <t>Josh McCown</t>
    </r>
    <r>
      <rPr>
        <sz val="10"/>
        <color rgb="FF000000"/>
        <rFont val="Verdana"/>
        <family val="2"/>
      </rPr>
      <t>*, NYJ QB  </t>
    </r>
    <r>
      <rPr>
        <b/>
        <sz val="10"/>
        <color rgb="FFFF0000"/>
        <rFont val="Verdana"/>
        <family val="2"/>
      </rPr>
      <t>IR</t>
    </r>
  </si>
  <si>
    <r>
      <t>A.J. Green</t>
    </r>
    <r>
      <rPr>
        <sz val="10"/>
        <color rgb="FF000000"/>
        <rFont val="Verdana"/>
        <family val="2"/>
      </rPr>
      <t>, Cin WR</t>
    </r>
  </si>
  <si>
    <r>
      <t>Blake Bortles</t>
    </r>
    <r>
      <rPr>
        <sz val="10"/>
        <color rgb="FF000000"/>
        <rFont val="Verdana"/>
        <family val="2"/>
      </rPr>
      <t>, Jax QB</t>
    </r>
  </si>
  <si>
    <r>
      <t>Case Keenum</t>
    </r>
    <r>
      <rPr>
        <sz val="10"/>
        <color rgb="FF000000"/>
        <rFont val="Verdana"/>
        <family val="2"/>
      </rPr>
      <t>, Min QB</t>
    </r>
  </si>
  <si>
    <r>
      <t>Leonard Fournette</t>
    </r>
    <r>
      <rPr>
        <sz val="10"/>
        <color rgb="FF000000"/>
        <rFont val="Verdana"/>
        <family val="2"/>
      </rPr>
      <t>, Jax RB  </t>
    </r>
    <r>
      <rPr>
        <b/>
        <sz val="10"/>
        <color rgb="FFFF0000"/>
        <rFont val="Verdana"/>
        <family val="2"/>
      </rPr>
      <t>Q</t>
    </r>
  </si>
  <si>
    <r>
      <t>Carlos Hyde</t>
    </r>
    <r>
      <rPr>
        <sz val="10"/>
        <color rgb="FF000000"/>
        <rFont val="Verdana"/>
        <family val="2"/>
      </rPr>
      <t>, SF RB</t>
    </r>
  </si>
  <si>
    <r>
      <t>Golden Tate</t>
    </r>
    <r>
      <rPr>
        <sz val="10"/>
        <color rgb="FF000000"/>
        <rFont val="Verdana"/>
        <family val="2"/>
      </rPr>
      <t>, Det WR</t>
    </r>
  </si>
  <si>
    <r>
      <t>Marvin Jones Jr.</t>
    </r>
    <r>
      <rPr>
        <sz val="10"/>
        <color rgb="FF000000"/>
        <rFont val="Verdana"/>
        <family val="2"/>
      </rPr>
      <t>, Det WR</t>
    </r>
  </si>
  <si>
    <r>
      <t>Christian McCaffrey</t>
    </r>
    <r>
      <rPr>
        <sz val="10"/>
        <color rgb="FF000000"/>
        <rFont val="Verdana"/>
        <family val="2"/>
      </rPr>
      <t>, Car RB</t>
    </r>
  </si>
  <si>
    <r>
      <t>Doug Baldwin</t>
    </r>
    <r>
      <rPr>
        <sz val="10"/>
        <color rgb="FF000000"/>
        <rFont val="Verdana"/>
        <family val="2"/>
      </rPr>
      <t>, Sea WR</t>
    </r>
  </si>
  <si>
    <r>
      <t>Rob Gronkowski</t>
    </r>
    <r>
      <rPr>
        <sz val="10"/>
        <color rgb="FF000000"/>
        <rFont val="Verdana"/>
        <family val="2"/>
      </rPr>
      <t>, NE TE</t>
    </r>
  </si>
  <si>
    <r>
      <t>Brandin Cooks</t>
    </r>
    <r>
      <rPr>
        <sz val="10"/>
        <color rgb="FF000000"/>
        <rFont val="Verdana"/>
        <family val="2"/>
      </rPr>
      <t>, NE WR</t>
    </r>
  </si>
  <si>
    <t>Matt Ryan, Atl QB</t>
  </si>
  <si>
    <r>
      <t>Robby Anderson</t>
    </r>
    <r>
      <rPr>
        <sz val="10"/>
        <color rgb="FF000000"/>
        <rFont val="Verdana"/>
        <family val="2"/>
      </rPr>
      <t>, NYJ WR</t>
    </r>
  </si>
  <si>
    <r>
      <t>Alshon Jeffery</t>
    </r>
    <r>
      <rPr>
        <sz val="10"/>
        <color rgb="FF000000"/>
        <rFont val="Verdana"/>
        <family val="2"/>
      </rPr>
      <t>, Phi WR  </t>
    </r>
    <r>
      <rPr>
        <b/>
        <sz val="10"/>
        <color rgb="FFFF0000"/>
        <rFont val="Verdana"/>
        <family val="2"/>
      </rPr>
      <t>Q</t>
    </r>
  </si>
  <si>
    <r>
      <t>Andy Dalton</t>
    </r>
    <r>
      <rPr>
        <sz val="10"/>
        <color rgb="FF000000"/>
        <rFont val="Verdana"/>
        <family val="2"/>
      </rPr>
      <t>, Cin QB</t>
    </r>
  </si>
  <si>
    <r>
      <t>Lamar Miller</t>
    </r>
    <r>
      <rPr>
        <sz val="10"/>
        <color rgb="FF000000"/>
        <rFont val="Verdana"/>
        <family val="2"/>
      </rPr>
      <t>, Hou RB  </t>
    </r>
    <r>
      <rPr>
        <b/>
        <sz val="10"/>
        <color rgb="FFFF0000"/>
        <rFont val="Verdana"/>
        <family val="2"/>
      </rPr>
      <t>Q</t>
    </r>
  </si>
  <si>
    <t>Jaguars D/ST D/ST</t>
  </si>
  <si>
    <r>
      <t>Devin Funchess</t>
    </r>
    <r>
      <rPr>
        <sz val="10"/>
        <color rgb="FF000000"/>
        <rFont val="Verdana"/>
        <family val="2"/>
      </rPr>
      <t>, Car WR</t>
    </r>
  </si>
  <si>
    <r>
      <t>Derek Carr</t>
    </r>
    <r>
      <rPr>
        <sz val="10"/>
        <color rgb="FF000000"/>
        <rFont val="Verdana"/>
        <family val="2"/>
      </rPr>
      <t>, Oak QB</t>
    </r>
  </si>
  <si>
    <t>D/ST D/ST</t>
  </si>
  <si>
    <r>
      <t>Tyrod Taylor</t>
    </r>
    <r>
      <rPr>
        <sz val="10"/>
        <color rgb="FF000000"/>
        <rFont val="Verdana"/>
        <family val="2"/>
      </rPr>
      <t>, Buf QB</t>
    </r>
  </si>
  <si>
    <r>
      <t>Jordan Howard</t>
    </r>
    <r>
      <rPr>
        <sz val="10"/>
        <color rgb="FF000000"/>
        <rFont val="Verdana"/>
        <family val="2"/>
      </rPr>
      <t>, Chi RB</t>
    </r>
  </si>
  <si>
    <t>Ezekiel Elliott, Dal RB  SSPD</t>
  </si>
  <si>
    <r>
      <t>Greg Zuerlein</t>
    </r>
    <r>
      <rPr>
        <sz val="10"/>
        <color rgb="FF000000"/>
        <rFont val="Verdana"/>
        <family val="2"/>
      </rPr>
      <t>, LAR K</t>
    </r>
  </si>
  <si>
    <t>Deshaun Watson*, Hou QB  IR</t>
  </si>
  <si>
    <r>
      <t>Dez Bryant</t>
    </r>
    <r>
      <rPr>
        <sz val="10"/>
        <color rgb="FF000000"/>
        <rFont val="Verdana"/>
        <family val="2"/>
      </rPr>
      <t>, Dal WR</t>
    </r>
  </si>
  <si>
    <r>
      <t>Jacoby Brissett</t>
    </r>
    <r>
      <rPr>
        <sz val="10"/>
        <color rgb="FF000000"/>
        <rFont val="Verdana"/>
        <family val="2"/>
      </rPr>
      <t>, Ind QB</t>
    </r>
  </si>
  <si>
    <r>
      <t>Marcus Mariota</t>
    </r>
    <r>
      <rPr>
        <sz val="10"/>
        <color rgb="FF000000"/>
        <rFont val="Verdana"/>
        <family val="2"/>
      </rPr>
      <t>, Ten QB</t>
    </r>
  </si>
  <si>
    <r>
      <t>Demaryius Thomas</t>
    </r>
    <r>
      <rPr>
        <sz val="10"/>
        <color rgb="FF000000"/>
        <rFont val="Verdana"/>
        <family val="2"/>
      </rPr>
      <t>, Den WR</t>
    </r>
  </si>
  <si>
    <r>
      <t>Duke Johnson Jr.</t>
    </r>
    <r>
      <rPr>
        <sz val="10"/>
        <color rgb="FF000000"/>
        <rFont val="Verdana"/>
        <family val="2"/>
      </rPr>
      <t>, Cle RB</t>
    </r>
  </si>
  <si>
    <r>
      <t>Zach Ertz</t>
    </r>
    <r>
      <rPr>
        <sz val="10"/>
        <color rgb="FF000000"/>
        <rFont val="Verdana"/>
        <family val="2"/>
      </rPr>
      <t>, Phi TE</t>
    </r>
  </si>
  <si>
    <r>
      <t>Nelson Agholor</t>
    </r>
    <r>
      <rPr>
        <sz val="10"/>
        <color rgb="FF000000"/>
        <rFont val="Verdana"/>
        <family val="2"/>
      </rPr>
      <t>, Phi WR</t>
    </r>
  </si>
  <si>
    <r>
      <t>Kenny Stills</t>
    </r>
    <r>
      <rPr>
        <sz val="10"/>
        <color rgb="FF000000"/>
        <rFont val="Verdana"/>
        <family val="2"/>
      </rPr>
      <t>, Mia WR</t>
    </r>
  </si>
  <si>
    <r>
      <t>Cooper Kupp</t>
    </r>
    <r>
      <rPr>
        <sz val="10"/>
        <color rgb="FF000000"/>
        <rFont val="Verdana"/>
        <family val="2"/>
      </rPr>
      <t>, LAR WR</t>
    </r>
  </si>
  <si>
    <r>
      <t>Jimmy Graham</t>
    </r>
    <r>
      <rPr>
        <sz val="10"/>
        <color rgb="FF000000"/>
        <rFont val="Verdana"/>
        <family val="2"/>
      </rPr>
      <t>, Sea TE  </t>
    </r>
    <r>
      <rPr>
        <b/>
        <sz val="10"/>
        <color rgb="FFFF0000"/>
        <rFont val="Verdana"/>
        <family val="2"/>
      </rPr>
      <t>Q</t>
    </r>
  </si>
  <si>
    <r>
      <t>Mike Evans</t>
    </r>
    <r>
      <rPr>
        <sz val="10"/>
        <color rgb="FF000000"/>
        <rFont val="Verdana"/>
        <family val="2"/>
      </rPr>
      <t>, TB WR</t>
    </r>
  </si>
  <si>
    <r>
      <t>Evan Engram</t>
    </r>
    <r>
      <rPr>
        <sz val="10"/>
        <color rgb="FF000000"/>
        <rFont val="Verdana"/>
        <family val="2"/>
      </rPr>
      <t>, NYG TE</t>
    </r>
  </si>
  <si>
    <t>Chris Thompson*, Wsh RB  IR</t>
  </si>
  <si>
    <r>
      <t>Delanie Walker</t>
    </r>
    <r>
      <rPr>
        <sz val="10"/>
        <color rgb="FF000000"/>
        <rFont val="Verdana"/>
        <family val="2"/>
      </rPr>
      <t>, Ten TE</t>
    </r>
  </si>
  <si>
    <r>
      <t>Jermaine Kearse</t>
    </r>
    <r>
      <rPr>
        <sz val="10"/>
        <color rgb="FF000000"/>
        <rFont val="Verdana"/>
        <family val="2"/>
      </rPr>
      <t>, NYJ WR</t>
    </r>
  </si>
  <si>
    <r>
      <t>DeMarco Murray</t>
    </r>
    <r>
      <rPr>
        <sz val="10"/>
        <color rgb="FF000000"/>
        <rFont val="Verdana"/>
        <family val="2"/>
      </rPr>
      <t>, Ten RB</t>
    </r>
  </si>
  <si>
    <r>
      <t>Mohamed Sanu</t>
    </r>
    <r>
      <rPr>
        <sz val="10"/>
        <color rgb="FF000000"/>
        <rFont val="Verdana"/>
        <family val="2"/>
      </rPr>
      <t>, Atl WR  </t>
    </r>
    <r>
      <rPr>
        <b/>
        <sz val="10"/>
        <color rgb="FFFF0000"/>
        <rFont val="Verdana"/>
        <family val="2"/>
      </rPr>
      <t>Q</t>
    </r>
  </si>
  <si>
    <r>
      <t>Stefon Diggs</t>
    </r>
    <r>
      <rPr>
        <sz val="10"/>
        <color rgb="FF000000"/>
        <rFont val="Verdana"/>
        <family val="2"/>
      </rPr>
      <t>, Min WR</t>
    </r>
  </si>
  <si>
    <r>
      <t>Javorius Allen</t>
    </r>
    <r>
      <rPr>
        <sz val="10"/>
        <color rgb="FF000000"/>
        <rFont val="Verdana"/>
        <family val="2"/>
      </rPr>
      <t>, Bal RB</t>
    </r>
  </si>
  <si>
    <r>
      <t>Eli Manning</t>
    </r>
    <r>
      <rPr>
        <sz val="10"/>
        <color rgb="FF000000"/>
        <rFont val="Verdana"/>
        <family val="2"/>
      </rPr>
      <t>, NYG QB</t>
    </r>
  </si>
  <si>
    <r>
      <t>Marqise Lee</t>
    </r>
    <r>
      <rPr>
        <sz val="10"/>
        <color rgb="FF000000"/>
        <rFont val="Verdana"/>
        <family val="2"/>
      </rPr>
      <t>, Jax WR  </t>
    </r>
    <r>
      <rPr>
        <b/>
        <sz val="10"/>
        <color rgb="FFFF0000"/>
        <rFont val="Verdana"/>
        <family val="2"/>
      </rPr>
      <t>Q</t>
    </r>
  </si>
  <si>
    <r>
      <t>Jerick McKinnon</t>
    </r>
    <r>
      <rPr>
        <sz val="10"/>
        <color rgb="FF000000"/>
        <rFont val="Verdana"/>
        <family val="2"/>
      </rPr>
      <t>, Min RB</t>
    </r>
  </si>
  <si>
    <r>
      <t>Tevin Coleman</t>
    </r>
    <r>
      <rPr>
        <sz val="10"/>
        <color rgb="FF000000"/>
        <rFont val="Verdana"/>
        <family val="2"/>
      </rPr>
      <t>, Atl RB  </t>
    </r>
    <r>
      <rPr>
        <b/>
        <sz val="10"/>
        <color rgb="FFFF0000"/>
        <rFont val="Verdana"/>
        <family val="2"/>
      </rPr>
      <t>Q</t>
    </r>
  </si>
  <si>
    <r>
      <t>T.Y. Hilton</t>
    </r>
    <r>
      <rPr>
        <sz val="10"/>
        <color rgb="FF000000"/>
        <rFont val="Verdana"/>
        <family val="2"/>
      </rPr>
      <t>, Ind WR</t>
    </r>
  </si>
  <si>
    <r>
      <t>Kyle Rudolph</t>
    </r>
    <r>
      <rPr>
        <sz val="10"/>
        <color rgb="FF000000"/>
        <rFont val="Verdana"/>
        <family val="2"/>
      </rPr>
      <t>, Min TE  </t>
    </r>
    <r>
      <rPr>
        <b/>
        <sz val="10"/>
        <color rgb="FFFF0000"/>
        <rFont val="Verdana"/>
        <family val="2"/>
      </rPr>
      <t>Q</t>
    </r>
  </si>
  <si>
    <r>
      <t>Michael Crabtree</t>
    </r>
    <r>
      <rPr>
        <sz val="10"/>
        <color rgb="FF000000"/>
        <rFont val="Verdana"/>
        <family val="2"/>
      </rPr>
      <t>, Oak WR</t>
    </r>
  </si>
  <si>
    <r>
      <t>DeShone Kizer</t>
    </r>
    <r>
      <rPr>
        <sz val="10"/>
        <color rgb="FF000000"/>
        <rFont val="Verdana"/>
        <family val="2"/>
      </rPr>
      <t>, Cle QB</t>
    </r>
  </si>
  <si>
    <r>
      <t>Paul Richardson</t>
    </r>
    <r>
      <rPr>
        <sz val="10"/>
        <color rgb="FF000000"/>
        <rFont val="Verdana"/>
        <family val="2"/>
      </rPr>
      <t>, Sea WR</t>
    </r>
  </si>
  <si>
    <t>Ravens D/ST D/ST</t>
  </si>
  <si>
    <r>
      <t>Stephen Gostkowski</t>
    </r>
    <r>
      <rPr>
        <sz val="10"/>
        <color rgb="FF000000"/>
        <rFont val="Verdana"/>
        <family val="2"/>
      </rPr>
      <t>, NE K</t>
    </r>
  </si>
  <si>
    <r>
      <t>Robert Woods</t>
    </r>
    <r>
      <rPr>
        <sz val="10"/>
        <color rgb="FF000000"/>
        <rFont val="Verdana"/>
        <family val="2"/>
      </rPr>
      <t>, LAR WR</t>
    </r>
  </si>
  <si>
    <r>
      <t>Jameis Winston</t>
    </r>
    <r>
      <rPr>
        <sz val="10"/>
        <color rgb="FF000000"/>
        <rFont val="Verdana"/>
        <family val="2"/>
      </rPr>
      <t>, TB QB</t>
    </r>
  </si>
  <si>
    <r>
      <t>Devonta Freeman</t>
    </r>
    <r>
      <rPr>
        <sz val="10"/>
        <color rgb="FF000000"/>
        <rFont val="Verdana"/>
        <family val="2"/>
      </rPr>
      <t>, Atl RB</t>
    </r>
  </si>
  <si>
    <r>
      <t>Jay Cutler</t>
    </r>
    <r>
      <rPr>
        <sz val="10"/>
        <color rgb="FF000000"/>
        <rFont val="Verdana"/>
        <family val="2"/>
      </rPr>
      <t>, Mia QB</t>
    </r>
  </si>
  <si>
    <r>
      <t>DeSean Jackson</t>
    </r>
    <r>
      <rPr>
        <sz val="10"/>
        <color rgb="FF000000"/>
        <rFont val="Verdana"/>
        <family val="2"/>
      </rPr>
      <t>, TB WR</t>
    </r>
  </si>
  <si>
    <r>
      <t>Theo Riddick</t>
    </r>
    <r>
      <rPr>
        <sz val="10"/>
        <color rgb="FF000000"/>
        <rFont val="Verdana"/>
        <family val="2"/>
      </rPr>
      <t>, Det RB</t>
    </r>
  </si>
  <si>
    <r>
      <t>Jack Doyle</t>
    </r>
    <r>
      <rPr>
        <sz val="10"/>
        <color rgb="FF000000"/>
        <rFont val="Verdana"/>
        <family val="2"/>
      </rPr>
      <t>, Ind TE</t>
    </r>
  </si>
  <si>
    <r>
      <t>Ted Ginn Jr.</t>
    </r>
    <r>
      <rPr>
        <sz val="10"/>
        <color rgb="FF000000"/>
        <rFont val="Verdana"/>
        <family val="2"/>
      </rPr>
      <t>, NO WR  </t>
    </r>
    <r>
      <rPr>
        <b/>
        <sz val="10"/>
        <color rgb="FFFF0000"/>
        <rFont val="Verdana"/>
        <family val="2"/>
      </rPr>
      <t>Q</t>
    </r>
  </si>
  <si>
    <r>
      <t>Chris Boswell</t>
    </r>
    <r>
      <rPr>
        <sz val="10"/>
        <color rgb="FF000000"/>
        <rFont val="Verdana"/>
        <family val="2"/>
      </rPr>
      <t>, Pit K</t>
    </r>
  </si>
  <si>
    <r>
      <t>Alex Collins</t>
    </r>
    <r>
      <rPr>
        <sz val="10"/>
        <color rgb="FF000000"/>
        <rFont val="Verdana"/>
        <family val="2"/>
      </rPr>
      <t>, Bal RB</t>
    </r>
  </si>
  <si>
    <r>
      <t>Frank Gore</t>
    </r>
    <r>
      <rPr>
        <sz val="10"/>
        <color rgb="FF000000"/>
        <rFont val="Verdana"/>
        <family val="2"/>
      </rPr>
      <t>, Ind RB</t>
    </r>
  </si>
  <si>
    <r>
      <t>Joe Flacco</t>
    </r>
    <r>
      <rPr>
        <sz val="10"/>
        <color rgb="FF000000"/>
        <rFont val="Verdana"/>
        <family val="2"/>
      </rPr>
      <t>, Bal QB</t>
    </r>
  </si>
  <si>
    <r>
      <t>Tarik Cohen</t>
    </r>
    <r>
      <rPr>
        <sz val="10"/>
        <color rgb="FF000000"/>
        <rFont val="Verdana"/>
        <family val="2"/>
      </rPr>
      <t>, Chi RB</t>
    </r>
  </si>
  <si>
    <r>
      <t>James White</t>
    </r>
    <r>
      <rPr>
        <sz val="10"/>
        <color rgb="FF000000"/>
        <rFont val="Verdana"/>
        <family val="2"/>
      </rPr>
      <t>, NE RB</t>
    </r>
  </si>
  <si>
    <t>Rams D/ST D/ST</t>
  </si>
  <si>
    <t>Antonio Brown, Pit WR</t>
  </si>
  <si>
    <t>Russell Wilson, Sea QB</t>
  </si>
  <si>
    <t>Le'Veon Bell, Pit RB</t>
  </si>
  <si>
    <t>Todd Gurley II, LAR RB</t>
  </si>
  <si>
    <t>Carson Wentz*, Phi QB  IR</t>
  </si>
  <si>
    <t>DeAndre Hopkins, Hou WR  Q</t>
  </si>
  <si>
    <t>Alex Smith, KC QB</t>
  </si>
  <si>
    <t>Alvin Kamara, NO RB</t>
  </si>
  <si>
    <t>Tom Brady, NE QB</t>
  </si>
  <si>
    <t>Cam Newton, Car QB  Q</t>
  </si>
  <si>
    <t>Kirk Cousins, Wsh QB</t>
  </si>
  <si>
    <t>Dak Prescott, Dal QB</t>
  </si>
  <si>
    <t>Keenan Allen, LAC WR</t>
  </si>
  <si>
    <t>Ben Roethlisberger, Pit QB</t>
  </si>
  <si>
    <t>Kareem Hunt, KC RB</t>
  </si>
  <si>
    <t>Philip Rivers, LAC QB</t>
  </si>
  <si>
    <t>Jared Goff, LAR QB</t>
  </si>
  <si>
    <t>Melvin Gordon, LAC RB</t>
  </si>
  <si>
    <t>Matthew Stafford, Det QB</t>
  </si>
  <si>
    <t>Adam Thielen, Min WR</t>
  </si>
  <si>
    <t>LeSean McCoy, Buf RB</t>
  </si>
  <si>
    <t>Larry Fitzgerald, Ari WR</t>
  </si>
  <si>
    <t>Tyreek Hill, KC WR</t>
  </si>
  <si>
    <t>Travis Kelce, KC TE</t>
  </si>
  <si>
    <t>Jarvis Landry, Mia WR</t>
  </si>
  <si>
    <t>Davante Adams, GB WR</t>
  </si>
  <si>
    <t>Josh McCown*, NYJ QB  IR</t>
  </si>
  <si>
    <t>A.J. Green, Cin WR</t>
  </si>
  <si>
    <t>Blake Bortles, Jax QB</t>
  </si>
  <si>
    <t>Case Keenum, Min QB</t>
  </si>
  <si>
    <t>Leonard Fournette, Jax RB  Q</t>
  </si>
  <si>
    <t>Carlos Hyde, SF RB</t>
  </si>
  <si>
    <t>Golden Tate, Det WR</t>
  </si>
  <si>
    <t>Marvin Jones Jr., Det WR</t>
  </si>
  <si>
    <t>Christian McCaffrey, Car RB</t>
  </si>
  <si>
    <t>Doug Baldwin, Sea WR</t>
  </si>
  <si>
    <t>Rob Gronkowski, NE TE</t>
  </si>
  <si>
    <t>Brandin Cooks, NE WR</t>
  </si>
  <si>
    <t>Robby Anderson, NYJ WR</t>
  </si>
  <si>
    <t>Alshon Jeffery, Phi WR  Q</t>
  </si>
  <si>
    <t>Andy Dalton, Cin QB</t>
  </si>
  <si>
    <t>Lamar Miller, Hou RB  Q</t>
  </si>
  <si>
    <t>Devin Funchess, Car WR</t>
  </si>
  <si>
    <t>Derek Carr, Oak QB</t>
  </si>
  <si>
    <t>Tyrod Taylor, Buf QB</t>
  </si>
  <si>
    <t>Jordan Howard, Chi RB</t>
  </si>
  <si>
    <t>Greg Zuerlein, LAR K</t>
  </si>
  <si>
    <t>Dez Bryant, Dal WR</t>
  </si>
  <si>
    <t>Jacoby Brissett, Ind QB</t>
  </si>
  <si>
    <t>Marcus Mariota, Ten QB</t>
  </si>
  <si>
    <t>Demaryius Thomas, Den WR</t>
  </si>
  <si>
    <t>Duke Johnson Jr., Cle RB</t>
  </si>
  <si>
    <t>Zach Ertz, Phi TE</t>
  </si>
  <si>
    <t>Nelson Agholor, Phi WR</t>
  </si>
  <si>
    <t>Kenny Stills, Mia WR</t>
  </si>
  <si>
    <t>Cooper Kupp, LAR WR</t>
  </si>
  <si>
    <t>Jimmy Graham, Sea TE  Q</t>
  </si>
  <si>
    <t>Mike Evans, TB WR</t>
  </si>
  <si>
    <t>Evan Engram, NYG TE</t>
  </si>
  <si>
    <t>Delanie Walker, Ten TE</t>
  </si>
  <si>
    <t>Jermaine Kearse, NYJ WR</t>
  </si>
  <si>
    <t>DeMarco Murray, Ten RB</t>
  </si>
  <si>
    <t>Mohamed Sanu, Atl WR  Q</t>
  </si>
  <si>
    <t>Stefon Diggs, Min WR</t>
  </si>
  <si>
    <t>Javorius Allen, Bal RB</t>
  </si>
  <si>
    <t>Eli Manning, NYG QB</t>
  </si>
  <si>
    <t>Marqise Lee, Jax WR  Q</t>
  </si>
  <si>
    <t>Jerick McKinnon, Min RB</t>
  </si>
  <si>
    <t>Tevin Coleman, Atl RB  Q</t>
  </si>
  <si>
    <t>T.Y. Hilton, Ind WR</t>
  </si>
  <si>
    <t>Kyle Rudolph, Min TE  Q</t>
  </si>
  <si>
    <t>Michael Crabtree, Oak WR</t>
  </si>
  <si>
    <t>DeShone Kizer, Cle QB</t>
  </si>
  <si>
    <t>Paul Richardson, Sea WR</t>
  </si>
  <si>
    <t>Stephen Gostkowski, NE K</t>
  </si>
  <si>
    <t>Robert Woods, LAR WR</t>
  </si>
  <si>
    <t>Jameis Winston, TB QB</t>
  </si>
  <si>
    <t>Devonta Freeman, Atl RB</t>
  </si>
  <si>
    <t>Jay Cutler, Mia QB</t>
  </si>
  <si>
    <t>DeSean Jackson, TB WR</t>
  </si>
  <si>
    <t>Theo Riddick, Det RB</t>
  </si>
  <si>
    <t>Jack Doyle, Ind TE</t>
  </si>
  <si>
    <t>Ted Ginn Jr., NO WR  Q</t>
  </si>
  <si>
    <t>Chris Boswell, Pit K</t>
  </si>
  <si>
    <t>Alex Collins, Bal RB</t>
  </si>
  <si>
    <t>Frank Gore, Ind RB</t>
  </si>
  <si>
    <t>Joe Flacco, Bal QB</t>
  </si>
  <si>
    <t>Tarik Cohen, Chi RB</t>
  </si>
  <si>
    <t>James White, NE RB</t>
  </si>
  <si>
    <t>FROM 12/14/2017</t>
  </si>
  <si>
    <t>Matthew Stafford, Det QB</t>
  </si>
  <si>
    <t>Zach Ertz, Phi TE</t>
  </si>
  <si>
    <t>Jameis Winston, TB QB</t>
  </si>
  <si>
    <t>Aaron Rodgers, GB QB</t>
  </si>
  <si>
    <t>Bears D/ST D/ST</t>
  </si>
  <si>
    <t>Tyrod Taylor, Buf QB</t>
  </si>
  <si>
    <t>Bears D/ST</t>
  </si>
  <si>
    <t>Jameis Winston</t>
  </si>
  <si>
    <t>@Det</t>
  </si>
  <si>
    <t>@NE</t>
  </si>
  <si>
    <t>@Buf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</si>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</sst>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0"/>
      <color rgb="FF000000"/>
      <name val="Arial"/>
    </font>
    <font>
      <sz val="11"/>
      <color rgb="FF000000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rgb="FFFF0000"/>
      <name val="Verdana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" fontId="0" fillId="0" borderId="0" xfId="0" applyNumberFormat="1" applyFont="1" applyAlignment="1"/>
    <xf numFmtId="165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'Draft Picks'!$B$1</c:f>
              <c:strCache>
                <c:ptCount val="1"/>
                <c:pt idx="0">
                  <c:v>Name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Picks'!$D$1:$S$1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'Draft Picks'!$B$2</c:f>
              <c:strCache>
                <c:ptCount val="1"/>
                <c:pt idx="0">
                  <c:v>LeSean McCoy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Picks'!$D$2:$S$2</c:f>
              <c:numCache>
                <c:formatCode>0.00</c:formatCode>
                <c:ptCount val="16"/>
                <c:pt idx="0">
                  <c:v>20.9</c:v>
                </c:pt>
                <c:pt idx="1">
                  <c:v>10.3</c:v>
                </c:pt>
                <c:pt idx="2">
                  <c:v>13.9</c:v>
                </c:pt>
                <c:pt idx="3">
                  <c:v>13.8</c:v>
                </c:pt>
                <c:pt idx="4">
                  <c:v>14.9</c:v>
                </c:pt>
                <c:pt idx="6">
                  <c:v>27.2</c:v>
                </c:pt>
                <c:pt idx="7">
                  <c:v>29.3</c:v>
                </c:pt>
                <c:pt idx="8">
                  <c:v>2.5</c:v>
                </c:pt>
                <c:pt idx="9">
                  <c:v>9.0</c:v>
                </c:pt>
                <c:pt idx="10">
                  <c:v>25.6</c:v>
                </c:pt>
                <c:pt idx="11">
                  <c:v>11.9</c:v>
                </c:pt>
                <c:pt idx="12">
                  <c:v>12.2</c:v>
                </c:pt>
                <c:pt idx="13">
                  <c:v>21.6</c:v>
                </c:pt>
                <c:pt idx="14">
                  <c:v>25.6</c:v>
                </c:pt>
                <c:pt idx="15">
                  <c:v>19.7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'Draft Picks'!$B$3</c:f>
              <c:strCache>
                <c:ptCount val="1"/>
                <c:pt idx="0">
                  <c:v>Jay Ajayi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Picks'!$D$3:$S$3</c:f>
              <c:numCache>
                <c:formatCode>0.00</c:formatCode>
                <c:ptCount val="16"/>
                <c:pt idx="1">
                  <c:v>14.6</c:v>
                </c:pt>
                <c:pt idx="2">
                  <c:v>4.5</c:v>
                </c:pt>
                <c:pt idx="3">
                  <c:v>6.4</c:v>
                </c:pt>
                <c:pt idx="4">
                  <c:v>7.9</c:v>
                </c:pt>
                <c:pt idx="5">
                  <c:v>13.0</c:v>
                </c:pt>
                <c:pt idx="6">
                  <c:v>10.7</c:v>
                </c:pt>
                <c:pt idx="7">
                  <c:v>8.1</c:v>
                </c:pt>
                <c:pt idx="8">
                  <c:v>0.0</c:v>
                </c:pt>
                <c:pt idx="10">
                  <c:v>11.1</c:v>
                </c:pt>
                <c:pt idx="11">
                  <c:v>4.3</c:v>
                </c:pt>
                <c:pt idx="12">
                  <c:v>0.0</c:v>
                </c:pt>
                <c:pt idx="13">
                  <c:v>9.0</c:v>
                </c:pt>
                <c:pt idx="14">
                  <c:v>10.9</c:v>
                </c:pt>
                <c:pt idx="15">
                  <c:v>13.3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'Draft Picks'!$B$4</c:f>
              <c:strCache>
                <c:ptCount val="1"/>
                <c:pt idx="0">
                  <c:v>T.Y. Hilton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Picks'!$D$4:$S$4</c:f>
              <c:numCache>
                <c:formatCode>0.00</c:formatCode>
                <c:ptCount val="16"/>
                <c:pt idx="0">
                  <c:v>6.7</c:v>
                </c:pt>
                <c:pt idx="1">
                  <c:v>8.9</c:v>
                </c:pt>
                <c:pt idx="2">
                  <c:v>28.3</c:v>
                </c:pt>
                <c:pt idx="3">
                  <c:v>6.0</c:v>
                </c:pt>
                <c:pt idx="4">
                  <c:v>24.7</c:v>
                </c:pt>
                <c:pt idx="5">
                  <c:v>2.9</c:v>
                </c:pt>
                <c:pt idx="6">
                  <c:v>4.7</c:v>
                </c:pt>
                <c:pt idx="7">
                  <c:v>3.5</c:v>
                </c:pt>
                <c:pt idx="8">
                  <c:v>34.5</c:v>
                </c:pt>
                <c:pt idx="9">
                  <c:v>4.3</c:v>
                </c:pt>
                <c:pt idx="11">
                  <c:v>3.5</c:v>
                </c:pt>
                <c:pt idx="12">
                  <c:v>0.0</c:v>
                </c:pt>
                <c:pt idx="13">
                  <c:v>4.0</c:v>
                </c:pt>
                <c:pt idx="14">
                  <c:v>9.1</c:v>
                </c:pt>
                <c:pt idx="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'Draft Picks'!$B$5</c:f>
              <c:strCache>
                <c:ptCount val="1"/>
                <c:pt idx="0">
                  <c:v>Aaron Rodgers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Picks'!$D$5:$S$5</c:f>
              <c:numCache>
                <c:formatCode>0.00</c:formatCode>
                <c:ptCount val="16"/>
                <c:pt idx="0">
                  <c:v>16.5</c:v>
                </c:pt>
                <c:pt idx="1">
                  <c:v>18.5</c:v>
                </c:pt>
                <c:pt idx="2">
                  <c:v>0.0</c:v>
                </c:pt>
                <c:pt idx="3">
                  <c:v>23.1</c:v>
                </c:pt>
                <c:pt idx="4">
                  <c:v>24.0</c:v>
                </c:pt>
                <c:pt idx="5">
                  <c:v>0.7</c:v>
                </c:pt>
                <c:pt idx="14">
                  <c:v>21.9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'Draft Picks'!$B$6</c:f>
              <c:strCache>
                <c:ptCount val="1"/>
                <c:pt idx="0">
                  <c:v>Jamison Crowder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'Draft Picks'!$D$6:$S$6</c:f>
              <c:numCache>
                <c:formatCode>0.00</c:formatCode>
                <c:ptCount val="16"/>
                <c:pt idx="0">
                  <c:v>2.4</c:v>
                </c:pt>
                <c:pt idx="1">
                  <c:v>0.0</c:v>
                </c:pt>
                <c:pt idx="2">
                  <c:v>9.2</c:v>
                </c:pt>
                <c:pt idx="3">
                  <c:v>0.3</c:v>
                </c:pt>
                <c:pt idx="5">
                  <c:v>5.6</c:v>
                </c:pt>
                <c:pt idx="6">
                  <c:v>0.0</c:v>
                </c:pt>
                <c:pt idx="7">
                  <c:v>22.5</c:v>
                </c:pt>
                <c:pt idx="8">
                  <c:v>0.0</c:v>
                </c:pt>
                <c:pt idx="9">
                  <c:v>12.1</c:v>
                </c:pt>
                <c:pt idx="10">
                  <c:v>14.6</c:v>
                </c:pt>
                <c:pt idx="11">
                  <c:v>27.1</c:v>
                </c:pt>
                <c:pt idx="12">
                  <c:v>9.7</c:v>
                </c:pt>
                <c:pt idx="13">
                  <c:v>6.4</c:v>
                </c:pt>
                <c:pt idx="14">
                  <c:v>16.5</c:v>
                </c:pt>
                <c:pt idx="15">
                  <c:v>14.7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'Draft Picks'!$B$7</c:f>
              <c:strCache>
                <c:ptCount val="1"/>
                <c:pt idx="0">
                  <c:v>Jimmy Graham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Picks'!$D$7:$S$7</c:f>
              <c:numCache>
                <c:formatCode>0.00</c:formatCode>
                <c:ptCount val="16"/>
                <c:pt idx="0">
                  <c:v>3.8</c:v>
                </c:pt>
                <c:pt idx="1">
                  <c:v>1.1</c:v>
                </c:pt>
                <c:pt idx="2">
                  <c:v>0.0</c:v>
                </c:pt>
                <c:pt idx="3">
                  <c:v>10.1</c:v>
                </c:pt>
                <c:pt idx="4">
                  <c:v>15.7</c:v>
                </c:pt>
                <c:pt idx="6">
                  <c:v>14.1</c:v>
                </c:pt>
                <c:pt idx="7">
                  <c:v>19.9</c:v>
                </c:pt>
                <c:pt idx="8">
                  <c:v>10.9</c:v>
                </c:pt>
                <c:pt idx="9">
                  <c:v>20.7</c:v>
                </c:pt>
                <c:pt idx="10">
                  <c:v>20.8</c:v>
                </c:pt>
                <c:pt idx="11">
                  <c:v>12.4</c:v>
                </c:pt>
                <c:pt idx="12">
                  <c:v>11.6</c:v>
                </c:pt>
                <c:pt idx="13">
                  <c:v>0.0</c:v>
                </c:pt>
                <c:pt idx="14">
                  <c:v>0.9</c:v>
                </c:pt>
                <c:pt idx="15">
                  <c:v>7.3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'Draft Picks'!$B$8</c:f>
              <c:strCache>
                <c:ptCount val="1"/>
                <c:pt idx="0">
                  <c:v>Eric Decker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Picks'!$D$8:$S$8</c:f>
              <c:numCache>
                <c:formatCode>0.00</c:formatCode>
                <c:ptCount val="16"/>
                <c:pt idx="0">
                  <c:v>4.0</c:v>
                </c:pt>
                <c:pt idx="1">
                  <c:v>6.2</c:v>
                </c:pt>
                <c:pt idx="2">
                  <c:v>8.9</c:v>
                </c:pt>
                <c:pt idx="3">
                  <c:v>0.0</c:v>
                </c:pt>
                <c:pt idx="4">
                  <c:v>7.4</c:v>
                </c:pt>
                <c:pt idx="5">
                  <c:v>15.8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'Draft Picks'!$B$9</c:f>
              <c:strCache>
                <c:ptCount val="1"/>
                <c:pt idx="0">
                  <c:v>Kenny Britt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Picks'!$D$9:$S$9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'Draft Picks'!$B$10</c:f>
              <c:strCache>
                <c:ptCount val="1"/>
                <c:pt idx="0">
                  <c:v>Zach Ertz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Picks'!$D$10:$S$10</c:f>
              <c:numCache>
                <c:formatCode>0.00</c:formatCode>
                <c:ptCount val="16"/>
                <c:pt idx="0">
                  <c:v>0.0</c:v>
                </c:pt>
                <c:pt idx="1">
                  <c:v>14.7</c:v>
                </c:pt>
                <c:pt idx="2">
                  <c:v>17.5</c:v>
                </c:pt>
                <c:pt idx="3">
                  <c:v>13.1</c:v>
                </c:pt>
                <c:pt idx="4">
                  <c:v>18.1</c:v>
                </c:pt>
                <c:pt idx="5">
                  <c:v>15.8</c:v>
                </c:pt>
                <c:pt idx="6">
                  <c:v>19.9</c:v>
                </c:pt>
                <c:pt idx="7">
                  <c:v>13.4</c:v>
                </c:pt>
                <c:pt idx="8">
                  <c:v>0.0</c:v>
                </c:pt>
                <c:pt idx="10">
                  <c:v>2.8</c:v>
                </c:pt>
                <c:pt idx="11">
                  <c:v>26.3</c:v>
                </c:pt>
                <c:pt idx="12">
                  <c:v>4.4</c:v>
                </c:pt>
                <c:pt idx="13">
                  <c:v>0.0</c:v>
                </c:pt>
                <c:pt idx="14">
                  <c:v>17.6</c:v>
                </c:pt>
                <c:pt idx="15">
                  <c:v>17.1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'Draft Picks'!$B$11</c:f>
              <c:strCache>
                <c:ptCount val="1"/>
                <c:pt idx="0">
                  <c:v>Darren Sproles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Picks'!$D$11:$S$11</c:f>
              <c:numCache>
                <c:formatCode>0.00</c:formatCode>
                <c:ptCount val="16"/>
                <c:pt idx="0">
                  <c:v>9.5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'Draft Picks'!$B$12</c:f>
              <c:strCache>
                <c:ptCount val="1"/>
                <c:pt idx="0">
                  <c:v>Martellus Bennett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Picks'!$D$12:$S$12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'Draft Picks'!$B$13</c:f>
              <c:strCache>
                <c:ptCount val="1"/>
                <c:pt idx="0">
                  <c:v>Matthew Stafford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Picks'!$D$13:$S$13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16.5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21.7</c:v>
                </c:pt>
                <c:pt idx="10">
                  <c:v>18.3</c:v>
                </c:pt>
                <c:pt idx="11">
                  <c:v>14.0</c:v>
                </c:pt>
                <c:pt idx="12">
                  <c:v>0.0</c:v>
                </c:pt>
                <c:pt idx="13">
                  <c:v>15.2</c:v>
                </c:pt>
                <c:pt idx="14">
                  <c:v>0.0</c:v>
                </c:pt>
                <c:pt idx="15">
                  <c:v>10.8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'Draft Picks'!$B$14</c:f>
              <c:strCache>
                <c:ptCount val="1"/>
                <c:pt idx="0">
                  <c:v>Matt Prater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Picks'!$D$14:$S$14</c:f>
              <c:numCache>
                <c:formatCode>0.00</c:formatCode>
                <c:ptCount val="16"/>
                <c:pt idx="0">
                  <c:v>7.0</c:v>
                </c:pt>
                <c:pt idx="1">
                  <c:v>8.0</c:v>
                </c:pt>
                <c:pt idx="2">
                  <c:v>19.0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7">
                  <c:v>18.0</c:v>
                </c:pt>
                <c:pt idx="8">
                  <c:v>12.0</c:v>
                </c:pt>
                <c:pt idx="9">
                  <c:v>9.0</c:v>
                </c:pt>
                <c:pt idx="10">
                  <c:v>11.0</c:v>
                </c:pt>
                <c:pt idx="11">
                  <c:v>13.0</c:v>
                </c:pt>
                <c:pt idx="12">
                  <c:v>1.0</c:v>
                </c:pt>
                <c:pt idx="13">
                  <c:v>7.0</c:v>
                </c:pt>
                <c:pt idx="14">
                  <c:v>9.0</c:v>
                </c:pt>
                <c:pt idx="15">
                  <c:v>4.0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'Draft Picks'!$B$15</c:f>
              <c:strCache>
                <c:ptCount val="1"/>
                <c:pt idx="0">
                  <c:v>Shane Vereen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Picks'!$D$15:$S$15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'Draft Picks'!$B$16</c:f>
              <c:strCache>
                <c:ptCount val="1"/>
                <c:pt idx="0">
                  <c:v>Bengals D/ST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Picks'!$D$16:$S$16</c:f>
              <c:numCache>
                <c:formatCode>0.00</c:formatCode>
                <c:ptCount val="16"/>
              </c:numCache>
            </c:numRef>
          </c:val>
          <c:smooth val="0"/>
        </c:ser>
        <c:ser>
          <c:idx val="16"/>
          <c:order val="16"/>
          <c:tx>
            <c:strRef>
              <c:f>'Draft Picks'!$B$17</c:f>
              <c:strCache>
                <c:ptCount val="1"/>
                <c:pt idx="0">
                  <c:v>Cole Beasley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'Draft Picks'!$D$17:$S$17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344336"/>
        <c:axId val="-137311504"/>
      </c:lineChart>
      <c:catAx>
        <c:axId val="-1363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11504"/>
        <c:crosses val="autoZero"/>
        <c:auto val="1"/>
        <c:lblAlgn val="ctr"/>
        <c:lblOffset val="100"/>
        <c:noMultiLvlLbl val="0"/>
      </c:catAx>
      <c:valAx>
        <c:axId val="-1373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hyperlink" Target="http://games.espn.com/ffl/freeagency?leagueId=1657827&amp;teamId=6&amp;seasonId=201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63500</xdr:rowOff>
    </xdr:from>
    <xdr:to>
      <xdr:col>18</xdr:col>
      <xdr:colOff>609600</xdr:colOff>
      <xdr:row>44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177800</xdr:colOff>
      <xdr:row>2</xdr:row>
      <xdr:rowOff>101600</xdr:rowOff>
    </xdr:to>
    <xdr:pic>
      <xdr:nvPicPr>
        <xdr:cNvPr id="91" name="Picture 9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177800</xdr:colOff>
      <xdr:row>3</xdr:row>
      <xdr:rowOff>101600</xdr:rowOff>
    </xdr:to>
    <xdr:pic>
      <xdr:nvPicPr>
        <xdr:cNvPr id="92" name="Picture 9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139700</xdr:colOff>
      <xdr:row>4</xdr:row>
      <xdr:rowOff>114300</xdr:rowOff>
    </xdr:to>
    <xdr:pic>
      <xdr:nvPicPr>
        <xdr:cNvPr id="93" name="Picture 9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215900</xdr:colOff>
      <xdr:row>5</xdr:row>
      <xdr:rowOff>114300</xdr:rowOff>
    </xdr:to>
    <xdr:pic>
      <xdr:nvPicPr>
        <xdr:cNvPr id="94" name="Picture 93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215900</xdr:colOff>
      <xdr:row>6</xdr:row>
      <xdr:rowOff>114300</xdr:rowOff>
    </xdr:to>
    <xdr:pic>
      <xdr:nvPicPr>
        <xdr:cNvPr id="95" name="Picture 9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139700</xdr:colOff>
      <xdr:row>7</xdr:row>
      <xdr:rowOff>114300</xdr:rowOff>
    </xdr:to>
    <xdr:pic>
      <xdr:nvPicPr>
        <xdr:cNvPr id="96" name="Picture 9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215900</xdr:colOff>
      <xdr:row>8</xdr:row>
      <xdr:rowOff>114300</xdr:rowOff>
    </xdr:to>
    <xdr:pic>
      <xdr:nvPicPr>
        <xdr:cNvPr id="97" name="Picture 96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215900</xdr:colOff>
      <xdr:row>9</xdr:row>
      <xdr:rowOff>114300</xdr:rowOff>
    </xdr:to>
    <xdr:pic>
      <xdr:nvPicPr>
        <xdr:cNvPr id="98" name="Picture 97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215900</xdr:colOff>
      <xdr:row>10</xdr:row>
      <xdr:rowOff>114300</xdr:rowOff>
    </xdr:to>
    <xdr:pic>
      <xdr:nvPicPr>
        <xdr:cNvPr id="99" name="Picture 98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1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177800</xdr:colOff>
      <xdr:row>11</xdr:row>
      <xdr:rowOff>101600</xdr:rowOff>
    </xdr:to>
    <xdr:pic>
      <xdr:nvPicPr>
        <xdr:cNvPr id="100" name="Picture 99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139700</xdr:colOff>
      <xdr:row>12</xdr:row>
      <xdr:rowOff>114300</xdr:rowOff>
    </xdr:to>
    <xdr:pic>
      <xdr:nvPicPr>
        <xdr:cNvPr id="101" name="Picture 10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177800</xdr:colOff>
      <xdr:row>13</xdr:row>
      <xdr:rowOff>101600</xdr:rowOff>
    </xdr:to>
    <xdr:pic>
      <xdr:nvPicPr>
        <xdr:cNvPr id="102" name="Picture 10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1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177800</xdr:colOff>
      <xdr:row>14</xdr:row>
      <xdr:rowOff>101600</xdr:rowOff>
    </xdr:to>
    <xdr:pic>
      <xdr:nvPicPr>
        <xdr:cNvPr id="103" name="Picture 10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139700</xdr:colOff>
      <xdr:row>15</xdr:row>
      <xdr:rowOff>114300</xdr:rowOff>
    </xdr:to>
    <xdr:pic>
      <xdr:nvPicPr>
        <xdr:cNvPr id="104" name="Picture 10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139700</xdr:colOff>
      <xdr:row>18</xdr:row>
      <xdr:rowOff>114300</xdr:rowOff>
    </xdr:to>
    <xdr:pic>
      <xdr:nvPicPr>
        <xdr:cNvPr id="105" name="Picture 10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6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177800</xdr:colOff>
      <xdr:row>19</xdr:row>
      <xdr:rowOff>101600</xdr:rowOff>
    </xdr:to>
    <xdr:pic>
      <xdr:nvPicPr>
        <xdr:cNvPr id="106" name="Picture 105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139700</xdr:colOff>
      <xdr:row>20</xdr:row>
      <xdr:rowOff>114300</xdr:rowOff>
    </xdr:to>
    <xdr:pic>
      <xdr:nvPicPr>
        <xdr:cNvPr id="107" name="Picture 10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139700</xdr:colOff>
      <xdr:row>21</xdr:row>
      <xdr:rowOff>114300</xdr:rowOff>
    </xdr:to>
    <xdr:pic>
      <xdr:nvPicPr>
        <xdr:cNvPr id="108" name="Picture 10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139700</xdr:colOff>
      <xdr:row>22</xdr:row>
      <xdr:rowOff>114300</xdr:rowOff>
    </xdr:to>
    <xdr:pic>
      <xdr:nvPicPr>
        <xdr:cNvPr id="109" name="Picture 108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139700</xdr:colOff>
      <xdr:row>23</xdr:row>
      <xdr:rowOff>114300</xdr:rowOff>
    </xdr:to>
    <xdr:pic>
      <xdr:nvPicPr>
        <xdr:cNvPr id="110" name="Picture 109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139700</xdr:colOff>
      <xdr:row>24</xdr:row>
      <xdr:rowOff>114300</xdr:rowOff>
    </xdr:to>
    <xdr:pic>
      <xdr:nvPicPr>
        <xdr:cNvPr id="111" name="Picture 11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139700</xdr:colOff>
      <xdr:row>26</xdr:row>
      <xdr:rowOff>114300</xdr:rowOff>
    </xdr:to>
    <xdr:pic>
      <xdr:nvPicPr>
        <xdr:cNvPr id="112" name="Picture 111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177800</xdr:colOff>
      <xdr:row>27</xdr:row>
      <xdr:rowOff>101600</xdr:rowOff>
    </xdr:to>
    <xdr:pic>
      <xdr:nvPicPr>
        <xdr:cNvPr id="113" name="Picture 11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28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139700</xdr:colOff>
      <xdr:row>29</xdr:row>
      <xdr:rowOff>114300</xdr:rowOff>
    </xdr:to>
    <xdr:pic>
      <xdr:nvPicPr>
        <xdr:cNvPr id="114" name="Picture 11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139700</xdr:colOff>
      <xdr:row>30</xdr:row>
      <xdr:rowOff>114300</xdr:rowOff>
    </xdr:to>
    <xdr:pic>
      <xdr:nvPicPr>
        <xdr:cNvPr id="115" name="Picture 11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8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139700</xdr:colOff>
      <xdr:row>31</xdr:row>
      <xdr:rowOff>114300</xdr:rowOff>
    </xdr:to>
    <xdr:pic>
      <xdr:nvPicPr>
        <xdr:cNvPr id="116" name="Picture 11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139700</xdr:colOff>
      <xdr:row>32</xdr:row>
      <xdr:rowOff>114300</xdr:rowOff>
    </xdr:to>
    <xdr:pic>
      <xdr:nvPicPr>
        <xdr:cNvPr id="117" name="Picture 11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177800</xdr:colOff>
      <xdr:row>33</xdr:row>
      <xdr:rowOff>101600</xdr:rowOff>
    </xdr:to>
    <xdr:pic>
      <xdr:nvPicPr>
        <xdr:cNvPr id="118" name="Picture 117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139700</xdr:colOff>
      <xdr:row>34</xdr:row>
      <xdr:rowOff>114300</xdr:rowOff>
    </xdr:to>
    <xdr:pic>
      <xdr:nvPicPr>
        <xdr:cNvPr id="119" name="Picture 11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215900</xdr:colOff>
      <xdr:row>35</xdr:row>
      <xdr:rowOff>114300</xdr:rowOff>
    </xdr:to>
    <xdr:pic>
      <xdr:nvPicPr>
        <xdr:cNvPr id="120" name="Picture 119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139700</xdr:colOff>
      <xdr:row>36</xdr:row>
      <xdr:rowOff>114300</xdr:rowOff>
    </xdr:to>
    <xdr:pic>
      <xdr:nvPicPr>
        <xdr:cNvPr id="121" name="Picture 12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139700</xdr:colOff>
      <xdr:row>37</xdr:row>
      <xdr:rowOff>114300</xdr:rowOff>
    </xdr:to>
    <xdr:pic>
      <xdr:nvPicPr>
        <xdr:cNvPr id="122" name="Picture 121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139700</xdr:colOff>
      <xdr:row>38</xdr:row>
      <xdr:rowOff>114300</xdr:rowOff>
    </xdr:to>
    <xdr:pic>
      <xdr:nvPicPr>
        <xdr:cNvPr id="123" name="Picture 12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139700</xdr:colOff>
      <xdr:row>39</xdr:row>
      <xdr:rowOff>114300</xdr:rowOff>
    </xdr:to>
    <xdr:pic>
      <xdr:nvPicPr>
        <xdr:cNvPr id="124" name="Picture 12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139700</xdr:colOff>
      <xdr:row>40</xdr:row>
      <xdr:rowOff>114300</xdr:rowOff>
    </xdr:to>
    <xdr:pic>
      <xdr:nvPicPr>
        <xdr:cNvPr id="125" name="Picture 12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139700</xdr:colOff>
      <xdr:row>41</xdr:row>
      <xdr:rowOff>114300</xdr:rowOff>
    </xdr:to>
    <xdr:pic>
      <xdr:nvPicPr>
        <xdr:cNvPr id="126" name="Picture 12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177800</xdr:colOff>
      <xdr:row>42</xdr:row>
      <xdr:rowOff>101600</xdr:rowOff>
    </xdr:to>
    <xdr:pic>
      <xdr:nvPicPr>
        <xdr:cNvPr id="127" name="Picture 12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9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177800</xdr:colOff>
      <xdr:row>44</xdr:row>
      <xdr:rowOff>101600</xdr:rowOff>
    </xdr:to>
    <xdr:pic>
      <xdr:nvPicPr>
        <xdr:cNvPr id="128" name="Picture 127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215900</xdr:colOff>
      <xdr:row>45</xdr:row>
      <xdr:rowOff>114300</xdr:rowOff>
    </xdr:to>
    <xdr:pic>
      <xdr:nvPicPr>
        <xdr:cNvPr id="129" name="Picture 128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139700</xdr:colOff>
      <xdr:row>46</xdr:row>
      <xdr:rowOff>114300</xdr:rowOff>
    </xdr:to>
    <xdr:pic>
      <xdr:nvPicPr>
        <xdr:cNvPr id="130" name="Picture 12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139700</xdr:colOff>
      <xdr:row>47</xdr:row>
      <xdr:rowOff>114300</xdr:rowOff>
    </xdr:to>
    <xdr:pic>
      <xdr:nvPicPr>
        <xdr:cNvPr id="131" name="Picture 130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215900</xdr:colOff>
      <xdr:row>49</xdr:row>
      <xdr:rowOff>114300</xdr:rowOff>
    </xdr:to>
    <xdr:pic>
      <xdr:nvPicPr>
        <xdr:cNvPr id="132" name="Picture 131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139700</xdr:colOff>
      <xdr:row>50</xdr:row>
      <xdr:rowOff>114300</xdr:rowOff>
    </xdr:to>
    <xdr:pic>
      <xdr:nvPicPr>
        <xdr:cNvPr id="133" name="Picture 13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139700</xdr:colOff>
      <xdr:row>51</xdr:row>
      <xdr:rowOff>114300</xdr:rowOff>
    </xdr:to>
    <xdr:pic>
      <xdr:nvPicPr>
        <xdr:cNvPr id="134" name="Picture 133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8585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177800</xdr:colOff>
      <xdr:row>52</xdr:row>
      <xdr:rowOff>101600</xdr:rowOff>
    </xdr:to>
    <xdr:pic>
      <xdr:nvPicPr>
        <xdr:cNvPr id="135" name="Picture 134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8750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139700</xdr:colOff>
      <xdr:row>54</xdr:row>
      <xdr:rowOff>114300</xdr:rowOff>
    </xdr:to>
    <xdr:pic>
      <xdr:nvPicPr>
        <xdr:cNvPr id="136" name="Picture 13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080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139700</xdr:colOff>
      <xdr:row>56</xdr:row>
      <xdr:rowOff>114300</xdr:rowOff>
    </xdr:to>
    <xdr:pic>
      <xdr:nvPicPr>
        <xdr:cNvPr id="137" name="Picture 13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410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139700</xdr:colOff>
      <xdr:row>57</xdr:row>
      <xdr:rowOff>114300</xdr:rowOff>
    </xdr:to>
    <xdr:pic>
      <xdr:nvPicPr>
        <xdr:cNvPr id="138" name="Picture 13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575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139700</xdr:colOff>
      <xdr:row>58</xdr:row>
      <xdr:rowOff>114300</xdr:rowOff>
    </xdr:to>
    <xdr:pic>
      <xdr:nvPicPr>
        <xdr:cNvPr id="139" name="Picture 138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740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177800</xdr:colOff>
      <xdr:row>59</xdr:row>
      <xdr:rowOff>101600</xdr:rowOff>
    </xdr:to>
    <xdr:pic>
      <xdr:nvPicPr>
        <xdr:cNvPr id="140" name="Picture 139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9906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139700</xdr:colOff>
      <xdr:row>60</xdr:row>
      <xdr:rowOff>114300</xdr:rowOff>
    </xdr:to>
    <xdr:pic>
      <xdr:nvPicPr>
        <xdr:cNvPr id="141" name="Picture 14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071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139700</xdr:colOff>
      <xdr:row>61</xdr:row>
      <xdr:rowOff>114300</xdr:rowOff>
    </xdr:to>
    <xdr:pic>
      <xdr:nvPicPr>
        <xdr:cNvPr id="142" name="Picture 141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236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139700</xdr:colOff>
      <xdr:row>62</xdr:row>
      <xdr:rowOff>114300</xdr:rowOff>
    </xdr:to>
    <xdr:pic>
      <xdr:nvPicPr>
        <xdr:cNvPr id="143" name="Picture 14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4013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139700</xdr:colOff>
      <xdr:row>63</xdr:row>
      <xdr:rowOff>114300</xdr:rowOff>
    </xdr:to>
    <xdr:pic>
      <xdr:nvPicPr>
        <xdr:cNvPr id="144" name="Picture 14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566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177800</xdr:colOff>
      <xdr:row>64</xdr:row>
      <xdr:rowOff>101600</xdr:rowOff>
    </xdr:to>
    <xdr:pic>
      <xdr:nvPicPr>
        <xdr:cNvPr id="145" name="Picture 144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7315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139700</xdr:colOff>
      <xdr:row>65</xdr:row>
      <xdr:rowOff>114300</xdr:rowOff>
    </xdr:to>
    <xdr:pic>
      <xdr:nvPicPr>
        <xdr:cNvPr id="146" name="Picture 14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0896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177800</xdr:colOff>
      <xdr:row>66</xdr:row>
      <xdr:rowOff>101600</xdr:rowOff>
    </xdr:to>
    <xdr:pic>
      <xdr:nvPicPr>
        <xdr:cNvPr id="147" name="Picture 14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0617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139700</xdr:colOff>
      <xdr:row>67</xdr:row>
      <xdr:rowOff>114300</xdr:rowOff>
    </xdr:to>
    <xdr:pic>
      <xdr:nvPicPr>
        <xdr:cNvPr id="148" name="Picture 14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226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139700</xdr:colOff>
      <xdr:row>69</xdr:row>
      <xdr:rowOff>114300</xdr:rowOff>
    </xdr:to>
    <xdr:pic>
      <xdr:nvPicPr>
        <xdr:cNvPr id="149" name="Picture 14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557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139700</xdr:colOff>
      <xdr:row>70</xdr:row>
      <xdr:rowOff>114300</xdr:rowOff>
    </xdr:to>
    <xdr:pic>
      <xdr:nvPicPr>
        <xdr:cNvPr id="150" name="Picture 14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722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177800</xdr:colOff>
      <xdr:row>71</xdr:row>
      <xdr:rowOff>101600</xdr:rowOff>
    </xdr:to>
    <xdr:pic>
      <xdr:nvPicPr>
        <xdr:cNvPr id="151" name="Picture 15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18872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215900</xdr:colOff>
      <xdr:row>72</xdr:row>
      <xdr:rowOff>114300</xdr:rowOff>
    </xdr:to>
    <xdr:pic>
      <xdr:nvPicPr>
        <xdr:cNvPr id="152" name="Picture 151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0523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139700</xdr:colOff>
      <xdr:row>73</xdr:row>
      <xdr:rowOff>114300</xdr:rowOff>
    </xdr:to>
    <xdr:pic>
      <xdr:nvPicPr>
        <xdr:cNvPr id="153" name="Picture 15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217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139700</xdr:colOff>
      <xdr:row>74</xdr:row>
      <xdr:rowOff>114300</xdr:rowOff>
    </xdr:to>
    <xdr:pic>
      <xdr:nvPicPr>
        <xdr:cNvPr id="154" name="Picture 15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382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139700</xdr:colOff>
      <xdr:row>75</xdr:row>
      <xdr:rowOff>114300</xdr:rowOff>
    </xdr:to>
    <xdr:pic>
      <xdr:nvPicPr>
        <xdr:cNvPr id="155" name="Picture 154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547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139700</xdr:colOff>
      <xdr:row>76</xdr:row>
      <xdr:rowOff>114300</xdr:rowOff>
    </xdr:to>
    <xdr:pic>
      <xdr:nvPicPr>
        <xdr:cNvPr id="156" name="Picture 155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7127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139700</xdr:colOff>
      <xdr:row>77</xdr:row>
      <xdr:rowOff>114300</xdr:rowOff>
    </xdr:to>
    <xdr:pic>
      <xdr:nvPicPr>
        <xdr:cNvPr id="157" name="Picture 156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2877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139700</xdr:colOff>
      <xdr:row>78</xdr:row>
      <xdr:rowOff>114300</xdr:rowOff>
    </xdr:to>
    <xdr:pic>
      <xdr:nvPicPr>
        <xdr:cNvPr id="158" name="Picture 157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042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177800</xdr:colOff>
      <xdr:row>79</xdr:row>
      <xdr:rowOff>101600</xdr:rowOff>
    </xdr:to>
    <xdr:pic>
      <xdr:nvPicPr>
        <xdr:cNvPr id="159" name="Picture 158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2080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139700</xdr:colOff>
      <xdr:row>80</xdr:row>
      <xdr:rowOff>114300</xdr:rowOff>
    </xdr:to>
    <xdr:pic>
      <xdr:nvPicPr>
        <xdr:cNvPr id="160" name="Picture 159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373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139700</xdr:colOff>
      <xdr:row>81</xdr:row>
      <xdr:rowOff>114300</xdr:rowOff>
    </xdr:to>
    <xdr:pic>
      <xdr:nvPicPr>
        <xdr:cNvPr id="161" name="Picture 160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538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177800</xdr:colOff>
      <xdr:row>82</xdr:row>
      <xdr:rowOff>101600</xdr:rowOff>
    </xdr:to>
    <xdr:pic>
      <xdr:nvPicPr>
        <xdr:cNvPr id="162" name="Picture 161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703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177800</xdr:colOff>
      <xdr:row>83</xdr:row>
      <xdr:rowOff>101600</xdr:rowOff>
    </xdr:to>
    <xdr:pic>
      <xdr:nvPicPr>
        <xdr:cNvPr id="163" name="Picture 162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38684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139700</xdr:colOff>
      <xdr:row>85</xdr:row>
      <xdr:rowOff>114300</xdr:rowOff>
    </xdr:to>
    <xdr:pic>
      <xdr:nvPicPr>
        <xdr:cNvPr id="164" name="Picture 163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198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215900</xdr:colOff>
      <xdr:row>86</xdr:row>
      <xdr:rowOff>114300</xdr:rowOff>
    </xdr:to>
    <xdr:pic>
      <xdr:nvPicPr>
        <xdr:cNvPr id="165" name="Picture 16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363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139700</xdr:colOff>
      <xdr:row>87</xdr:row>
      <xdr:rowOff>114300</xdr:rowOff>
    </xdr:to>
    <xdr:pic>
      <xdr:nvPicPr>
        <xdr:cNvPr id="166" name="Picture 16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528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177800</xdr:colOff>
      <xdr:row>88</xdr:row>
      <xdr:rowOff>101600</xdr:rowOff>
    </xdr:to>
    <xdr:pic>
      <xdr:nvPicPr>
        <xdr:cNvPr id="167" name="Picture 166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6939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139700</xdr:colOff>
      <xdr:row>89</xdr:row>
      <xdr:rowOff>114300</xdr:rowOff>
    </xdr:to>
    <xdr:pic>
      <xdr:nvPicPr>
        <xdr:cNvPr id="168" name="Picture 16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4859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139700</xdr:colOff>
      <xdr:row>90</xdr:row>
      <xdr:rowOff>114300</xdr:rowOff>
    </xdr:to>
    <xdr:pic>
      <xdr:nvPicPr>
        <xdr:cNvPr id="169" name="Picture 168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0241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139700</xdr:colOff>
      <xdr:row>91</xdr:row>
      <xdr:rowOff>114300</xdr:rowOff>
    </xdr:to>
    <xdr:pic>
      <xdr:nvPicPr>
        <xdr:cNvPr id="170" name="Picture 169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1892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177800</xdr:colOff>
      <xdr:row>92</xdr:row>
      <xdr:rowOff>101600</xdr:rowOff>
    </xdr:to>
    <xdr:pic>
      <xdr:nvPicPr>
        <xdr:cNvPr id="171" name="Picture 170" descr="http://g.espncdn.com/s/ffllm/14/images/icons/sml/video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354300"/>
          <a:ext cx="1778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139700</xdr:colOff>
      <xdr:row>93</xdr:row>
      <xdr:rowOff>114300</xdr:rowOff>
    </xdr:to>
    <xdr:pic>
      <xdr:nvPicPr>
        <xdr:cNvPr id="172" name="Picture 171" descr="http://g.espncdn.com/s/ffllm/14/images/icons/sml/news_breaking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5194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139700</xdr:colOff>
      <xdr:row>94</xdr:row>
      <xdr:rowOff>114300</xdr:rowOff>
    </xdr:to>
    <xdr:pic>
      <xdr:nvPicPr>
        <xdr:cNvPr id="173" name="Picture 172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6845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215900</xdr:colOff>
      <xdr:row>95</xdr:row>
      <xdr:rowOff>114300</xdr:rowOff>
    </xdr:to>
    <xdr:pic>
      <xdr:nvPicPr>
        <xdr:cNvPr id="174" name="Picture 173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5849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215900</xdr:colOff>
      <xdr:row>96</xdr:row>
      <xdr:rowOff>114300</xdr:rowOff>
    </xdr:to>
    <xdr:pic>
      <xdr:nvPicPr>
        <xdr:cNvPr id="175" name="Picture 174" descr="http://g.espncdn.com/s/ffllm/14/images/icons/sml/news_and_vide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014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139700</xdr:colOff>
      <xdr:row>97</xdr:row>
      <xdr:rowOff>114300</xdr:rowOff>
    </xdr:to>
    <xdr:pic>
      <xdr:nvPicPr>
        <xdr:cNvPr id="176" name="Picture 175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1798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139700</xdr:colOff>
      <xdr:row>98</xdr:row>
      <xdr:rowOff>114300</xdr:rowOff>
    </xdr:to>
    <xdr:pic>
      <xdr:nvPicPr>
        <xdr:cNvPr id="177" name="Picture 176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3449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139700</xdr:colOff>
      <xdr:row>99</xdr:row>
      <xdr:rowOff>114300</xdr:rowOff>
    </xdr:to>
    <xdr:pic>
      <xdr:nvPicPr>
        <xdr:cNvPr id="178" name="Picture 177" descr="http://g.espncdn.com/s/ffllm/14/images/icons/sml/news_recent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5400" y="165100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0" Type="http://schemas.openxmlformats.org/officeDocument/2006/relationships/hyperlink" Target="http://games.espn.com/ffl/freeagency?leagueId=1657827&amp;teamId=6&amp;seasonId=2017" TargetMode="External"/><Relationship Id="rId11" Type="http://schemas.openxmlformats.org/officeDocument/2006/relationships/hyperlink" Target="http://games.espn.com/ffl/freeagency?leagueId=1657827&amp;teamId=6&amp;seasonId=2017" TargetMode="External"/><Relationship Id="rId12" Type="http://schemas.openxmlformats.org/officeDocument/2006/relationships/hyperlink" Target="http://games.espn.com/ffl/freeagency?leagueId=1657827&amp;teamId=6&amp;seasonId=2017" TargetMode="External"/><Relationship Id="rId13" Type="http://schemas.openxmlformats.org/officeDocument/2006/relationships/hyperlink" Target="http://games.espn.com/ffl/freeagency?leagueId=1657827&amp;teamId=6&amp;seasonId=2017" TargetMode="External"/><Relationship Id="rId14" Type="http://schemas.openxmlformats.org/officeDocument/2006/relationships/hyperlink" Target="http://games.espn.com/ffl/freeagency?leagueId=1657827&amp;teamId=6&amp;seasonId=2017" TargetMode="External"/><Relationship Id="rId15" Type="http://schemas.openxmlformats.org/officeDocument/2006/relationships/hyperlink" Target="http://games.espn.com/ffl/freeagency?leagueId=1657827&amp;teamId=6&amp;seasonId=2017" TargetMode="External"/><Relationship Id="rId16" Type="http://schemas.openxmlformats.org/officeDocument/2006/relationships/hyperlink" Target="http://games.espn.com/ffl/freeagency?leagueId=1657827&amp;teamId=6&amp;seasonId=2017" TargetMode="External"/><Relationship Id="rId17" Type="http://schemas.openxmlformats.org/officeDocument/2006/relationships/hyperlink" Target="http://games.espn.com/ffl/freeagency?leagueId=1657827&amp;teamId=6&amp;seasonId=2017" TargetMode="External"/><Relationship Id="rId18" Type="http://schemas.openxmlformats.org/officeDocument/2006/relationships/hyperlink" Target="http://games.espn.com/ffl/freeagency?leagueId=1657827&amp;teamId=6&amp;seasonId=2017" TargetMode="External"/><Relationship Id="rId19" Type="http://schemas.openxmlformats.org/officeDocument/2006/relationships/hyperlink" Target="http://games.espn.com/ffl/freeagency?leagueId=1657827&amp;teamId=6&amp;seasonId=2017" TargetMode="External"/><Relationship Id="rId60" Type="http://schemas.openxmlformats.org/officeDocument/2006/relationships/hyperlink" Target="http://games.espn.com/ffl/freeagency?leagueId=1657827&amp;teamId=6&amp;seasonId=2017" TargetMode="External"/><Relationship Id="rId61" Type="http://schemas.openxmlformats.org/officeDocument/2006/relationships/hyperlink" Target="http://games.espn.com/ffl/freeagency?leagueId=1657827&amp;teamId=6&amp;seasonId=2017" TargetMode="External"/><Relationship Id="rId62" Type="http://schemas.openxmlformats.org/officeDocument/2006/relationships/hyperlink" Target="http://games.espn.com/ffl/freeagency?leagueId=1657827&amp;teamId=6&amp;seasonId=2017" TargetMode="External"/><Relationship Id="rId63" Type="http://schemas.openxmlformats.org/officeDocument/2006/relationships/hyperlink" Target="http://games.espn.com/ffl/freeagency?leagueId=1657827&amp;teamId=6&amp;seasonId=2017" TargetMode="External"/><Relationship Id="rId64" Type="http://schemas.openxmlformats.org/officeDocument/2006/relationships/hyperlink" Target="http://games.espn.com/ffl/freeagency?leagueId=1657827&amp;teamId=6&amp;seasonId=2017" TargetMode="External"/><Relationship Id="rId65" Type="http://schemas.openxmlformats.org/officeDocument/2006/relationships/hyperlink" Target="http://games.espn.com/ffl/freeagency?leagueId=1657827&amp;teamId=6&amp;seasonId=2017" TargetMode="External"/><Relationship Id="rId66" Type="http://schemas.openxmlformats.org/officeDocument/2006/relationships/hyperlink" Target="http://games.espn.com/ffl/freeagency?leagueId=1657827&amp;teamId=6&amp;seasonId=2017" TargetMode="External"/><Relationship Id="rId67" Type="http://schemas.openxmlformats.org/officeDocument/2006/relationships/hyperlink" Target="http://games.espn.com/ffl/freeagency?leagueId=1657827&amp;teamId=6&amp;seasonId=2017" TargetMode="External"/><Relationship Id="rId68" Type="http://schemas.openxmlformats.org/officeDocument/2006/relationships/hyperlink" Target="http://games.espn.com/ffl/freeagency?leagueId=1657827&amp;teamId=6&amp;seasonId=2017" TargetMode="External"/><Relationship Id="rId69" Type="http://schemas.openxmlformats.org/officeDocument/2006/relationships/hyperlink" Target="http://games.espn.com/ffl/freeagency?leagueId=1657827&amp;teamId=6&amp;seasonId=2017" TargetMode="External"/><Relationship Id="rId120" Type="http://schemas.openxmlformats.org/officeDocument/2006/relationships/hyperlink" Target="http://games.espn.com/ffl/freeagency?leagueId=1657827&amp;teamId=6&amp;seasonId=2017" TargetMode="External"/><Relationship Id="rId121" Type="http://schemas.openxmlformats.org/officeDocument/2006/relationships/drawing" Target="../drawings/drawing2.xml"/><Relationship Id="rId40" Type="http://schemas.openxmlformats.org/officeDocument/2006/relationships/hyperlink" Target="http://games.espn.com/ffl/freeagency?leagueId=1657827&amp;teamId=6&amp;seasonId=2017" TargetMode="External"/><Relationship Id="rId41" Type="http://schemas.openxmlformats.org/officeDocument/2006/relationships/hyperlink" Target="http://games.espn.com/ffl/freeagency?leagueId=1657827&amp;teamId=6&amp;seasonId=2017" TargetMode="External"/><Relationship Id="rId42" Type="http://schemas.openxmlformats.org/officeDocument/2006/relationships/hyperlink" Target="http://games.espn.com/ffl/freeagency?leagueId=1657827&amp;teamId=6&amp;seasonId=2017" TargetMode="External"/><Relationship Id="rId90" Type="http://schemas.openxmlformats.org/officeDocument/2006/relationships/hyperlink" Target="http://games.espn.com/ffl/freeagency?leagueId=1657827&amp;teamId=6&amp;seasonId=2017" TargetMode="External"/><Relationship Id="rId91" Type="http://schemas.openxmlformats.org/officeDocument/2006/relationships/hyperlink" Target="http://games.espn.com/ffl/freeagency?leagueId=1657827&amp;teamId=6&amp;seasonId=2017" TargetMode="External"/><Relationship Id="rId92" Type="http://schemas.openxmlformats.org/officeDocument/2006/relationships/hyperlink" Target="http://games.espn.com/ffl/freeagency?leagueId=1657827&amp;teamId=6&amp;seasonId=2017" TargetMode="External"/><Relationship Id="rId93" Type="http://schemas.openxmlformats.org/officeDocument/2006/relationships/hyperlink" Target="http://games.espn.com/ffl/freeagency?leagueId=1657827&amp;teamId=6&amp;seasonId=2017" TargetMode="External"/><Relationship Id="rId94" Type="http://schemas.openxmlformats.org/officeDocument/2006/relationships/hyperlink" Target="http://games.espn.com/ffl/freeagency?leagueId=1657827&amp;teamId=6&amp;seasonId=2017" TargetMode="External"/><Relationship Id="rId95" Type="http://schemas.openxmlformats.org/officeDocument/2006/relationships/hyperlink" Target="http://games.espn.com/ffl/freeagency?leagueId=1657827&amp;teamId=6&amp;seasonId=2017" TargetMode="External"/><Relationship Id="rId96" Type="http://schemas.openxmlformats.org/officeDocument/2006/relationships/hyperlink" Target="http://games.espn.com/ffl/freeagency?leagueId=1657827&amp;teamId=6&amp;seasonId=2017" TargetMode="External"/><Relationship Id="rId101" Type="http://schemas.openxmlformats.org/officeDocument/2006/relationships/hyperlink" Target="http://games.espn.com/ffl/freeagency?leagueId=1657827&amp;teamId=6&amp;seasonId=2017" TargetMode="External"/><Relationship Id="rId102" Type="http://schemas.openxmlformats.org/officeDocument/2006/relationships/hyperlink" Target="http://games.espn.com/ffl/freeagency?leagueId=1657827&amp;teamId=6&amp;seasonId=2017" TargetMode="External"/><Relationship Id="rId103" Type="http://schemas.openxmlformats.org/officeDocument/2006/relationships/hyperlink" Target="http://games.espn.com/ffl/freeagency?leagueId=1657827&amp;teamId=6&amp;seasonId=2017" TargetMode="External"/><Relationship Id="rId104" Type="http://schemas.openxmlformats.org/officeDocument/2006/relationships/hyperlink" Target="http://games.espn.com/ffl/freeagency?leagueId=1657827&amp;teamId=6&amp;seasonId=2017" TargetMode="External"/><Relationship Id="rId105" Type="http://schemas.openxmlformats.org/officeDocument/2006/relationships/hyperlink" Target="http://games.espn.com/ffl/freeagency?leagueId=1657827&amp;teamId=6&amp;seasonId=2017" TargetMode="External"/><Relationship Id="rId106" Type="http://schemas.openxmlformats.org/officeDocument/2006/relationships/hyperlink" Target="http://games.espn.com/ffl/freeagency?leagueId=1657827&amp;teamId=6&amp;seasonId=2017" TargetMode="External"/><Relationship Id="rId107" Type="http://schemas.openxmlformats.org/officeDocument/2006/relationships/hyperlink" Target="http://games.espn.com/ffl/freeagency?leagueId=1657827&amp;teamId=6&amp;seasonId=2017" TargetMode="External"/><Relationship Id="rId108" Type="http://schemas.openxmlformats.org/officeDocument/2006/relationships/hyperlink" Target="http://games.espn.com/ffl/freeagency?leagueId=1657827&amp;teamId=6&amp;seasonId=2017" TargetMode="External"/><Relationship Id="rId109" Type="http://schemas.openxmlformats.org/officeDocument/2006/relationships/hyperlink" Target="http://games.espn.com/ffl/freeagency?leagueId=1657827&amp;teamId=6&amp;seasonId=2017" TargetMode="External"/><Relationship Id="rId97" Type="http://schemas.openxmlformats.org/officeDocument/2006/relationships/hyperlink" Target="http://games.espn.com/ffl/freeagency?leagueId=1657827&amp;teamId=6&amp;seasonId=2017" TargetMode="External"/><Relationship Id="rId98" Type="http://schemas.openxmlformats.org/officeDocument/2006/relationships/hyperlink" Target="http://games.espn.com/ffl/freeagency?leagueId=1657827&amp;teamId=6&amp;seasonId=2017" TargetMode="External"/><Relationship Id="rId99" Type="http://schemas.openxmlformats.org/officeDocument/2006/relationships/hyperlink" Target="http://games.espn.com/ffl/freeagency?leagueId=1657827&amp;teamId=6&amp;seasonId=2017" TargetMode="External"/><Relationship Id="rId43" Type="http://schemas.openxmlformats.org/officeDocument/2006/relationships/hyperlink" Target="http://games.espn.com/ffl/freeagency?leagueId=1657827&amp;teamId=6&amp;seasonId=2017" TargetMode="External"/><Relationship Id="rId44" Type="http://schemas.openxmlformats.org/officeDocument/2006/relationships/hyperlink" Target="http://games.espn.com/ffl/freeagency?leagueId=1657827&amp;teamId=6&amp;seasonId=2017" TargetMode="External"/><Relationship Id="rId45" Type="http://schemas.openxmlformats.org/officeDocument/2006/relationships/hyperlink" Target="http://games.espn.com/ffl/freeagency?leagueId=1657827&amp;teamId=6&amp;seasonId=2017" TargetMode="External"/><Relationship Id="rId46" Type="http://schemas.openxmlformats.org/officeDocument/2006/relationships/hyperlink" Target="http://games.espn.com/ffl/freeagency?leagueId=1657827&amp;teamId=6&amp;seasonId=2017" TargetMode="External"/><Relationship Id="rId47" Type="http://schemas.openxmlformats.org/officeDocument/2006/relationships/hyperlink" Target="http://games.espn.com/ffl/freeagency?leagueId=1657827&amp;teamId=6&amp;seasonId=2017" TargetMode="External"/><Relationship Id="rId48" Type="http://schemas.openxmlformats.org/officeDocument/2006/relationships/hyperlink" Target="http://games.espn.com/ffl/freeagency?leagueId=1657827&amp;teamId=6&amp;seasonId=2017" TargetMode="External"/><Relationship Id="rId49" Type="http://schemas.openxmlformats.org/officeDocument/2006/relationships/hyperlink" Target="http://games.espn.com/ffl/freeagency?leagueId=1657827&amp;teamId=6&amp;seasonId=2017" TargetMode="External"/><Relationship Id="rId100" Type="http://schemas.openxmlformats.org/officeDocument/2006/relationships/hyperlink" Target="http://games.espn.com/ffl/freeagency?leagueId=1657827&amp;teamId=6&amp;seasonId=2017" TargetMode="External"/><Relationship Id="rId20" Type="http://schemas.openxmlformats.org/officeDocument/2006/relationships/hyperlink" Target="http://games.espn.com/ffl/freeagency?leagueId=1657827&amp;teamId=6&amp;seasonId=2017" TargetMode="External"/><Relationship Id="rId21" Type="http://schemas.openxmlformats.org/officeDocument/2006/relationships/hyperlink" Target="http://games.espn.com/ffl/freeagency?leagueId=1657827&amp;teamId=6&amp;seasonId=2017" TargetMode="External"/><Relationship Id="rId22" Type="http://schemas.openxmlformats.org/officeDocument/2006/relationships/hyperlink" Target="http://games.espn.com/ffl/freeagency?leagueId=1657827&amp;teamId=6&amp;seasonId=2017" TargetMode="External"/><Relationship Id="rId70" Type="http://schemas.openxmlformats.org/officeDocument/2006/relationships/hyperlink" Target="http://games.espn.com/ffl/freeagency?leagueId=1657827&amp;teamId=6&amp;seasonId=2017" TargetMode="External"/><Relationship Id="rId71" Type="http://schemas.openxmlformats.org/officeDocument/2006/relationships/hyperlink" Target="http://games.espn.com/ffl/freeagency?leagueId=1657827&amp;teamId=6&amp;seasonId=2017" TargetMode="External"/><Relationship Id="rId72" Type="http://schemas.openxmlformats.org/officeDocument/2006/relationships/hyperlink" Target="http://games.espn.com/ffl/freeagency?leagueId=1657827&amp;teamId=6&amp;seasonId=2017" TargetMode="External"/><Relationship Id="rId73" Type="http://schemas.openxmlformats.org/officeDocument/2006/relationships/hyperlink" Target="http://games.espn.com/ffl/freeagency?leagueId=1657827&amp;teamId=6&amp;seasonId=2017" TargetMode="External"/><Relationship Id="rId74" Type="http://schemas.openxmlformats.org/officeDocument/2006/relationships/hyperlink" Target="http://games.espn.com/ffl/freeagency?leagueId=1657827&amp;teamId=6&amp;seasonId=2017" TargetMode="External"/><Relationship Id="rId75" Type="http://schemas.openxmlformats.org/officeDocument/2006/relationships/hyperlink" Target="http://games.espn.com/ffl/freeagency?leagueId=1657827&amp;teamId=6&amp;seasonId=2017" TargetMode="External"/><Relationship Id="rId76" Type="http://schemas.openxmlformats.org/officeDocument/2006/relationships/hyperlink" Target="http://games.espn.com/ffl/freeagency?leagueId=1657827&amp;teamId=6&amp;seasonId=2017" TargetMode="External"/><Relationship Id="rId77" Type="http://schemas.openxmlformats.org/officeDocument/2006/relationships/hyperlink" Target="http://games.espn.com/ffl/freeagency?leagueId=1657827&amp;teamId=6&amp;seasonId=2017" TargetMode="External"/><Relationship Id="rId78" Type="http://schemas.openxmlformats.org/officeDocument/2006/relationships/hyperlink" Target="http://games.espn.com/ffl/freeagency?leagueId=1657827&amp;teamId=6&amp;seasonId=2017" TargetMode="External"/><Relationship Id="rId79" Type="http://schemas.openxmlformats.org/officeDocument/2006/relationships/hyperlink" Target="http://games.espn.com/ffl/freeagency?leagueId=1657827&amp;teamId=6&amp;seasonId=2017" TargetMode="External"/><Relationship Id="rId23" Type="http://schemas.openxmlformats.org/officeDocument/2006/relationships/hyperlink" Target="http://games.espn.com/ffl/freeagency?leagueId=1657827&amp;teamId=6&amp;seasonId=2017" TargetMode="External"/><Relationship Id="rId24" Type="http://schemas.openxmlformats.org/officeDocument/2006/relationships/hyperlink" Target="http://games.espn.com/ffl/freeagency?leagueId=1657827&amp;teamId=6&amp;seasonId=2017" TargetMode="External"/><Relationship Id="rId25" Type="http://schemas.openxmlformats.org/officeDocument/2006/relationships/hyperlink" Target="http://games.espn.com/ffl/freeagency?leagueId=1657827&amp;teamId=6&amp;seasonId=2017" TargetMode="External"/><Relationship Id="rId26" Type="http://schemas.openxmlformats.org/officeDocument/2006/relationships/hyperlink" Target="http://games.espn.com/ffl/freeagency?leagueId=1657827&amp;teamId=6&amp;seasonId=2017" TargetMode="External"/><Relationship Id="rId27" Type="http://schemas.openxmlformats.org/officeDocument/2006/relationships/hyperlink" Target="http://games.espn.com/ffl/freeagency?leagueId=1657827&amp;teamId=6&amp;seasonId=2017" TargetMode="External"/><Relationship Id="rId28" Type="http://schemas.openxmlformats.org/officeDocument/2006/relationships/hyperlink" Target="http://games.espn.com/ffl/freeagency?leagueId=1657827&amp;teamId=6&amp;seasonId=2017" TargetMode="External"/><Relationship Id="rId29" Type="http://schemas.openxmlformats.org/officeDocument/2006/relationships/hyperlink" Target="http://games.espn.com/ffl/freeagency?leagueId=1657827&amp;teamId=6&amp;seasonId=2017" TargetMode="External"/><Relationship Id="rId1" Type="http://schemas.openxmlformats.org/officeDocument/2006/relationships/hyperlink" Target="http://games.espn.com/ffl/freeagency?leagueId=1657827&amp;teamId=6&amp;seasonId=2017" TargetMode="External"/><Relationship Id="rId2" Type="http://schemas.openxmlformats.org/officeDocument/2006/relationships/hyperlink" Target="http://games.espn.com/ffl/freeagency?leagueId=1657827&amp;teamId=6&amp;seasonId=2017" TargetMode="External"/><Relationship Id="rId3" Type="http://schemas.openxmlformats.org/officeDocument/2006/relationships/hyperlink" Target="http://games.espn.com/ffl/freeagency?leagueId=1657827&amp;teamId=6&amp;seasonId=2017" TargetMode="External"/><Relationship Id="rId4" Type="http://schemas.openxmlformats.org/officeDocument/2006/relationships/hyperlink" Target="http://games.espn.com/ffl/freeagency?leagueId=1657827&amp;teamId=6&amp;seasonId=2017" TargetMode="External"/><Relationship Id="rId5" Type="http://schemas.openxmlformats.org/officeDocument/2006/relationships/hyperlink" Target="http://games.espn.com/ffl/freeagency?leagueId=1657827&amp;teamId=6&amp;seasonId=2017" TargetMode="External"/><Relationship Id="rId6" Type="http://schemas.openxmlformats.org/officeDocument/2006/relationships/hyperlink" Target="http://games.espn.com/ffl/freeagency?leagueId=1657827&amp;teamId=6&amp;seasonId=2017" TargetMode="External"/><Relationship Id="rId7" Type="http://schemas.openxmlformats.org/officeDocument/2006/relationships/hyperlink" Target="http://games.espn.com/ffl/freeagency?leagueId=1657827&amp;teamId=6&amp;seasonId=2017" TargetMode="External"/><Relationship Id="rId8" Type="http://schemas.openxmlformats.org/officeDocument/2006/relationships/hyperlink" Target="http://games.espn.com/ffl/freeagency?leagueId=1657827&amp;teamId=6&amp;seasonId=2017" TargetMode="External"/><Relationship Id="rId9" Type="http://schemas.openxmlformats.org/officeDocument/2006/relationships/hyperlink" Target="http://games.espn.com/ffl/freeagency?leagueId=1657827&amp;teamId=6&amp;seasonId=2017" TargetMode="External"/><Relationship Id="rId50" Type="http://schemas.openxmlformats.org/officeDocument/2006/relationships/hyperlink" Target="http://games.espn.com/ffl/freeagency?leagueId=1657827&amp;teamId=6&amp;seasonId=2017" TargetMode="External"/><Relationship Id="rId51" Type="http://schemas.openxmlformats.org/officeDocument/2006/relationships/hyperlink" Target="http://games.espn.com/ffl/freeagency?leagueId=1657827&amp;teamId=6&amp;seasonId=2017" TargetMode="External"/><Relationship Id="rId52" Type="http://schemas.openxmlformats.org/officeDocument/2006/relationships/hyperlink" Target="http://games.espn.com/ffl/freeagency?leagueId=1657827&amp;teamId=6&amp;seasonId=2017" TargetMode="External"/><Relationship Id="rId53" Type="http://schemas.openxmlformats.org/officeDocument/2006/relationships/hyperlink" Target="http://games.espn.com/ffl/freeagency?leagueId=1657827&amp;teamId=6&amp;seasonId=2017" TargetMode="External"/><Relationship Id="rId54" Type="http://schemas.openxmlformats.org/officeDocument/2006/relationships/hyperlink" Target="http://games.espn.com/ffl/freeagency?leagueId=1657827&amp;teamId=6&amp;seasonId=2017" TargetMode="External"/><Relationship Id="rId55" Type="http://schemas.openxmlformats.org/officeDocument/2006/relationships/hyperlink" Target="http://games.espn.com/ffl/freeagency?leagueId=1657827&amp;teamId=6&amp;seasonId=2017" TargetMode="External"/><Relationship Id="rId56" Type="http://schemas.openxmlformats.org/officeDocument/2006/relationships/hyperlink" Target="http://games.espn.com/ffl/freeagency?leagueId=1657827&amp;teamId=6&amp;seasonId=2017" TargetMode="External"/><Relationship Id="rId57" Type="http://schemas.openxmlformats.org/officeDocument/2006/relationships/hyperlink" Target="http://games.espn.com/ffl/freeagency?leagueId=1657827&amp;teamId=6&amp;seasonId=2017" TargetMode="External"/><Relationship Id="rId58" Type="http://schemas.openxmlformats.org/officeDocument/2006/relationships/hyperlink" Target="http://games.espn.com/ffl/freeagency?leagueId=1657827&amp;teamId=6&amp;seasonId=2017" TargetMode="External"/><Relationship Id="rId59" Type="http://schemas.openxmlformats.org/officeDocument/2006/relationships/hyperlink" Target="http://games.espn.com/ffl/freeagency?leagueId=1657827&amp;teamId=6&amp;seasonId=2017" TargetMode="External"/><Relationship Id="rId110" Type="http://schemas.openxmlformats.org/officeDocument/2006/relationships/hyperlink" Target="http://games.espn.com/ffl/freeagency?leagueId=1657827&amp;teamId=6&amp;seasonId=2017" TargetMode="External"/><Relationship Id="rId111" Type="http://schemas.openxmlformats.org/officeDocument/2006/relationships/hyperlink" Target="http://games.espn.com/ffl/freeagency?leagueId=1657827&amp;teamId=6&amp;seasonId=2017" TargetMode="External"/><Relationship Id="rId112" Type="http://schemas.openxmlformats.org/officeDocument/2006/relationships/hyperlink" Target="http://games.espn.com/ffl/freeagency?leagueId=1657827&amp;teamId=6&amp;seasonId=2017" TargetMode="External"/><Relationship Id="rId113" Type="http://schemas.openxmlformats.org/officeDocument/2006/relationships/hyperlink" Target="http://games.espn.com/ffl/freeagency?leagueId=1657827&amp;teamId=6&amp;seasonId=2017" TargetMode="External"/><Relationship Id="rId114" Type="http://schemas.openxmlformats.org/officeDocument/2006/relationships/hyperlink" Target="http://games.espn.com/ffl/freeagency?leagueId=1657827&amp;teamId=6&amp;seasonId=2017" TargetMode="External"/><Relationship Id="rId115" Type="http://schemas.openxmlformats.org/officeDocument/2006/relationships/hyperlink" Target="http://games.espn.com/ffl/freeagency?leagueId=1657827&amp;teamId=6&amp;seasonId=2017" TargetMode="External"/><Relationship Id="rId116" Type="http://schemas.openxmlformats.org/officeDocument/2006/relationships/hyperlink" Target="http://games.espn.com/ffl/freeagency?leagueId=1657827&amp;teamId=6&amp;seasonId=2017" TargetMode="External"/><Relationship Id="rId117" Type="http://schemas.openxmlformats.org/officeDocument/2006/relationships/hyperlink" Target="http://games.espn.com/ffl/freeagency?leagueId=1657827&amp;teamId=6&amp;seasonId=2017" TargetMode="External"/><Relationship Id="rId118" Type="http://schemas.openxmlformats.org/officeDocument/2006/relationships/hyperlink" Target="http://games.espn.com/ffl/freeagency?leagueId=1657827&amp;teamId=6&amp;seasonId=2017" TargetMode="External"/><Relationship Id="rId119" Type="http://schemas.openxmlformats.org/officeDocument/2006/relationships/hyperlink" Target="http://games.espn.com/ffl/freeagency?leagueId=1657827&amp;teamId=6&amp;seasonId=2017" TargetMode="External"/><Relationship Id="rId30" Type="http://schemas.openxmlformats.org/officeDocument/2006/relationships/hyperlink" Target="http://games.espn.com/ffl/freeagency?leagueId=1657827&amp;teamId=6&amp;seasonId=2017" TargetMode="External"/><Relationship Id="rId31" Type="http://schemas.openxmlformats.org/officeDocument/2006/relationships/hyperlink" Target="http://games.espn.com/ffl/freeagency?leagueId=1657827&amp;teamId=6&amp;seasonId=2017" TargetMode="External"/><Relationship Id="rId32" Type="http://schemas.openxmlformats.org/officeDocument/2006/relationships/hyperlink" Target="http://games.espn.com/ffl/freeagency?leagueId=1657827&amp;teamId=6&amp;seasonId=2017" TargetMode="External"/><Relationship Id="rId33" Type="http://schemas.openxmlformats.org/officeDocument/2006/relationships/hyperlink" Target="http://games.espn.com/ffl/freeagency?leagueId=1657827&amp;teamId=6&amp;seasonId=2017" TargetMode="External"/><Relationship Id="rId34" Type="http://schemas.openxmlformats.org/officeDocument/2006/relationships/hyperlink" Target="http://games.espn.com/ffl/freeagency?leagueId=1657827&amp;teamId=6&amp;seasonId=2017" TargetMode="External"/><Relationship Id="rId35" Type="http://schemas.openxmlformats.org/officeDocument/2006/relationships/hyperlink" Target="http://games.espn.com/ffl/freeagency?leagueId=1657827&amp;teamId=6&amp;seasonId=2017" TargetMode="External"/><Relationship Id="rId36" Type="http://schemas.openxmlformats.org/officeDocument/2006/relationships/hyperlink" Target="http://games.espn.com/ffl/freeagency?leagueId=1657827&amp;teamId=6&amp;seasonId=2017" TargetMode="External"/><Relationship Id="rId37" Type="http://schemas.openxmlformats.org/officeDocument/2006/relationships/hyperlink" Target="http://games.espn.com/ffl/freeagency?leagueId=1657827&amp;teamId=6&amp;seasonId=2017" TargetMode="External"/><Relationship Id="rId38" Type="http://schemas.openxmlformats.org/officeDocument/2006/relationships/hyperlink" Target="http://games.espn.com/ffl/freeagency?leagueId=1657827&amp;teamId=6&amp;seasonId=2017" TargetMode="External"/><Relationship Id="rId39" Type="http://schemas.openxmlformats.org/officeDocument/2006/relationships/hyperlink" Target="http://games.espn.com/ffl/freeagency?leagueId=1657827&amp;teamId=6&amp;seasonId=2017" TargetMode="External"/><Relationship Id="rId80" Type="http://schemas.openxmlformats.org/officeDocument/2006/relationships/hyperlink" Target="http://games.espn.com/ffl/freeagency?leagueId=1657827&amp;teamId=6&amp;seasonId=2017" TargetMode="External"/><Relationship Id="rId81" Type="http://schemas.openxmlformats.org/officeDocument/2006/relationships/hyperlink" Target="http://games.espn.com/ffl/freeagency?leagueId=1657827&amp;teamId=6&amp;seasonId=2017" TargetMode="External"/><Relationship Id="rId82" Type="http://schemas.openxmlformats.org/officeDocument/2006/relationships/hyperlink" Target="http://games.espn.com/ffl/freeagency?leagueId=1657827&amp;teamId=6&amp;seasonId=2017" TargetMode="External"/><Relationship Id="rId83" Type="http://schemas.openxmlformats.org/officeDocument/2006/relationships/hyperlink" Target="http://games.espn.com/ffl/freeagency?leagueId=1657827&amp;teamId=6&amp;seasonId=2017" TargetMode="External"/><Relationship Id="rId84" Type="http://schemas.openxmlformats.org/officeDocument/2006/relationships/hyperlink" Target="http://games.espn.com/ffl/freeagency?leagueId=1657827&amp;teamId=6&amp;seasonId=2017" TargetMode="External"/><Relationship Id="rId85" Type="http://schemas.openxmlformats.org/officeDocument/2006/relationships/hyperlink" Target="http://games.espn.com/ffl/freeagency?leagueId=1657827&amp;teamId=6&amp;seasonId=2017" TargetMode="External"/><Relationship Id="rId86" Type="http://schemas.openxmlformats.org/officeDocument/2006/relationships/hyperlink" Target="http://games.espn.com/ffl/freeagency?leagueId=1657827&amp;teamId=6&amp;seasonId=2017" TargetMode="External"/><Relationship Id="rId87" Type="http://schemas.openxmlformats.org/officeDocument/2006/relationships/hyperlink" Target="http://games.espn.com/ffl/freeagency?leagueId=1657827&amp;teamId=6&amp;seasonId=2017" TargetMode="External"/><Relationship Id="rId88" Type="http://schemas.openxmlformats.org/officeDocument/2006/relationships/hyperlink" Target="http://games.espn.com/ffl/freeagency?leagueId=1657827&amp;teamId=6&amp;seasonId=2017" TargetMode="External"/><Relationship Id="rId89" Type="http://schemas.openxmlformats.org/officeDocument/2006/relationships/hyperlink" Target="http://games.espn.com/ffl/freeagency?leagueId=1657827&amp;teamId=6&amp;seasonId=20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B2" sqref="B2"/>
    </sheetView>
  </sheetViews>
  <sheetFormatPr baseColWidth="10" defaultRowHeight="13" x14ac:dyDescent="0.15"/>
  <sheetData>
    <row r="1" spans="1:17" x14ac:dyDescent="0.15">
      <c r="B1" s="9" t="s">
        <v>318</v>
      </c>
      <c r="C1" s="9" t="s">
        <v>320</v>
      </c>
      <c r="D1" s="9" t="s">
        <v>319</v>
      </c>
      <c r="E1" s="9" t="s">
        <v>321</v>
      </c>
    </row>
    <row r="2" spans="1:17" x14ac:dyDescent="0.15">
      <c r="A2" s="9" t="s">
        <v>317</v>
      </c>
      <c r="B2">
        <f>AVERAGEIFS('WR+RB+TE+QB, subset'!$I:$I,'WR+RB+TE+QB, subset'!$G:$G,"&gt;=0")</f>
        <v>10.779695431472085</v>
      </c>
      <c r="C2">
        <f>AVERAGEIFS('WR+RB+TE+QB, subset'!$H:$H,'WR+RB+TE+QB, subset'!$G:$G,"&gt;=0")</f>
        <v>11.01196172248804</v>
      </c>
      <c r="D2">
        <f>AVERAGEIFS('WR+RB+TE+QB, subset'!$I:$I,'WR+RB+TE+QB, subset'!$G:$G,1)</f>
        <v>12.50982142857143</v>
      </c>
      <c r="E2">
        <f>AVERAGEIFS('WR+RB+TE+QB, subset'!$H:$H,'WR+RB+TE+QB, subset'!$G:$G,1)</f>
        <v>13.934821428571436</v>
      </c>
    </row>
    <row r="3" spans="1:17" x14ac:dyDescent="0.15">
      <c r="A3" s="9" t="s">
        <v>12</v>
      </c>
      <c r="B3">
        <f>AVERAGEIFS('WR+RB+TE+QB, subset'!$I:$I,'WR+RB+TE+QB, subset'!$G:$G,"&gt;=0",'WR+RB+TE+QB, subset'!$B:$B,$A3)</f>
        <v>16.140624999999996</v>
      </c>
      <c r="C3">
        <f>AVERAGEIFS('WR+RB+TE+QB, subset'!$H:$H,'WR+RB+TE+QB, subset'!$G:$G,"&gt;=0",'WR+RB+TE+QB, subset'!$B:$B,$A3)</f>
        <v>16.075757575757574</v>
      </c>
      <c r="D3">
        <f>AVERAGEIFS('WR+RB+TE+QB, subset'!$I:$I,'WR+RB+TE+QB, subset'!$G:$G,1,'WR+RB+TE+QB, subset'!$B:$B,$A3)</f>
        <v>16.787499999999998</v>
      </c>
      <c r="E3">
        <f>AVERAGEIFS('WR+RB+TE+QB, subset'!$H:$H,'WR+RB+TE+QB, subset'!$G:$G,1,'WR+RB+TE+QB, subset'!$B:$B,$A3)</f>
        <v>18.412500000000001</v>
      </c>
    </row>
    <row r="4" spans="1:17" x14ac:dyDescent="0.15">
      <c r="A4" s="9" t="s">
        <v>24</v>
      </c>
      <c r="B4">
        <f>AVERAGEIFS('WR+RB+TE+QB, subset'!$I:$I,'WR+RB+TE+QB, subset'!$G:$G,"&gt;=0",'WR+RB+TE+QB, subset'!$B:$B,$A4)</f>
        <v>11.687234042553191</v>
      </c>
      <c r="C4">
        <f>AVERAGEIFS('WR+RB+TE+QB, subset'!$H:$H,'WR+RB+TE+QB, subset'!$G:$G,"&gt;=0",'WR+RB+TE+QB, subset'!$B:$B,$A4)</f>
        <v>11.649019607843139</v>
      </c>
      <c r="D4">
        <f>AVERAGEIFS('WR+RB+TE+QB, subset'!$I:$I,'WR+RB+TE+QB, subset'!$G:$G,1,'WR+RB+TE+QB, subset'!$B:$B,$A4)</f>
        <v>12.68125</v>
      </c>
      <c r="E4">
        <f>AVERAGEIFS('WR+RB+TE+QB, subset'!$H:$H,'WR+RB+TE+QB, subset'!$G:$G,1,'WR+RB+TE+QB, subset'!$B:$B,$A4)</f>
        <v>15.328125</v>
      </c>
    </row>
    <row r="5" spans="1:17" x14ac:dyDescent="0.15">
      <c r="A5" s="9" t="s">
        <v>14</v>
      </c>
      <c r="B5">
        <f>AVERAGEIFS('WR+RB+TE+QB, subset'!$I:$I,'WR+RB+TE+QB, subset'!$G:$G,"&gt;=0",'WR+RB+TE+QB, subset'!$B:$B,$A5)</f>
        <v>8.2818181818181831</v>
      </c>
      <c r="C5">
        <f>AVERAGEIFS('WR+RB+TE+QB, subset'!$H:$H,'WR+RB+TE+QB, subset'!$G:$G,"&gt;=0",'WR+RB+TE+QB, subset'!$B:$B,$A5)</f>
        <v>9.1518518518518501</v>
      </c>
      <c r="D5">
        <f>AVERAGEIFS('WR+RB+TE+QB, subset'!$I:$I,'WR+RB+TE+QB, subset'!$G:$G,1,'WR+RB+TE+QB, subset'!$B:$B,$A5)</f>
        <v>10.439473684210526</v>
      </c>
      <c r="E5">
        <f>AVERAGEIFS('WR+RB+TE+QB, subset'!$H:$H,'WR+RB+TE+QB, subset'!$G:$G,1,'WR+RB+TE+QB, subset'!$B:$B,$A5)</f>
        <v>11.355263157894733</v>
      </c>
    </row>
    <row r="6" spans="1:17" x14ac:dyDescent="0.15">
      <c r="A6" s="9" t="s">
        <v>29</v>
      </c>
      <c r="B6">
        <f>AVERAGEIFS('WR+RB+TE+QB, subset'!$I:$I,'WR+RB+TE+QB, subset'!$G:$G,"&gt;=0",'WR+RB+TE+QB, subset'!$B:$B,$A6)</f>
        <v>10.246341463414636</v>
      </c>
      <c r="C6">
        <f>AVERAGEIFS('WR+RB+TE+QB, subset'!$H:$H,'WR+RB+TE+QB, subset'!$G:$G,"&gt;=0",'WR+RB+TE+QB, subset'!$B:$B,$A6)</f>
        <v>9.9</v>
      </c>
      <c r="D6">
        <f>AVERAGEIFS('WR+RB+TE+QB, subset'!$I:$I,'WR+RB+TE+QB, subset'!$G:$G,1,'WR+RB+TE+QB, subset'!$B:$B,$A6)</f>
        <v>12.692307692307695</v>
      </c>
      <c r="E6">
        <f>AVERAGEIFS('WR+RB+TE+QB, subset'!$H:$H,'WR+RB+TE+QB, subset'!$G:$G,1,'WR+RB+TE+QB, subset'!$B:$B,$A6)</f>
        <v>13.234615384615381</v>
      </c>
    </row>
    <row r="8" spans="1:17" x14ac:dyDescent="0.15">
      <c r="A8" s="10" t="s">
        <v>322</v>
      </c>
    </row>
    <row r="9" spans="1:17" x14ac:dyDescent="0.15">
      <c r="A9" s="9" t="s">
        <v>10</v>
      </c>
      <c r="B9">
        <v>1</v>
      </c>
      <c r="C9">
        <f>B9+1</f>
        <v>2</v>
      </c>
      <c r="D9">
        <f t="shared" ref="D9:N9" si="0">C9+1</f>
        <v>3</v>
      </c>
      <c r="E9">
        <f t="shared" si="0"/>
        <v>4</v>
      </c>
      <c r="F9">
        <f t="shared" si="0"/>
        <v>5</v>
      </c>
      <c r="G9">
        <f t="shared" si="0"/>
        <v>6</v>
      </c>
      <c r="H9">
        <f t="shared" si="0"/>
        <v>7</v>
      </c>
      <c r="I9">
        <f t="shared" si="0"/>
        <v>8</v>
      </c>
      <c r="J9">
        <f t="shared" si="0"/>
        <v>9</v>
      </c>
      <c r="K9">
        <f t="shared" si="0"/>
        <v>10</v>
      </c>
      <c r="L9">
        <f t="shared" si="0"/>
        <v>11</v>
      </c>
      <c r="M9">
        <f t="shared" si="0"/>
        <v>12</v>
      </c>
      <c r="N9">
        <f t="shared" si="0"/>
        <v>13</v>
      </c>
      <c r="O9" s="17">
        <f t="shared" ref="O9" si="1">N9+1</f>
        <v>14</v>
      </c>
      <c r="P9" s="17">
        <f t="shared" ref="P9" si="2">O9+1</f>
        <v>15</v>
      </c>
      <c r="Q9" s="17">
        <f t="shared" ref="Q9" si="3">P9+1</f>
        <v>16</v>
      </c>
    </row>
    <row r="10" spans="1:17" x14ac:dyDescent="0.15">
      <c r="A10" s="9" t="s">
        <v>317</v>
      </c>
      <c r="B10" s="11">
        <f>AVERAGEIFS('WR+RB+TE+QB, subset'!$I:$I,'WR+RB+TE+QB, subset'!$C:$C,B$9,'WR+RB+TE+QB, subset'!$G:$G,1)</f>
        <v>9.1142857142857139</v>
      </c>
      <c r="C10" s="11">
        <f>AVERAGEIFS('WR+RB+TE+QB, subset'!$I:$I,'WR+RB+TE+QB, subset'!$C:$C,C$9,'WR+RB+TE+QB, subset'!$G:$G,1)</f>
        <v>10.614285714285714</v>
      </c>
      <c r="D10" s="11">
        <f>AVERAGEIFS('WR+RB+TE+QB, subset'!$I:$I,'WR+RB+TE+QB, subset'!$C:$C,D$9,'WR+RB+TE+QB, subset'!$G:$G,1)</f>
        <v>14.114285714285714</v>
      </c>
      <c r="E10" s="11">
        <f>AVERAGEIFS('WR+RB+TE+QB, subset'!$I:$I,'WR+RB+TE+QB, subset'!$C:$C,E$9,'WR+RB+TE+QB, subset'!$G:$G,1)</f>
        <v>10.4</v>
      </c>
      <c r="F10" s="11">
        <f>AVERAGEIFS('WR+RB+TE+QB, subset'!$I:$I,'WR+RB+TE+QB, subset'!$C:$C,F$9,'WR+RB+TE+QB, subset'!$G:$G,1)</f>
        <v>16.100000000000001</v>
      </c>
      <c r="G10" s="11">
        <f>AVERAGEIFS('WR+RB+TE+QB, subset'!$I:$I,'WR+RB+TE+QB, subset'!$C:$C,G$9,'WR+RB+TE+QB, subset'!$G:$G,1)</f>
        <v>7.6857142857142851</v>
      </c>
      <c r="H10" s="11">
        <f>AVERAGEIFS('WR+RB+TE+QB, subset'!$I:$I,'WR+RB+TE+QB, subset'!$C:$C,H$9,'WR+RB+TE+QB, subset'!$G:$G,1)</f>
        <v>15.957142857142856</v>
      </c>
      <c r="I10" s="11">
        <f>AVERAGEIFS('WR+RB+TE+QB, subset'!$I:$I,'WR+RB+TE+QB, subset'!$C:$C,I$9,'WR+RB+TE+QB, subset'!$G:$G,1)</f>
        <v>16.2</v>
      </c>
      <c r="J10" s="11">
        <f>AVERAGEIFS('WR+RB+TE+QB, subset'!$I:$I,'WR+RB+TE+QB, subset'!$C:$C,J$9,'WR+RB+TE+QB, subset'!$G:$G,1)</f>
        <v>12.728571428571428</v>
      </c>
      <c r="K10" s="11">
        <f>AVERAGEIFS('WR+RB+TE+QB, subset'!$I:$I,'WR+RB+TE+QB, subset'!$C:$C,K$9,'WR+RB+TE+QB, subset'!$G:$G,1)</f>
        <v>12.37142857142857</v>
      </c>
      <c r="L10" s="11">
        <f>AVERAGEIFS('WR+RB+TE+QB, subset'!$I:$I,'WR+RB+TE+QB, subset'!$C:$C,L$9,'WR+RB+TE+QB, subset'!$G:$G,1)</f>
        <v>14.12857142857143</v>
      </c>
      <c r="M10" s="11">
        <f>AVERAGEIFS('WR+RB+TE+QB, subset'!$I:$I,'WR+RB+TE+QB, subset'!$C:$C,M$9,'WR+RB+TE+QB, subset'!$G:$G,1)</f>
        <v>14.214285714285714</v>
      </c>
      <c r="N10" s="11">
        <f>AVERAGEIFS('WR+RB+TE+QB, subset'!$I:$I,'WR+RB+TE+QB, subset'!$C:$C,N$9,'WR+RB+TE+QB, subset'!$G:$G,1)</f>
        <v>7.6571428571428575</v>
      </c>
      <c r="O10" s="11">
        <f>AVERAGEIFS('WR+RB+TE+QB, subset'!$I:$I,'WR+RB+TE+QB, subset'!$C:$C,O$9,'WR+RB+TE+QB, subset'!$G:$G,1)</f>
        <v>10.757142857142856</v>
      </c>
      <c r="P10" s="11">
        <f>AVERAGEIFS('WR+RB+TE+QB, subset'!$I:$I,'WR+RB+TE+QB, subset'!$C:$C,P$9,'WR+RB+TE+QB, subset'!$G:$G,1)</f>
        <v>14.642857142857142</v>
      </c>
      <c r="Q10" s="11">
        <f>AVERAGEIFS('WR+RB+TE+QB, subset'!$I:$I,'WR+RB+TE+QB, subset'!$C:$C,Q$9,'WR+RB+TE+QB, subset'!$G:$G,1)</f>
        <v>13.471428571428573</v>
      </c>
    </row>
    <row r="11" spans="1:17" x14ac:dyDescent="0.15">
      <c r="A11" s="9" t="s">
        <v>12</v>
      </c>
      <c r="B11" s="11">
        <f>AVERAGEIFS('WR+RB+TE+QB, subset'!$I:$I,'WR+RB+TE+QB, subset'!$C:$C,B$9,'WR+RB+TE+QB, subset'!$G:$G,1,'WR+RB+TE+QB, subset'!$B:$B,$A11)</f>
        <v>16.5</v>
      </c>
      <c r="C11" s="11">
        <f>AVERAGEIFS('WR+RB+TE+QB, subset'!$I:$I,'WR+RB+TE+QB, subset'!$C:$C,C$9,'WR+RB+TE+QB, subset'!$G:$G,1,'WR+RB+TE+QB, subset'!$B:$B,$A11)</f>
        <v>18.5</v>
      </c>
      <c r="D11" s="11">
        <f>AVERAGEIFS('WR+RB+TE+QB, subset'!$I:$I,'WR+RB+TE+QB, subset'!$C:$C,D$9,'WR+RB+TE+QB, subset'!$G:$G,1,'WR+RB+TE+QB, subset'!$B:$B,$A11)</f>
        <v>16.5</v>
      </c>
      <c r="E11" s="11">
        <f>AVERAGEIFS('WR+RB+TE+QB, subset'!$I:$I,'WR+RB+TE+QB, subset'!$C:$C,E$9,'WR+RB+TE+QB, subset'!$G:$G,1,'WR+RB+TE+QB, subset'!$B:$B,$A11)</f>
        <v>23.1</v>
      </c>
      <c r="F11" s="11">
        <f>AVERAGEIFS('WR+RB+TE+QB, subset'!$I:$I,'WR+RB+TE+QB, subset'!$C:$C,F$9,'WR+RB+TE+QB, subset'!$G:$G,1,'WR+RB+TE+QB, subset'!$B:$B,$A11)</f>
        <v>24</v>
      </c>
      <c r="G11" s="11">
        <f>AVERAGEIFS('WR+RB+TE+QB, subset'!$I:$I,'WR+RB+TE+QB, subset'!$C:$C,G$9,'WR+RB+TE+QB, subset'!$G:$G,1,'WR+RB+TE+QB, subset'!$B:$B,$A11)</f>
        <v>0.7</v>
      </c>
      <c r="H11" s="11">
        <f>AVERAGEIFS('WR+RB+TE+QB, subset'!$I:$I,'WR+RB+TE+QB, subset'!$C:$C,H$9,'WR+RB+TE+QB, subset'!$G:$G,1,'WR+RB+TE+QB, subset'!$B:$B,$A11)</f>
        <v>20</v>
      </c>
      <c r="I11" s="11">
        <f>AVERAGEIFS('WR+RB+TE+QB, subset'!$I:$I,'WR+RB+TE+QB, subset'!$C:$C,I$9,'WR+RB+TE+QB, subset'!$G:$G,1,'WR+RB+TE+QB, subset'!$B:$B,$A11)</f>
        <v>16.7</v>
      </c>
      <c r="J11" s="11">
        <f>AVERAGEIFS('WR+RB+TE+QB, subset'!$I:$I,'WR+RB+TE+QB, subset'!$C:$C,J$9,'WR+RB+TE+QB, subset'!$G:$G,1,'WR+RB+TE+QB, subset'!$B:$B,$A11)</f>
        <v>26.9</v>
      </c>
      <c r="K11" s="11">
        <f>AVERAGEIFS('WR+RB+TE+QB, subset'!$I:$I,'WR+RB+TE+QB, subset'!$C:$C,K$9,'WR+RB+TE+QB, subset'!$G:$G,1,'WR+RB+TE+QB, subset'!$B:$B,$A11)</f>
        <v>21.7</v>
      </c>
      <c r="L11" s="11">
        <f>AVERAGEIFS('WR+RB+TE+QB, subset'!$I:$I,'WR+RB+TE+QB, subset'!$C:$C,L$9,'WR+RB+TE+QB, subset'!$G:$G,1,'WR+RB+TE+QB, subset'!$B:$B,$A11)</f>
        <v>18.3</v>
      </c>
      <c r="M11" s="11">
        <f>AVERAGEIFS('WR+RB+TE+QB, subset'!$I:$I,'WR+RB+TE+QB, subset'!$C:$C,M$9,'WR+RB+TE+QB, subset'!$G:$G,1,'WR+RB+TE+QB, subset'!$B:$B,$A11)</f>
        <v>14</v>
      </c>
      <c r="N11" s="11">
        <f>AVERAGEIFS('WR+RB+TE+QB, subset'!$I:$I,'WR+RB+TE+QB, subset'!$C:$C,N$9,'WR+RB+TE+QB, subset'!$G:$G,1,'WR+RB+TE+QB, subset'!$B:$B,$A11)</f>
        <v>3.8</v>
      </c>
      <c r="O11" s="11">
        <f>AVERAGEIFS('WR+RB+TE+QB, subset'!$I:$I,'WR+RB+TE+QB, subset'!$C:$C,O$9,'WR+RB+TE+QB, subset'!$G:$G,1,'WR+RB+TE+QB, subset'!$B:$B,$A11)</f>
        <v>15.2</v>
      </c>
      <c r="P11" s="11">
        <f>AVERAGEIFS('WR+RB+TE+QB, subset'!$I:$I,'WR+RB+TE+QB, subset'!$C:$C,P$9,'WR+RB+TE+QB, subset'!$G:$G,1,'WR+RB+TE+QB, subset'!$B:$B,$A11)</f>
        <v>21.9</v>
      </c>
      <c r="Q11" s="11">
        <f>AVERAGEIFS('WR+RB+TE+QB, subset'!$I:$I,'WR+RB+TE+QB, subset'!$C:$C,Q$9,'WR+RB+TE+QB, subset'!$G:$G,1,'WR+RB+TE+QB, subset'!$B:$B,$A11)</f>
        <v>10.8</v>
      </c>
    </row>
    <row r="12" spans="1:17" x14ac:dyDescent="0.15">
      <c r="A12" s="9" t="s">
        <v>24</v>
      </c>
      <c r="B12" s="11">
        <f>AVERAGEIFS('WR+RB+TE+QB, subset'!$I:$I,'WR+RB+TE+QB, subset'!$C:$C,B$9,'WR+RB+TE+QB, subset'!$G:$G,1,'WR+RB+TE+QB, subset'!$B:$B,$A12)</f>
        <v>15.2</v>
      </c>
      <c r="C12" s="11">
        <f>AVERAGEIFS('WR+RB+TE+QB, subset'!$I:$I,'WR+RB+TE+QB, subset'!$C:$C,C$9,'WR+RB+TE+QB, subset'!$G:$G,1,'WR+RB+TE+QB, subset'!$B:$B,$A12)</f>
        <v>12.45</v>
      </c>
      <c r="D12" s="11">
        <f>AVERAGEIFS('WR+RB+TE+QB, subset'!$I:$I,'WR+RB+TE+QB, subset'!$C:$C,D$9,'WR+RB+TE+QB, subset'!$G:$G,1,'WR+RB+TE+QB, subset'!$B:$B,$A12)</f>
        <v>9.1999999999999993</v>
      </c>
      <c r="E12" s="11">
        <f>AVERAGEIFS('WR+RB+TE+QB, subset'!$I:$I,'WR+RB+TE+QB, subset'!$C:$C,E$9,'WR+RB+TE+QB, subset'!$G:$G,1,'WR+RB+TE+QB, subset'!$B:$B,$A12)</f>
        <v>10.100000000000001</v>
      </c>
      <c r="F12" s="11">
        <f>AVERAGEIFS('WR+RB+TE+QB, subset'!$I:$I,'WR+RB+TE+QB, subset'!$C:$C,F$9,'WR+RB+TE+QB, subset'!$G:$G,1,'WR+RB+TE+QB, subset'!$B:$B,$A12)</f>
        <v>11.4</v>
      </c>
      <c r="G12" s="11">
        <f>AVERAGEIFS('WR+RB+TE+QB, subset'!$I:$I,'WR+RB+TE+QB, subset'!$C:$C,G$9,'WR+RB+TE+QB, subset'!$G:$G,1,'WR+RB+TE+QB, subset'!$B:$B,$A12)</f>
        <v>6.5</v>
      </c>
      <c r="H12" s="11">
        <f>AVERAGEIFS('WR+RB+TE+QB, subset'!$I:$I,'WR+RB+TE+QB, subset'!$C:$C,H$9,'WR+RB+TE+QB, subset'!$G:$G,1,'WR+RB+TE+QB, subset'!$B:$B,$A12)</f>
        <v>18.95</v>
      </c>
      <c r="I12" s="11">
        <f>AVERAGEIFS('WR+RB+TE+QB, subset'!$I:$I,'WR+RB+TE+QB, subset'!$C:$C,I$9,'WR+RB+TE+QB, subset'!$G:$G,1,'WR+RB+TE+QB, subset'!$B:$B,$A12)</f>
        <v>18.7</v>
      </c>
      <c r="J12" s="11">
        <f>AVERAGEIFS('WR+RB+TE+QB, subset'!$I:$I,'WR+RB+TE+QB, subset'!$C:$C,J$9,'WR+RB+TE+QB, subset'!$G:$G,1,'WR+RB+TE+QB, subset'!$B:$B,$A12)</f>
        <v>2.95</v>
      </c>
      <c r="K12" s="11">
        <f>AVERAGEIFS('WR+RB+TE+QB, subset'!$I:$I,'WR+RB+TE+QB, subset'!$C:$C,K$9,'WR+RB+TE+QB, subset'!$G:$G,1,'WR+RB+TE+QB, subset'!$B:$B,$A12)</f>
        <v>10.5</v>
      </c>
      <c r="L12" s="11">
        <f>AVERAGEIFS('WR+RB+TE+QB, subset'!$I:$I,'WR+RB+TE+QB, subset'!$C:$C,L$9,'WR+RB+TE+QB, subset'!$G:$G,1,'WR+RB+TE+QB, subset'!$B:$B,$A12)</f>
        <v>18.350000000000001</v>
      </c>
      <c r="M12" s="11">
        <f>AVERAGEIFS('WR+RB+TE+QB, subset'!$I:$I,'WR+RB+TE+QB, subset'!$C:$C,M$9,'WR+RB+TE+QB, subset'!$G:$G,1,'WR+RB+TE+QB, subset'!$B:$B,$A12)</f>
        <v>8.1</v>
      </c>
      <c r="N12" s="11">
        <f>AVERAGEIFS('WR+RB+TE+QB, subset'!$I:$I,'WR+RB+TE+QB, subset'!$C:$C,N$9,'WR+RB+TE+QB, subset'!$G:$G,1,'WR+RB+TE+QB, subset'!$B:$B,$A12)</f>
        <v>10.45</v>
      </c>
      <c r="O12" s="11">
        <f>AVERAGEIFS('WR+RB+TE+QB, subset'!$I:$I,'WR+RB+TE+QB, subset'!$C:$C,O$9,'WR+RB+TE+QB, subset'!$G:$G,1,'WR+RB+TE+QB, subset'!$B:$B,$A12)</f>
        <v>15.3</v>
      </c>
      <c r="P12" s="11">
        <f>AVERAGEIFS('WR+RB+TE+QB, subset'!$I:$I,'WR+RB+TE+QB, subset'!$C:$C,P$9,'WR+RB+TE+QB, subset'!$G:$G,1,'WR+RB+TE+QB, subset'!$B:$B,$A12)</f>
        <v>18.25</v>
      </c>
      <c r="Q12" s="11">
        <f>AVERAGEIFS('WR+RB+TE+QB, subset'!$I:$I,'WR+RB+TE+QB, subset'!$C:$C,Q$9,'WR+RB+TE+QB, subset'!$G:$G,1,'WR+RB+TE+QB, subset'!$B:$B,$A12)</f>
        <v>16.5</v>
      </c>
    </row>
    <row r="13" spans="1:17" x14ac:dyDescent="0.15">
      <c r="A13" s="9" t="s">
        <v>14</v>
      </c>
      <c r="B13" s="11">
        <f>AVERAGEIFS('WR+RB+TE+QB, subset'!$I:$I,'WR+RB+TE+QB, subset'!$C:$C,B$9,'WR+RB+TE+QB, subset'!$G:$G,1,'WR+RB+TE+QB, subset'!$B:$B,$A13)</f>
        <v>4.3666666666666671</v>
      </c>
      <c r="C13" s="11">
        <f>AVERAGEIFS('WR+RB+TE+QB, subset'!$I:$I,'WR+RB+TE+QB, subset'!$C:$C,C$9,'WR+RB+TE+QB, subset'!$G:$G,1,'WR+RB+TE+QB, subset'!$B:$B,$A13)</f>
        <v>7.5500000000000007</v>
      </c>
      <c r="D13" s="11">
        <f>AVERAGEIFS('WR+RB+TE+QB, subset'!$I:$I,'WR+RB+TE+QB, subset'!$C:$C,D$9,'WR+RB+TE+QB, subset'!$G:$G,1,'WR+RB+TE+QB, subset'!$B:$B,$A13)</f>
        <v>15.466666666666669</v>
      </c>
      <c r="E13" s="11">
        <f>AVERAGEIFS('WR+RB+TE+QB, subset'!$I:$I,'WR+RB+TE+QB, subset'!$C:$C,E$9,'WR+RB+TE+QB, subset'!$G:$G,1,'WR+RB+TE+QB, subset'!$B:$B,$A13)</f>
        <v>3.15</v>
      </c>
      <c r="F13" s="11">
        <f>AVERAGEIFS('WR+RB+TE+QB, subset'!$I:$I,'WR+RB+TE+QB, subset'!$C:$C,F$9,'WR+RB+TE+QB, subset'!$G:$G,1,'WR+RB+TE+QB, subset'!$B:$B,$A13)</f>
        <v>16.05</v>
      </c>
      <c r="G13" s="11">
        <f>AVERAGEIFS('WR+RB+TE+QB, subset'!$I:$I,'WR+RB+TE+QB, subset'!$C:$C,G$9,'WR+RB+TE+QB, subset'!$G:$G,1,'WR+RB+TE+QB, subset'!$B:$B,$A13)</f>
        <v>8.1</v>
      </c>
      <c r="H13" s="11">
        <f>AVERAGEIFS('WR+RB+TE+QB, subset'!$I:$I,'WR+RB+TE+QB, subset'!$C:$C,H$9,'WR+RB+TE+QB, subset'!$G:$G,1,'WR+RB+TE+QB, subset'!$B:$B,$A13)</f>
        <v>9.9</v>
      </c>
      <c r="I13" s="11">
        <f>AVERAGEIFS('WR+RB+TE+QB, subset'!$I:$I,'WR+RB+TE+QB, subset'!$C:$C,I$9,'WR+RB+TE+QB, subset'!$G:$G,1,'WR+RB+TE+QB, subset'!$B:$B,$A13)</f>
        <v>13</v>
      </c>
      <c r="J13" s="11">
        <f>AVERAGEIFS('WR+RB+TE+QB, subset'!$I:$I,'WR+RB+TE+QB, subset'!$C:$C,J$9,'WR+RB+TE+QB, subset'!$G:$G,1,'WR+RB+TE+QB, subset'!$B:$B,$A13)</f>
        <v>15.133333333333333</v>
      </c>
      <c r="K13" s="11">
        <f>AVERAGEIFS('WR+RB+TE+QB, subset'!$I:$I,'WR+RB+TE+QB, subset'!$C:$C,K$9,'WR+RB+TE+QB, subset'!$G:$G,1,'WR+RB+TE+QB, subset'!$B:$B,$A13)</f>
        <v>7.7333333333333334</v>
      </c>
      <c r="L13" s="11">
        <f>AVERAGEIFS('WR+RB+TE+QB, subset'!$I:$I,'WR+RB+TE+QB, subset'!$C:$C,L$9,'WR+RB+TE+QB, subset'!$G:$G,1,'WR+RB+TE+QB, subset'!$B:$B,$A13)</f>
        <v>10.15</v>
      </c>
      <c r="M13" s="11">
        <f>AVERAGEIFS('WR+RB+TE+QB, subset'!$I:$I,'WR+RB+TE+QB, subset'!$C:$C,M$9,'WR+RB+TE+QB, subset'!$G:$G,1,'WR+RB+TE+QB, subset'!$B:$B,$A13)</f>
        <v>15.3</v>
      </c>
      <c r="N13" s="11">
        <f>AVERAGEIFS('WR+RB+TE+QB, subset'!$I:$I,'WR+RB+TE+QB, subset'!$C:$C,N$9,'WR+RB+TE+QB, subset'!$G:$G,1,'WR+RB+TE+QB, subset'!$B:$B,$A13)</f>
        <v>6.4499999999999993</v>
      </c>
      <c r="O13" s="11">
        <f>AVERAGEIFS('WR+RB+TE+QB, subset'!$I:$I,'WR+RB+TE+QB, subset'!$C:$C,O$9,'WR+RB+TE+QB, subset'!$G:$G,1,'WR+RB+TE+QB, subset'!$B:$B,$A13)</f>
        <v>9.8333333333333339</v>
      </c>
      <c r="P13" s="11">
        <f>AVERAGEIFS('WR+RB+TE+QB, subset'!$I:$I,'WR+RB+TE+QB, subset'!$C:$C,P$9,'WR+RB+TE+QB, subset'!$G:$G,1,'WR+RB+TE+QB, subset'!$B:$B,$A13)</f>
        <v>12.8</v>
      </c>
      <c r="Q13" s="11">
        <f>AVERAGEIFS('WR+RB+TE+QB, subset'!$I:$I,'WR+RB+TE+QB, subset'!$C:$C,Q$9,'WR+RB+TE+QB, subset'!$G:$G,1,'WR+RB+TE+QB, subset'!$B:$B,$A13)</f>
        <v>13.05</v>
      </c>
    </row>
    <row r="14" spans="1:17" x14ac:dyDescent="0.15">
      <c r="A14" s="9" t="s">
        <v>29</v>
      </c>
      <c r="B14" s="11">
        <f>AVERAGEIFS('WR+RB+TE+QB, subset'!$I:$I,'WR+RB+TE+QB, subset'!$C:$C,B$9,'WR+RB+TE+QB, subset'!$G:$G,1,'WR+RB+TE+QB, subset'!$B:$B,$A14)</f>
        <v>3.8</v>
      </c>
      <c r="C14" s="11">
        <f>AVERAGEIFS('WR+RB+TE+QB, subset'!$I:$I,'WR+RB+TE+QB, subset'!$C:$C,C$9,'WR+RB+TE+QB, subset'!$G:$G,1,'WR+RB+TE+QB, subset'!$B:$B,$A14)</f>
        <v>7.8999999999999995</v>
      </c>
      <c r="D14" s="11">
        <f>AVERAGEIFS('WR+RB+TE+QB, subset'!$I:$I,'WR+RB+TE+QB, subset'!$C:$C,D$9,'WR+RB+TE+QB, subset'!$G:$G,1,'WR+RB+TE+QB, subset'!$B:$B,$A14)</f>
        <v>17.5</v>
      </c>
      <c r="E14" s="11">
        <f>AVERAGEIFS('WR+RB+TE+QB, subset'!$I:$I,'WR+RB+TE+QB, subset'!$C:$C,E$9,'WR+RB+TE+QB, subset'!$G:$G,1,'WR+RB+TE+QB, subset'!$B:$B,$A14)</f>
        <v>11.6</v>
      </c>
      <c r="F14" s="11">
        <f>AVERAGEIFS('WR+RB+TE+QB, subset'!$I:$I,'WR+RB+TE+QB, subset'!$C:$C,F$9,'WR+RB+TE+QB, subset'!$G:$G,1,'WR+RB+TE+QB, subset'!$B:$B,$A14)</f>
        <v>16.899999999999999</v>
      </c>
      <c r="G14" s="11">
        <f>AVERAGEIFS('WR+RB+TE+QB, subset'!$I:$I,'WR+RB+TE+QB, subset'!$C:$C,G$9,'WR+RB+TE+QB, subset'!$G:$G,1,'WR+RB+TE+QB, subset'!$B:$B,$A14)</f>
        <v>15.8</v>
      </c>
      <c r="H14" s="11">
        <f>AVERAGEIFS('WR+RB+TE+QB, subset'!$I:$I,'WR+RB+TE+QB, subset'!$C:$C,H$9,'WR+RB+TE+QB, subset'!$G:$G,1,'WR+RB+TE+QB, subset'!$B:$B,$A14)</f>
        <v>17</v>
      </c>
      <c r="I14" s="11">
        <f>AVERAGEIFS('WR+RB+TE+QB, subset'!$I:$I,'WR+RB+TE+QB, subset'!$C:$C,I$9,'WR+RB+TE+QB, subset'!$G:$G,1,'WR+RB+TE+QB, subset'!$B:$B,$A14)</f>
        <v>16.649999999999999</v>
      </c>
      <c r="J14" s="11">
        <f>AVERAGEIFS('WR+RB+TE+QB, subset'!$I:$I,'WR+RB+TE+QB, subset'!$C:$C,J$9,'WR+RB+TE+QB, subset'!$G:$G,1,'WR+RB+TE+QB, subset'!$B:$B,$A14)</f>
        <v>10.9</v>
      </c>
      <c r="K14" s="11">
        <f>AVERAGEIFS('WR+RB+TE+QB, subset'!$I:$I,'WR+RB+TE+QB, subset'!$C:$C,K$9,'WR+RB+TE+QB, subset'!$G:$G,1,'WR+RB+TE+QB, subset'!$B:$B,$A14)</f>
        <v>20.7</v>
      </c>
      <c r="L14" s="11">
        <f>AVERAGEIFS('WR+RB+TE+QB, subset'!$I:$I,'WR+RB+TE+QB, subset'!$C:$C,L$9,'WR+RB+TE+QB, subset'!$G:$G,1,'WR+RB+TE+QB, subset'!$B:$B,$A14)</f>
        <v>11.8</v>
      </c>
      <c r="M14" s="11">
        <f>AVERAGEIFS('WR+RB+TE+QB, subset'!$I:$I,'WR+RB+TE+QB, subset'!$C:$C,M$9,'WR+RB+TE+QB, subset'!$G:$G,1,'WR+RB+TE+QB, subset'!$B:$B,$A14)</f>
        <v>19.350000000000001</v>
      </c>
      <c r="N14" s="11">
        <f>AVERAGEIFS('WR+RB+TE+QB, subset'!$I:$I,'WR+RB+TE+QB, subset'!$C:$C,N$9,'WR+RB+TE+QB, subset'!$G:$G,1,'WR+RB+TE+QB, subset'!$B:$B,$A14)</f>
        <v>8</v>
      </c>
      <c r="O14" s="11">
        <f>AVERAGEIFS('WR+RB+TE+QB, subset'!$I:$I,'WR+RB+TE+QB, subset'!$C:$C,O$9,'WR+RB+TE+QB, subset'!$G:$G,1,'WR+RB+TE+QB, subset'!$B:$B,$A14)</f>
        <v>0</v>
      </c>
      <c r="P14" s="11">
        <f>AVERAGEIFS('WR+RB+TE+QB, subset'!$I:$I,'WR+RB+TE+QB, subset'!$C:$C,P$9,'WR+RB+TE+QB, subset'!$G:$G,1,'WR+RB+TE+QB, subset'!$B:$B,$A14)</f>
        <v>9.25</v>
      </c>
      <c r="Q14" s="11">
        <f>AVERAGEIFS('WR+RB+TE+QB, subset'!$I:$I,'WR+RB+TE+QB, subset'!$C:$C,Q$9,'WR+RB+TE+QB, subset'!$G:$G,1,'WR+RB+TE+QB, subset'!$B:$B,$A14)</f>
        <v>12.200000000000001</v>
      </c>
    </row>
    <row r="15" spans="1:17" x14ac:dyDescent="0.15">
      <c r="A15" s="9" t="s">
        <v>324</v>
      </c>
      <c r="B15" s="11">
        <v>99.8</v>
      </c>
      <c r="C15" s="11">
        <v>83.3</v>
      </c>
      <c r="D15" s="11">
        <v>119.8</v>
      </c>
      <c r="E15" s="11">
        <v>87.8</v>
      </c>
      <c r="F15" s="11">
        <v>128.69999999999999</v>
      </c>
      <c r="G15" s="11">
        <v>82.8</v>
      </c>
      <c r="H15" s="11">
        <v>131.69999999999999</v>
      </c>
      <c r="I15" s="11">
        <v>138.4</v>
      </c>
      <c r="J15" s="11">
        <v>107.1</v>
      </c>
      <c r="K15" s="11">
        <v>106.6</v>
      </c>
      <c r="L15" s="11">
        <v>117.9</v>
      </c>
      <c r="M15" s="11">
        <v>115.5</v>
      </c>
      <c r="N15" s="11">
        <v>76.599999999999994</v>
      </c>
      <c r="O15" s="11">
        <v>86.3</v>
      </c>
      <c r="P15" s="11">
        <v>130.5</v>
      </c>
      <c r="Q15" s="11">
        <v>111.3</v>
      </c>
    </row>
    <row r="16" spans="1:17" x14ac:dyDescent="0.15">
      <c r="A16" s="9" t="s">
        <v>323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 s="17">
        <v>0</v>
      </c>
      <c r="P16" s="17">
        <v>1</v>
      </c>
      <c r="Q16" s="17">
        <v>1</v>
      </c>
    </row>
    <row r="18" spans="1:18" x14ac:dyDescent="0.15">
      <c r="A18" s="9" t="s">
        <v>325</v>
      </c>
    </row>
    <row r="19" spans="1:18" x14ac:dyDescent="0.15">
      <c r="B19" s="9" t="s">
        <v>324</v>
      </c>
      <c r="C19" s="9" t="s">
        <v>329</v>
      </c>
    </row>
    <row r="20" spans="1:18" x14ac:dyDescent="0.15">
      <c r="A20" s="9" t="s">
        <v>12</v>
      </c>
      <c r="B20">
        <f>CORREL($B$15:$Q$15,B11:Q11)</f>
        <v>0.46746097908230405</v>
      </c>
      <c r="C20">
        <f>CORREL($B$16:$Q$16,B11:Q11)</f>
        <v>0.16059014828860085</v>
      </c>
    </row>
    <row r="21" spans="1:18" x14ac:dyDescent="0.15">
      <c r="A21" s="9" t="s">
        <v>24</v>
      </c>
      <c r="B21" s="17">
        <f t="shared" ref="B21:B23" si="4">CORREL($B$15:$Q$15,B12:Q12)</f>
        <v>0.4459808820766038</v>
      </c>
      <c r="C21" s="17">
        <f t="shared" ref="C21:C23" si="5">CORREL($B$16:$Q$16,B12:Q12)</f>
        <v>0.22031453994242414</v>
      </c>
    </row>
    <row r="22" spans="1:18" x14ac:dyDescent="0.15">
      <c r="A22" s="9" t="s">
        <v>14</v>
      </c>
      <c r="B22" s="17">
        <f t="shared" si="4"/>
        <v>0.66083969514465879</v>
      </c>
      <c r="C22" s="17">
        <f t="shared" si="5"/>
        <v>0.21013999959113761</v>
      </c>
    </row>
    <row r="23" spans="1:18" x14ac:dyDescent="0.15">
      <c r="A23" s="9" t="s">
        <v>29</v>
      </c>
      <c r="B23" s="17">
        <f t="shared" si="4"/>
        <v>0.51230212249343254</v>
      </c>
      <c r="C23" s="17">
        <f t="shared" si="5"/>
        <v>0.43554346461917043</v>
      </c>
    </row>
    <row r="25" spans="1:18" x14ac:dyDescent="0.15">
      <c r="A25" s="9" t="s">
        <v>326</v>
      </c>
    </row>
    <row r="26" spans="1:18" x14ac:dyDescent="0.15">
      <c r="A26" s="9" t="s">
        <v>10</v>
      </c>
      <c r="B26">
        <v>1</v>
      </c>
      <c r="C26">
        <f>B26+1</f>
        <v>2</v>
      </c>
      <c r="D26">
        <f t="shared" ref="D26:N26" si="6">C26+1</f>
        <v>3</v>
      </c>
      <c r="E26">
        <f t="shared" si="6"/>
        <v>4</v>
      </c>
      <c r="F26">
        <f t="shared" si="6"/>
        <v>5</v>
      </c>
      <c r="G26">
        <f t="shared" si="6"/>
        <v>6</v>
      </c>
      <c r="H26">
        <f t="shared" si="6"/>
        <v>7</v>
      </c>
      <c r="I26">
        <f t="shared" si="6"/>
        <v>8</v>
      </c>
      <c r="J26">
        <f t="shared" si="6"/>
        <v>9</v>
      </c>
      <c r="K26">
        <f t="shared" si="6"/>
        <v>10</v>
      </c>
      <c r="L26">
        <f t="shared" si="6"/>
        <v>11</v>
      </c>
      <c r="M26">
        <f t="shared" si="6"/>
        <v>12</v>
      </c>
      <c r="N26">
        <f t="shared" si="6"/>
        <v>13</v>
      </c>
      <c r="O26" s="17">
        <f t="shared" ref="O26" si="7">N26+1</f>
        <v>14</v>
      </c>
      <c r="P26" s="17">
        <f t="shared" ref="P26" si="8">O26+1</f>
        <v>15</v>
      </c>
      <c r="Q26" s="17">
        <f t="shared" ref="Q26" si="9">P26+1</f>
        <v>16</v>
      </c>
      <c r="R26" t="s">
        <v>328</v>
      </c>
    </row>
    <row r="27" spans="1:18" x14ac:dyDescent="0.15">
      <c r="A27" s="9" t="s">
        <v>12</v>
      </c>
      <c r="B27" s="11">
        <v>13.8</v>
      </c>
      <c r="C27" s="11">
        <v>14.86</v>
      </c>
      <c r="D27" s="11">
        <v>17.670000000000002</v>
      </c>
      <c r="E27" s="11">
        <v>14.43</v>
      </c>
      <c r="F27" s="11">
        <v>15.84</v>
      </c>
      <c r="G27" s="11">
        <v>14.03</v>
      </c>
      <c r="H27" s="11">
        <v>14.78</v>
      </c>
      <c r="I27" s="11">
        <v>14.76</v>
      </c>
      <c r="J27" s="11">
        <v>16.350000000000001</v>
      </c>
      <c r="K27" s="11">
        <v>14.97</v>
      </c>
      <c r="L27" s="11">
        <v>13.66</v>
      </c>
      <c r="M27" s="11">
        <v>14.46</v>
      </c>
      <c r="N27" s="11">
        <v>13.46</v>
      </c>
      <c r="O27" s="11">
        <v>13.77</v>
      </c>
      <c r="P27" s="11">
        <v>13.88</v>
      </c>
      <c r="Q27" s="11">
        <v>11.92</v>
      </c>
      <c r="R27" s="11">
        <f>AVERAGE(B27:Q27)</f>
        <v>14.540000000000001</v>
      </c>
    </row>
    <row r="28" spans="1:18" x14ac:dyDescent="0.15">
      <c r="A28" s="9" t="s">
        <v>24</v>
      </c>
      <c r="B28" s="11">
        <v>5.59</v>
      </c>
      <c r="C28" s="11">
        <v>5.49</v>
      </c>
      <c r="D28" s="11">
        <v>5.83</v>
      </c>
      <c r="E28" s="11">
        <v>6.15</v>
      </c>
      <c r="F28" s="11">
        <v>5.53</v>
      </c>
      <c r="G28" s="11">
        <v>5.29</v>
      </c>
      <c r="H28" s="11">
        <v>5.37</v>
      </c>
      <c r="I28" s="11">
        <v>5.58</v>
      </c>
      <c r="J28" s="11">
        <v>5.51</v>
      </c>
      <c r="K28" s="11">
        <v>6.04</v>
      </c>
      <c r="L28" s="11">
        <v>5.77</v>
      </c>
      <c r="M28" s="11">
        <v>5.45</v>
      </c>
      <c r="N28" s="11">
        <v>6.3</v>
      </c>
      <c r="O28" s="11">
        <v>6.56</v>
      </c>
      <c r="P28" s="11">
        <v>6.75</v>
      </c>
      <c r="Q28" s="11">
        <v>5.98</v>
      </c>
      <c r="R28" s="11">
        <f t="shared" ref="R28:R30" si="10">AVERAGE(B28:Q28)</f>
        <v>5.8243749999999999</v>
      </c>
    </row>
    <row r="29" spans="1:18" x14ac:dyDescent="0.15">
      <c r="A29" s="9" t="s">
        <v>14</v>
      </c>
      <c r="B29" s="11">
        <v>5.8</v>
      </c>
      <c r="C29" s="11">
        <v>5.99</v>
      </c>
      <c r="D29" s="11">
        <v>7.15</v>
      </c>
      <c r="E29" s="11">
        <v>5.78</v>
      </c>
      <c r="F29" s="11">
        <v>6.11</v>
      </c>
      <c r="G29" s="11">
        <v>6.07</v>
      </c>
      <c r="H29" s="11">
        <v>5.73</v>
      </c>
      <c r="I29" s="11">
        <v>5.55</v>
      </c>
      <c r="J29" s="11">
        <v>6.44</v>
      </c>
      <c r="K29" s="11">
        <v>6.58</v>
      </c>
      <c r="L29" s="11">
        <v>6.51</v>
      </c>
      <c r="M29" s="11">
        <v>6.36</v>
      </c>
      <c r="N29" s="11">
        <v>5.56</v>
      </c>
      <c r="O29" s="11">
        <v>6.33</v>
      </c>
      <c r="P29" s="11">
        <v>5.68</v>
      </c>
      <c r="Q29" s="11">
        <v>5.25</v>
      </c>
      <c r="R29" s="11">
        <f t="shared" si="10"/>
        <v>6.0556249999999991</v>
      </c>
    </row>
    <row r="30" spans="1:18" x14ac:dyDescent="0.15">
      <c r="A30" s="9" t="s">
        <v>29</v>
      </c>
      <c r="B30" s="11">
        <v>3.18</v>
      </c>
      <c r="C30" s="11">
        <v>3.9</v>
      </c>
      <c r="D30" s="11">
        <v>3.34</v>
      </c>
      <c r="E30" s="11">
        <v>3.69</v>
      </c>
      <c r="F30" s="11">
        <v>4.13</v>
      </c>
      <c r="G30" s="11">
        <v>3.8</v>
      </c>
      <c r="H30" s="11">
        <v>3.97</v>
      </c>
      <c r="I30" s="11">
        <v>3.75</v>
      </c>
      <c r="J30" s="11">
        <v>3.68</v>
      </c>
      <c r="K30" s="11">
        <v>3.3</v>
      </c>
      <c r="L30" s="11">
        <v>3.39</v>
      </c>
      <c r="M30" s="11">
        <v>3.42</v>
      </c>
      <c r="N30" s="11">
        <v>3.77</v>
      </c>
      <c r="O30" s="11">
        <v>3.2</v>
      </c>
      <c r="P30" s="11">
        <v>3.75</v>
      </c>
      <c r="Q30" s="11">
        <v>3.06</v>
      </c>
      <c r="R30" s="11">
        <f t="shared" si="10"/>
        <v>3.5831250000000003</v>
      </c>
    </row>
    <row r="32" spans="1:18" x14ac:dyDescent="0.15">
      <c r="A32" s="9" t="s">
        <v>327</v>
      </c>
    </row>
    <row r="33" spans="1:18" x14ac:dyDescent="0.15">
      <c r="A33" s="9" t="s">
        <v>10</v>
      </c>
      <c r="B33">
        <v>1</v>
      </c>
      <c r="C33">
        <f>B33+1</f>
        <v>2</v>
      </c>
      <c r="D33">
        <f t="shared" ref="D33:N33" si="11">C33+1</f>
        <v>3</v>
      </c>
      <c r="E33">
        <f t="shared" si="11"/>
        <v>4</v>
      </c>
      <c r="F33">
        <f t="shared" si="11"/>
        <v>5</v>
      </c>
      <c r="G33">
        <f t="shared" si="11"/>
        <v>6</v>
      </c>
      <c r="H33">
        <f t="shared" si="11"/>
        <v>7</v>
      </c>
      <c r="I33">
        <f t="shared" si="11"/>
        <v>8</v>
      </c>
      <c r="J33">
        <f t="shared" si="11"/>
        <v>9</v>
      </c>
      <c r="K33">
        <f t="shared" si="11"/>
        <v>10</v>
      </c>
      <c r="L33">
        <f t="shared" si="11"/>
        <v>11</v>
      </c>
      <c r="M33">
        <f t="shared" si="11"/>
        <v>12</v>
      </c>
      <c r="N33">
        <f t="shared" si="11"/>
        <v>13</v>
      </c>
      <c r="O33" s="17">
        <f t="shared" ref="O33" si="12">N33+1</f>
        <v>14</v>
      </c>
      <c r="P33" s="17">
        <f t="shared" ref="P33" si="13">O33+1</f>
        <v>15</v>
      </c>
      <c r="Q33" s="17">
        <f t="shared" ref="Q33" si="14">P33+1</f>
        <v>16</v>
      </c>
      <c r="R33" t="s">
        <v>328</v>
      </c>
    </row>
    <row r="34" spans="1:18" x14ac:dyDescent="0.15">
      <c r="A34" s="9" t="s">
        <v>12</v>
      </c>
      <c r="B34" s="12">
        <f>B11-B27</f>
        <v>2.6999999999999993</v>
      </c>
      <c r="C34" s="12">
        <f t="shared" ref="C34:N34" si="15">C11-C27</f>
        <v>3.6400000000000006</v>
      </c>
      <c r="D34" s="12">
        <f t="shared" si="15"/>
        <v>-1.1700000000000017</v>
      </c>
      <c r="E34" s="12">
        <f t="shared" si="15"/>
        <v>8.6700000000000017</v>
      </c>
      <c r="F34" s="12">
        <f t="shared" si="15"/>
        <v>8.16</v>
      </c>
      <c r="G34" s="12">
        <f t="shared" si="15"/>
        <v>-13.33</v>
      </c>
      <c r="H34" s="12">
        <f t="shared" si="15"/>
        <v>5.2200000000000006</v>
      </c>
      <c r="I34" s="12">
        <f t="shared" si="15"/>
        <v>1.9399999999999995</v>
      </c>
      <c r="J34" s="12">
        <f t="shared" si="15"/>
        <v>10.549999999999997</v>
      </c>
      <c r="K34" s="12">
        <f t="shared" si="15"/>
        <v>6.7299999999999986</v>
      </c>
      <c r="L34" s="12">
        <f t="shared" si="15"/>
        <v>4.6400000000000006</v>
      </c>
      <c r="M34" s="12">
        <f t="shared" si="15"/>
        <v>-0.46000000000000085</v>
      </c>
      <c r="N34" s="12">
        <f t="shared" si="15"/>
        <v>-9.66</v>
      </c>
      <c r="O34" s="12">
        <f t="shared" ref="O34:Q34" si="16">O11-O27</f>
        <v>1.4299999999999997</v>
      </c>
      <c r="P34" s="12">
        <f t="shared" si="16"/>
        <v>8.0199999999999978</v>
      </c>
      <c r="Q34" s="12">
        <f t="shared" si="16"/>
        <v>-1.1199999999999992</v>
      </c>
      <c r="R34" s="12">
        <f>AVERAGE(B34:Q34)</f>
        <v>2.2474999999999996</v>
      </c>
    </row>
    <row r="35" spans="1:18" x14ac:dyDescent="0.15">
      <c r="A35" s="9" t="s">
        <v>24</v>
      </c>
      <c r="B35" s="12">
        <f t="shared" ref="B35:N35" si="17">B12-B28</f>
        <v>9.61</v>
      </c>
      <c r="C35" s="12">
        <f t="shared" si="17"/>
        <v>6.9599999999999991</v>
      </c>
      <c r="D35" s="12">
        <f t="shared" si="17"/>
        <v>3.3699999999999992</v>
      </c>
      <c r="E35" s="12">
        <f t="shared" si="17"/>
        <v>3.9500000000000011</v>
      </c>
      <c r="F35" s="12">
        <f t="shared" si="17"/>
        <v>5.87</v>
      </c>
      <c r="G35" s="12">
        <f t="shared" si="17"/>
        <v>1.21</v>
      </c>
      <c r="H35" s="12">
        <f t="shared" si="17"/>
        <v>13.579999999999998</v>
      </c>
      <c r="I35" s="12">
        <f t="shared" si="17"/>
        <v>13.12</v>
      </c>
      <c r="J35" s="12">
        <f t="shared" si="17"/>
        <v>-2.5599999999999996</v>
      </c>
      <c r="K35" s="12">
        <f t="shared" si="17"/>
        <v>4.46</v>
      </c>
      <c r="L35" s="12">
        <f t="shared" si="17"/>
        <v>12.580000000000002</v>
      </c>
      <c r="M35" s="12">
        <f t="shared" si="17"/>
        <v>2.6499999999999995</v>
      </c>
      <c r="N35" s="12">
        <f t="shared" si="17"/>
        <v>4.1499999999999995</v>
      </c>
      <c r="O35" s="12">
        <f t="shared" ref="O35:Q35" si="18">O12-O28</f>
        <v>8.740000000000002</v>
      </c>
      <c r="P35" s="12">
        <f t="shared" si="18"/>
        <v>11.5</v>
      </c>
      <c r="Q35" s="12">
        <f t="shared" si="18"/>
        <v>10.52</v>
      </c>
      <c r="R35" s="12">
        <f t="shared" ref="R35:R37" si="19">AVERAGE(B35:Q35)</f>
        <v>6.8568749999999996</v>
      </c>
    </row>
    <row r="36" spans="1:18" x14ac:dyDescent="0.15">
      <c r="A36" s="9" t="s">
        <v>14</v>
      </c>
      <c r="B36" s="12">
        <f t="shared" ref="B36:N36" si="20">B13-B29</f>
        <v>-1.4333333333333327</v>
      </c>
      <c r="C36" s="12">
        <f t="shared" si="20"/>
        <v>1.5600000000000005</v>
      </c>
      <c r="D36" s="12">
        <f t="shared" si="20"/>
        <v>8.3166666666666682</v>
      </c>
      <c r="E36" s="12">
        <f t="shared" si="20"/>
        <v>-2.6300000000000003</v>
      </c>
      <c r="F36" s="12">
        <f t="shared" si="20"/>
        <v>9.9400000000000013</v>
      </c>
      <c r="G36" s="12">
        <f t="shared" si="20"/>
        <v>2.0299999999999994</v>
      </c>
      <c r="H36" s="12">
        <f t="shared" si="20"/>
        <v>4.17</v>
      </c>
      <c r="I36" s="12">
        <f t="shared" si="20"/>
        <v>7.45</v>
      </c>
      <c r="J36" s="12">
        <f t="shared" si="20"/>
        <v>8.6933333333333316</v>
      </c>
      <c r="K36" s="12">
        <f t="shared" si="20"/>
        <v>1.1533333333333333</v>
      </c>
      <c r="L36" s="12">
        <f t="shared" si="20"/>
        <v>3.6400000000000006</v>
      </c>
      <c r="M36" s="12">
        <f t="shared" si="20"/>
        <v>8.9400000000000013</v>
      </c>
      <c r="N36" s="12">
        <f t="shared" si="20"/>
        <v>0.88999999999999968</v>
      </c>
      <c r="O36" s="12">
        <f t="shared" ref="O36:Q36" si="21">O13-O29</f>
        <v>3.5033333333333339</v>
      </c>
      <c r="P36" s="12">
        <f t="shared" si="21"/>
        <v>7.120000000000001</v>
      </c>
      <c r="Q36" s="12">
        <f t="shared" si="21"/>
        <v>7.8000000000000007</v>
      </c>
      <c r="R36" s="12">
        <f t="shared" si="19"/>
        <v>4.4464583333333332</v>
      </c>
    </row>
    <row r="37" spans="1:18" x14ac:dyDescent="0.15">
      <c r="A37" s="9" t="s">
        <v>29</v>
      </c>
      <c r="B37" s="12">
        <f t="shared" ref="B37:N37" si="22">B14-B30</f>
        <v>0.61999999999999966</v>
      </c>
      <c r="C37" s="12">
        <f t="shared" si="22"/>
        <v>3.9999999999999996</v>
      </c>
      <c r="D37" s="12">
        <f t="shared" si="22"/>
        <v>14.16</v>
      </c>
      <c r="E37" s="12">
        <f t="shared" si="22"/>
        <v>7.91</v>
      </c>
      <c r="F37" s="12">
        <f t="shared" si="22"/>
        <v>12.77</v>
      </c>
      <c r="G37" s="12">
        <f t="shared" si="22"/>
        <v>12</v>
      </c>
      <c r="H37" s="12">
        <f t="shared" si="22"/>
        <v>13.03</v>
      </c>
      <c r="I37" s="12">
        <f t="shared" si="22"/>
        <v>12.899999999999999</v>
      </c>
      <c r="J37" s="12">
        <f t="shared" si="22"/>
        <v>7.2200000000000006</v>
      </c>
      <c r="K37" s="12">
        <f t="shared" si="22"/>
        <v>17.399999999999999</v>
      </c>
      <c r="L37" s="12">
        <f t="shared" si="22"/>
        <v>8.41</v>
      </c>
      <c r="M37" s="12">
        <f t="shared" si="22"/>
        <v>15.930000000000001</v>
      </c>
      <c r="N37" s="12">
        <f t="shared" si="22"/>
        <v>4.2300000000000004</v>
      </c>
      <c r="O37" s="12">
        <f t="shared" ref="O37:Q37" si="23">O14-O30</f>
        <v>-3.2</v>
      </c>
      <c r="P37" s="12">
        <f t="shared" si="23"/>
        <v>5.5</v>
      </c>
      <c r="Q37" s="12">
        <f t="shared" si="23"/>
        <v>9.14</v>
      </c>
      <c r="R37" s="12">
        <f t="shared" si="19"/>
        <v>8.8762499999999989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260"/>
  <sheetViews>
    <sheetView topLeftCell="A12" workbookViewId="0">
      <selection activeCell="C41" sqref="C41:C43"/>
    </sheetView>
  </sheetViews>
  <sheetFormatPr baseColWidth="10" defaultColWidth="14.5" defaultRowHeight="15.75" customHeight="1" x14ac:dyDescent="0.15"/>
  <sheetData>
    <row r="1" spans="1:15" ht="15.75" customHeight="1" x14ac:dyDescent="0.15">
      <c r="A1" s="2"/>
      <c r="B1" s="2"/>
      <c r="C1" s="2"/>
      <c r="D1" s="2"/>
      <c r="E1" s="2"/>
      <c r="F1" s="2"/>
      <c r="G1" s="2"/>
      <c r="H1" s="21" t="s">
        <v>20</v>
      </c>
      <c r="I1" s="22"/>
      <c r="J1" s="2"/>
      <c r="K1" s="1" t="s">
        <v>41</v>
      </c>
      <c r="L1" s="2"/>
      <c r="M1" s="2"/>
      <c r="N1" s="2"/>
      <c r="O1" s="2"/>
    </row>
    <row r="2" spans="1:15" ht="15.75" customHeight="1" x14ac:dyDescent="0.15">
      <c r="A2" s="1" t="s">
        <v>47</v>
      </c>
      <c r="B2" s="1" t="s">
        <v>1</v>
      </c>
      <c r="C2" s="1" t="s">
        <v>48</v>
      </c>
      <c r="D2" s="1" t="s">
        <v>49</v>
      </c>
      <c r="E2" s="1" t="s">
        <v>5</v>
      </c>
      <c r="F2" s="1" t="s">
        <v>50</v>
      </c>
      <c r="G2" s="1" t="s">
        <v>51</v>
      </c>
      <c r="H2" s="1" t="s">
        <v>9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  <c r="O2" s="4" t="s">
        <v>58</v>
      </c>
    </row>
    <row r="3" spans="1:15" s="17" customFormat="1" ht="15.75" customHeight="1" x14ac:dyDescent="0.15">
      <c r="A3" s="17">
        <v>16</v>
      </c>
      <c r="B3" s="17" t="s">
        <v>94</v>
      </c>
      <c r="C3" s="16" t="s">
        <v>535</v>
      </c>
      <c r="D3" s="16" t="str">
        <f>LEFT(C3,FIND(",",C3)-1)</f>
        <v>Aaron Rodgers</v>
      </c>
      <c r="G3" s="17">
        <v>28</v>
      </c>
      <c r="H3" s="17">
        <v>129.6</v>
      </c>
      <c r="I3" s="17">
        <v>8.6</v>
      </c>
      <c r="J3" s="17">
        <v>0</v>
      </c>
      <c r="K3" s="17">
        <v>0</v>
      </c>
      <c r="L3" s="17" t="s">
        <v>142</v>
      </c>
      <c r="M3" s="17">
        <v>1.7</v>
      </c>
      <c r="N3" s="17">
        <v>63.3</v>
      </c>
      <c r="O3" s="17">
        <v>-19.399999999999999</v>
      </c>
    </row>
    <row r="4" spans="1:15" s="17" customFormat="1" ht="15.75" customHeight="1" x14ac:dyDescent="0.15">
      <c r="A4" s="16">
        <v>15</v>
      </c>
      <c r="B4" s="16" t="s">
        <v>12</v>
      </c>
      <c r="C4" s="17" t="s">
        <v>535</v>
      </c>
      <c r="D4" s="16" t="str">
        <f>LEFT(C4,FIND(",",C4)-1)</f>
        <v>Aaron Rodgers</v>
      </c>
      <c r="G4" s="16">
        <v>28</v>
      </c>
      <c r="H4" s="16">
        <v>129.6</v>
      </c>
      <c r="I4" s="16">
        <v>8.6</v>
      </c>
      <c r="J4" s="16">
        <v>0</v>
      </c>
      <c r="K4" s="16">
        <v>18.100000000000001</v>
      </c>
      <c r="L4" s="16" t="s">
        <v>158</v>
      </c>
      <c r="M4" s="16">
        <v>1.7</v>
      </c>
      <c r="N4" s="16">
        <v>63.3</v>
      </c>
      <c r="O4" s="16">
        <v>-19.399999999999999</v>
      </c>
    </row>
    <row r="5" spans="1:15" s="17" customFormat="1" ht="15.75" customHeight="1" x14ac:dyDescent="0.15">
      <c r="A5" s="17">
        <v>16</v>
      </c>
      <c r="B5" s="17" t="s">
        <v>17</v>
      </c>
      <c r="C5" s="16" t="s">
        <v>536</v>
      </c>
      <c r="D5" s="16" t="s">
        <v>538</v>
      </c>
      <c r="G5" s="17">
        <v>6</v>
      </c>
      <c r="H5" s="17">
        <v>128</v>
      </c>
      <c r="I5" s="17">
        <v>8.5</v>
      </c>
      <c r="J5" s="17">
        <v>13</v>
      </c>
      <c r="K5" s="17">
        <v>10.4</v>
      </c>
      <c r="L5" s="17" t="s">
        <v>190</v>
      </c>
      <c r="M5" s="17">
        <v>49.2</v>
      </c>
      <c r="N5" s="17">
        <v>63.1</v>
      </c>
      <c r="O5" s="17">
        <v>14.5</v>
      </c>
    </row>
    <row r="6" spans="1:15" s="17" customFormat="1" ht="15.75" customHeight="1" x14ac:dyDescent="0.15">
      <c r="A6" s="17">
        <v>16</v>
      </c>
      <c r="B6" s="17" t="s">
        <v>94</v>
      </c>
      <c r="C6" s="16" t="s">
        <v>73</v>
      </c>
      <c r="D6" s="16" t="str">
        <f t="shared" ref="D6:D29" si="0">LEFT(C6,FIND(",",C6)-1)</f>
        <v>Corey Davis</v>
      </c>
      <c r="G6" s="17">
        <v>85</v>
      </c>
      <c r="H6" s="17">
        <v>69.5</v>
      </c>
      <c r="I6" s="17">
        <v>4.5999999999999996</v>
      </c>
      <c r="J6" s="17">
        <v>15.1</v>
      </c>
      <c r="K6" s="17">
        <v>7.7</v>
      </c>
      <c r="L6" s="17" t="s">
        <v>128</v>
      </c>
      <c r="M6" s="17">
        <v>1.4</v>
      </c>
      <c r="N6" s="17">
        <v>18.7</v>
      </c>
      <c r="O6" s="17">
        <v>-1.9</v>
      </c>
    </row>
    <row r="7" spans="1:15" s="17" customFormat="1" ht="15.75" customHeight="1" x14ac:dyDescent="0.15">
      <c r="A7" s="16">
        <v>15</v>
      </c>
      <c r="B7" s="16" t="s">
        <v>94</v>
      </c>
      <c r="C7" s="17" t="s">
        <v>73</v>
      </c>
      <c r="D7" s="16" t="str">
        <f t="shared" si="0"/>
        <v>Corey Davis</v>
      </c>
      <c r="E7" s="16"/>
      <c r="F7" s="16"/>
      <c r="G7" s="16">
        <v>85</v>
      </c>
      <c r="H7" s="16">
        <v>69.5</v>
      </c>
      <c r="I7" s="16">
        <v>4.5999999999999996</v>
      </c>
      <c r="J7" s="16">
        <v>15.1</v>
      </c>
      <c r="K7" s="16">
        <v>7.4</v>
      </c>
      <c r="L7" s="16" t="s">
        <v>85</v>
      </c>
      <c r="M7" s="16">
        <v>1.4</v>
      </c>
      <c r="N7" s="16">
        <v>18.7</v>
      </c>
      <c r="O7" s="16">
        <v>-1.9</v>
      </c>
    </row>
    <row r="8" spans="1:15" s="17" customFormat="1" ht="15.75" customHeight="1" x14ac:dyDescent="0.15">
      <c r="A8" s="16">
        <v>14</v>
      </c>
      <c r="B8" s="16" t="s">
        <v>94</v>
      </c>
      <c r="C8" s="16" t="s">
        <v>73</v>
      </c>
      <c r="D8" s="16" t="str">
        <f t="shared" si="0"/>
        <v>Corey Davis</v>
      </c>
      <c r="G8" s="16">
        <v>85</v>
      </c>
      <c r="H8" s="16">
        <v>69.5</v>
      </c>
      <c r="I8" s="16">
        <v>4.5999999999999996</v>
      </c>
      <c r="J8" s="16">
        <v>15.1</v>
      </c>
      <c r="K8" s="16">
        <v>8.3000000000000007</v>
      </c>
      <c r="L8" s="16" t="s">
        <v>105</v>
      </c>
      <c r="M8" s="16">
        <v>1.4</v>
      </c>
      <c r="N8" s="16">
        <v>18.7</v>
      </c>
      <c r="O8" s="16">
        <v>-1.9</v>
      </c>
    </row>
    <row r="9" spans="1:15" s="17" customFormat="1" ht="15.75" customHeight="1" x14ac:dyDescent="0.15">
      <c r="A9" s="17">
        <v>16</v>
      </c>
      <c r="B9" s="16" t="s">
        <v>14</v>
      </c>
      <c r="C9" s="16" t="s">
        <v>110</v>
      </c>
      <c r="D9" s="16" t="str">
        <f t="shared" si="0"/>
        <v>Dede Westbrook</v>
      </c>
      <c r="G9" s="16">
        <v>88</v>
      </c>
      <c r="H9" s="16">
        <v>65</v>
      </c>
      <c r="I9" s="16">
        <v>4.3</v>
      </c>
      <c r="J9" s="16">
        <v>11.4</v>
      </c>
      <c r="K9" s="16">
        <v>11.4</v>
      </c>
      <c r="L9" s="16" t="s">
        <v>85</v>
      </c>
      <c r="M9" s="16">
        <v>14.6</v>
      </c>
      <c r="N9" s="16">
        <v>37.5</v>
      </c>
      <c r="O9" s="16">
        <v>5.2</v>
      </c>
    </row>
    <row r="10" spans="1:15" s="17" customFormat="1" ht="15.75" customHeight="1" x14ac:dyDescent="0.15">
      <c r="A10" s="16">
        <v>15</v>
      </c>
      <c r="B10" s="16" t="s">
        <v>94</v>
      </c>
      <c r="C10" s="17" t="s">
        <v>110</v>
      </c>
      <c r="D10" s="16" t="str">
        <f t="shared" si="0"/>
        <v>Dede Westbrook</v>
      </c>
      <c r="G10" s="16">
        <v>88</v>
      </c>
      <c r="H10" s="16">
        <v>65</v>
      </c>
      <c r="I10" s="16">
        <v>4.3</v>
      </c>
      <c r="J10" s="16">
        <v>11.4</v>
      </c>
      <c r="K10" s="16">
        <v>10.9</v>
      </c>
      <c r="L10" s="16" t="s">
        <v>159</v>
      </c>
      <c r="M10" s="16">
        <v>14.6</v>
      </c>
      <c r="N10" s="16">
        <v>37.5</v>
      </c>
      <c r="O10" s="16">
        <v>5.2</v>
      </c>
    </row>
    <row r="11" spans="1:15" s="17" customFormat="1" ht="15.75" customHeight="1" x14ac:dyDescent="0.15">
      <c r="A11" s="16">
        <v>14</v>
      </c>
      <c r="B11" s="16" t="s">
        <v>81</v>
      </c>
      <c r="C11" s="16" t="s">
        <v>110</v>
      </c>
      <c r="D11" s="16" t="str">
        <f t="shared" si="0"/>
        <v>Dede Westbrook</v>
      </c>
      <c r="G11" s="16">
        <v>88</v>
      </c>
      <c r="H11" s="16">
        <v>65</v>
      </c>
      <c r="I11" s="16">
        <v>4.3</v>
      </c>
      <c r="J11" s="16">
        <v>11.4</v>
      </c>
      <c r="K11" s="16">
        <v>9.9</v>
      </c>
      <c r="L11" s="16" t="s">
        <v>80</v>
      </c>
      <c r="M11" s="16">
        <v>14.6</v>
      </c>
      <c r="N11" s="16">
        <v>37.5</v>
      </c>
      <c r="O11" s="16">
        <v>5.2</v>
      </c>
    </row>
    <row r="12" spans="1:15" s="17" customFormat="1" ht="15.75" customHeight="1" x14ac:dyDescent="0.15">
      <c r="A12" s="17">
        <v>16</v>
      </c>
      <c r="B12" s="17" t="s">
        <v>94</v>
      </c>
      <c r="C12" s="16" t="s">
        <v>106</v>
      </c>
      <c r="D12" s="16" t="str">
        <f t="shared" si="0"/>
        <v>Dontrelle Inman</v>
      </c>
      <c r="G12" s="17">
        <v>100</v>
      </c>
      <c r="H12" s="17">
        <v>50.9</v>
      </c>
      <c r="I12" s="17">
        <v>3.4</v>
      </c>
      <c r="J12" s="17">
        <v>3.9</v>
      </c>
      <c r="K12" s="17">
        <v>5</v>
      </c>
      <c r="L12" s="17" t="s">
        <v>109</v>
      </c>
      <c r="M12" s="17">
        <v>0.2</v>
      </c>
      <c r="N12" s="17">
        <v>3.1</v>
      </c>
      <c r="O12" s="17">
        <v>-0.7</v>
      </c>
    </row>
    <row r="13" spans="1:15" s="17" customFormat="1" ht="15.75" customHeight="1" x14ac:dyDescent="0.15">
      <c r="A13" s="16">
        <v>15</v>
      </c>
      <c r="B13" s="16" t="s">
        <v>94</v>
      </c>
      <c r="C13" s="17" t="s">
        <v>106</v>
      </c>
      <c r="D13" s="16" t="str">
        <f t="shared" si="0"/>
        <v>Dontrelle Inman</v>
      </c>
      <c r="G13" s="16">
        <v>100</v>
      </c>
      <c r="H13" s="16">
        <v>50.9</v>
      </c>
      <c r="I13" s="16">
        <v>3.4</v>
      </c>
      <c r="J13" s="16">
        <v>3.9</v>
      </c>
      <c r="K13" s="16">
        <v>7</v>
      </c>
      <c r="L13" s="16" t="s">
        <v>64</v>
      </c>
      <c r="M13" s="16">
        <v>0.2</v>
      </c>
      <c r="N13" s="16">
        <v>3.1</v>
      </c>
      <c r="O13" s="16">
        <v>-0.7</v>
      </c>
    </row>
    <row r="14" spans="1:15" s="17" customFormat="1" ht="15.75" customHeight="1" x14ac:dyDescent="0.15">
      <c r="A14" s="16">
        <v>14</v>
      </c>
      <c r="B14" s="16" t="s">
        <v>94</v>
      </c>
      <c r="C14" s="16" t="s">
        <v>106</v>
      </c>
      <c r="D14" s="16" t="str">
        <f t="shared" si="0"/>
        <v>Dontrelle Inman</v>
      </c>
      <c r="G14" s="16">
        <v>100</v>
      </c>
      <c r="H14" s="16">
        <v>50.9</v>
      </c>
      <c r="I14" s="16">
        <v>3.4</v>
      </c>
      <c r="J14" s="16">
        <v>3.9</v>
      </c>
      <c r="K14" s="16">
        <v>8</v>
      </c>
      <c r="L14" s="16" t="s">
        <v>142</v>
      </c>
      <c r="M14" s="16">
        <v>0.2</v>
      </c>
      <c r="N14" s="16">
        <v>3.1</v>
      </c>
      <c r="O14" s="16">
        <v>-0.7</v>
      </c>
    </row>
    <row r="15" spans="1:15" s="17" customFormat="1" ht="15.75" customHeight="1" x14ac:dyDescent="0.15">
      <c r="A15" s="16">
        <v>14</v>
      </c>
      <c r="B15" s="16" t="s">
        <v>94</v>
      </c>
      <c r="C15" s="16" t="s">
        <v>101</v>
      </c>
      <c r="D15" s="16" t="str">
        <f t="shared" si="0"/>
        <v>Eric Decker</v>
      </c>
      <c r="G15" s="16">
        <v>57</v>
      </c>
      <c r="H15" s="16">
        <v>111.5</v>
      </c>
      <c r="I15" s="16">
        <v>7.4</v>
      </c>
      <c r="J15" s="16">
        <v>13.3</v>
      </c>
      <c r="K15" s="16">
        <v>6.5</v>
      </c>
      <c r="L15" s="16" t="s">
        <v>105</v>
      </c>
      <c r="M15" s="16">
        <v>2.1</v>
      </c>
      <c r="N15" s="16">
        <v>19.2</v>
      </c>
      <c r="O15" s="16">
        <v>-1.3</v>
      </c>
    </row>
    <row r="16" spans="1:15" s="17" customFormat="1" ht="15.75" customHeight="1" x14ac:dyDescent="0.15">
      <c r="A16" s="16">
        <v>15</v>
      </c>
      <c r="B16" s="16" t="s">
        <v>94</v>
      </c>
      <c r="C16" s="17" t="s">
        <v>534</v>
      </c>
      <c r="D16" s="16" t="str">
        <f t="shared" si="0"/>
        <v>Jameis Winston</v>
      </c>
      <c r="G16" s="16">
        <v>23</v>
      </c>
      <c r="H16" s="16">
        <v>177.9</v>
      </c>
      <c r="I16" s="16">
        <v>11.9</v>
      </c>
      <c r="J16" s="16">
        <v>13.3</v>
      </c>
      <c r="K16" s="16">
        <v>16</v>
      </c>
      <c r="L16" s="16" t="s">
        <v>68</v>
      </c>
      <c r="M16" s="16">
        <v>16.7</v>
      </c>
      <c r="N16" s="16">
        <v>56</v>
      </c>
      <c r="O16" s="16">
        <v>-0.2</v>
      </c>
    </row>
    <row r="17" spans="1:15" s="17" customFormat="1" ht="15.75" customHeight="1" x14ac:dyDescent="0.15">
      <c r="A17" s="16">
        <v>14</v>
      </c>
      <c r="B17" s="16" t="s">
        <v>94</v>
      </c>
      <c r="C17" s="16" t="s">
        <v>534</v>
      </c>
      <c r="D17" s="16" t="str">
        <f t="shared" si="0"/>
        <v>Jameis Winston</v>
      </c>
      <c r="G17" s="16">
        <v>23</v>
      </c>
      <c r="H17" s="16">
        <v>177.9</v>
      </c>
      <c r="I17" s="16">
        <v>11.9</v>
      </c>
      <c r="J17" s="16">
        <v>13.3</v>
      </c>
      <c r="K17" s="16">
        <v>17</v>
      </c>
      <c r="L17" s="16" t="s">
        <v>109</v>
      </c>
      <c r="M17" s="16">
        <v>16.7</v>
      </c>
      <c r="N17" s="16">
        <v>56</v>
      </c>
      <c r="O17" s="16">
        <v>-0.2</v>
      </c>
    </row>
    <row r="18" spans="1:15" s="17" customFormat="1" ht="15.75" customHeight="1" x14ac:dyDescent="0.15">
      <c r="A18" s="17">
        <v>16</v>
      </c>
      <c r="B18" s="16" t="s">
        <v>14</v>
      </c>
      <c r="C18" s="16" t="s">
        <v>69</v>
      </c>
      <c r="D18" s="16" t="str">
        <f t="shared" si="0"/>
        <v>Jamison Crowder</v>
      </c>
      <c r="G18" s="16">
        <v>33</v>
      </c>
      <c r="H18" s="16">
        <v>154.9</v>
      </c>
      <c r="I18" s="16">
        <v>10.3</v>
      </c>
      <c r="J18" s="16">
        <v>14.7</v>
      </c>
      <c r="K18" s="16">
        <v>10.7</v>
      </c>
      <c r="L18" s="16" t="s">
        <v>103</v>
      </c>
      <c r="M18" s="16">
        <v>28.3</v>
      </c>
      <c r="N18" s="16">
        <v>77.099999999999994</v>
      </c>
      <c r="O18" s="16">
        <v>0.3</v>
      </c>
    </row>
    <row r="19" spans="1:15" s="17" customFormat="1" ht="15.75" customHeight="1" x14ac:dyDescent="0.15">
      <c r="A19" s="16">
        <v>15</v>
      </c>
      <c r="B19" s="16" t="s">
        <v>14</v>
      </c>
      <c r="C19" s="17" t="s">
        <v>69</v>
      </c>
      <c r="D19" s="16" t="str">
        <f t="shared" si="0"/>
        <v>Jamison Crowder</v>
      </c>
      <c r="G19" s="16">
        <v>33</v>
      </c>
      <c r="H19" s="16">
        <v>154.9</v>
      </c>
      <c r="I19" s="16">
        <v>10.3</v>
      </c>
      <c r="J19" s="16">
        <v>14.7</v>
      </c>
      <c r="K19" s="16">
        <v>11.9</v>
      </c>
      <c r="L19" s="16" t="s">
        <v>105</v>
      </c>
      <c r="M19" s="16">
        <v>28.3</v>
      </c>
      <c r="N19" s="16">
        <v>77.099999999999994</v>
      </c>
      <c r="O19" s="16">
        <v>0.3</v>
      </c>
    </row>
    <row r="20" spans="1:15" s="17" customFormat="1" ht="15.75" customHeight="1" x14ac:dyDescent="0.15">
      <c r="A20" s="16">
        <v>14</v>
      </c>
      <c r="B20" s="16" t="s">
        <v>14</v>
      </c>
      <c r="C20" s="16" t="s">
        <v>69</v>
      </c>
      <c r="D20" s="16" t="str">
        <f t="shared" si="0"/>
        <v>Jamison Crowder</v>
      </c>
      <c r="G20" s="16">
        <v>33</v>
      </c>
      <c r="H20" s="16">
        <v>154.9</v>
      </c>
      <c r="I20" s="16">
        <v>10.3</v>
      </c>
      <c r="J20" s="16">
        <v>14.7</v>
      </c>
      <c r="K20" s="16">
        <v>12.2</v>
      </c>
      <c r="L20" s="16" t="s">
        <v>93</v>
      </c>
      <c r="M20" s="16">
        <v>28.3</v>
      </c>
      <c r="N20" s="16">
        <v>77.099999999999994</v>
      </c>
      <c r="O20" s="16">
        <v>0.3</v>
      </c>
    </row>
    <row r="21" spans="1:15" s="17" customFormat="1" ht="15.75" customHeight="1" x14ac:dyDescent="0.15">
      <c r="A21" s="17">
        <v>16</v>
      </c>
      <c r="B21" s="16" t="s">
        <v>24</v>
      </c>
      <c r="C21" s="16" t="s">
        <v>95</v>
      </c>
      <c r="D21" s="16" t="str">
        <f t="shared" si="0"/>
        <v>Jay Ajayi</v>
      </c>
      <c r="G21" s="16">
        <v>31</v>
      </c>
      <c r="H21" s="16">
        <v>135.1</v>
      </c>
      <c r="I21" s="16">
        <v>9.6999999999999993</v>
      </c>
      <c r="J21" s="16">
        <v>13.3</v>
      </c>
      <c r="K21" s="16">
        <v>10.9</v>
      </c>
      <c r="L21" s="16" t="s">
        <v>64</v>
      </c>
      <c r="M21" s="16">
        <v>45.7</v>
      </c>
      <c r="N21" s="16">
        <v>94</v>
      </c>
      <c r="O21" s="16">
        <v>-0.3</v>
      </c>
    </row>
    <row r="22" spans="1:15" s="17" customFormat="1" ht="15.75" customHeight="1" x14ac:dyDescent="0.15">
      <c r="A22" s="16">
        <v>15</v>
      </c>
      <c r="B22" s="16" t="s">
        <v>24</v>
      </c>
      <c r="C22" s="17" t="s">
        <v>95</v>
      </c>
      <c r="D22" s="16" t="str">
        <f t="shared" si="0"/>
        <v>Jay Ajayi</v>
      </c>
      <c r="G22" s="16">
        <v>31</v>
      </c>
      <c r="H22" s="16">
        <v>135.1</v>
      </c>
      <c r="I22" s="16">
        <v>9.6999999999999993</v>
      </c>
      <c r="J22" s="16">
        <v>13.3</v>
      </c>
      <c r="K22" s="16">
        <v>11.5</v>
      </c>
      <c r="L22" s="16" t="s">
        <v>76</v>
      </c>
      <c r="M22" s="16">
        <v>45.7</v>
      </c>
      <c r="N22" s="16">
        <v>94</v>
      </c>
      <c r="O22" s="16">
        <v>-0.3</v>
      </c>
    </row>
    <row r="23" spans="1:15" s="17" customFormat="1" ht="15.75" customHeight="1" x14ac:dyDescent="0.15">
      <c r="A23" s="16">
        <v>14</v>
      </c>
      <c r="B23" s="16" t="s">
        <v>24</v>
      </c>
      <c r="C23" s="16" t="s">
        <v>95</v>
      </c>
      <c r="D23" s="16" t="str">
        <f t="shared" si="0"/>
        <v>Jay Ajayi</v>
      </c>
      <c r="G23" s="16">
        <v>31</v>
      </c>
      <c r="H23" s="16">
        <v>135.1</v>
      </c>
      <c r="I23" s="16">
        <v>9.6999999999999993</v>
      </c>
      <c r="J23" s="16">
        <v>13.3</v>
      </c>
      <c r="K23" s="16">
        <v>9.4</v>
      </c>
      <c r="L23" s="16" t="s">
        <v>89</v>
      </c>
      <c r="M23" s="16">
        <v>45.7</v>
      </c>
      <c r="N23" s="16">
        <v>94</v>
      </c>
      <c r="O23" s="16">
        <v>-0.3</v>
      </c>
    </row>
    <row r="24" spans="1:15" s="17" customFormat="1" ht="15.75" customHeight="1" x14ac:dyDescent="0.15">
      <c r="A24" s="17">
        <v>16</v>
      </c>
      <c r="B24" s="16" t="s">
        <v>81</v>
      </c>
      <c r="C24" s="16" t="s">
        <v>82</v>
      </c>
      <c r="D24" s="16" t="str">
        <f t="shared" si="0"/>
        <v>Jimmy Graham</v>
      </c>
      <c r="G24" s="16">
        <v>6</v>
      </c>
      <c r="H24" s="16">
        <v>163.5</v>
      </c>
      <c r="I24" s="16">
        <v>10.9</v>
      </c>
      <c r="J24" s="16">
        <v>7.3</v>
      </c>
      <c r="K24" s="16">
        <v>12.6</v>
      </c>
      <c r="L24" s="16" t="s">
        <v>80</v>
      </c>
      <c r="M24" s="16">
        <v>77</v>
      </c>
      <c r="N24" s="16">
        <v>98</v>
      </c>
      <c r="O24" s="16">
        <v>-0.1</v>
      </c>
    </row>
    <row r="25" spans="1:15" s="17" customFormat="1" ht="15.75" customHeight="1" x14ac:dyDescent="0.15">
      <c r="A25" s="16">
        <v>15</v>
      </c>
      <c r="B25" s="16" t="s">
        <v>81</v>
      </c>
      <c r="C25" s="17" t="s">
        <v>82</v>
      </c>
      <c r="D25" s="16" t="str">
        <f t="shared" si="0"/>
        <v>Jimmy Graham</v>
      </c>
      <c r="G25" s="16">
        <v>6</v>
      </c>
      <c r="H25" s="16">
        <v>163.5</v>
      </c>
      <c r="I25" s="16">
        <v>10.9</v>
      </c>
      <c r="J25" s="16">
        <v>7.3</v>
      </c>
      <c r="K25" s="16">
        <v>12.7</v>
      </c>
      <c r="L25" s="16" t="s">
        <v>105</v>
      </c>
      <c r="M25" s="16">
        <v>77</v>
      </c>
      <c r="N25" s="16">
        <v>98</v>
      </c>
      <c r="O25" s="16">
        <v>-0.1</v>
      </c>
    </row>
    <row r="26" spans="1:15" s="17" customFormat="1" ht="15.75" customHeight="1" x14ac:dyDescent="0.15">
      <c r="A26" s="16">
        <v>14</v>
      </c>
      <c r="B26" s="16" t="s">
        <v>29</v>
      </c>
      <c r="C26" s="16" t="s">
        <v>82</v>
      </c>
      <c r="D26" s="16" t="str">
        <f t="shared" si="0"/>
        <v>Jimmy Graham</v>
      </c>
      <c r="G26" s="16">
        <v>6</v>
      </c>
      <c r="H26" s="16">
        <v>163.5</v>
      </c>
      <c r="I26" s="16">
        <v>10.9</v>
      </c>
      <c r="J26" s="16">
        <v>7.3</v>
      </c>
      <c r="K26" s="16">
        <v>11.9</v>
      </c>
      <c r="L26" s="16" t="s">
        <v>156</v>
      </c>
      <c r="M26" s="16">
        <v>77</v>
      </c>
      <c r="N26" s="16">
        <v>98</v>
      </c>
      <c r="O26" s="16">
        <v>-0.1</v>
      </c>
    </row>
    <row r="27" spans="1:15" s="17" customFormat="1" ht="15.75" customHeight="1" x14ac:dyDescent="0.15">
      <c r="A27" s="17">
        <v>16</v>
      </c>
      <c r="B27" s="16" t="s">
        <v>24</v>
      </c>
      <c r="C27" s="16" t="s">
        <v>63</v>
      </c>
      <c r="D27" s="16" t="str">
        <f t="shared" si="0"/>
        <v>LeSean McCoy</v>
      </c>
      <c r="G27" s="16">
        <v>7</v>
      </c>
      <c r="H27" s="16">
        <v>258.39999999999998</v>
      </c>
      <c r="I27" s="16">
        <v>17.2</v>
      </c>
      <c r="J27" s="16">
        <v>19.7</v>
      </c>
      <c r="K27" s="16">
        <v>16.8</v>
      </c>
      <c r="L27" s="16" t="s">
        <v>80</v>
      </c>
      <c r="M27" s="16">
        <v>96.5</v>
      </c>
      <c r="N27" s="16">
        <v>99.9</v>
      </c>
      <c r="O27" s="16">
        <v>0</v>
      </c>
    </row>
    <row r="28" spans="1:15" s="17" customFormat="1" ht="15.75" customHeight="1" x14ac:dyDescent="0.15">
      <c r="A28" s="16">
        <v>15</v>
      </c>
      <c r="B28" s="16" t="s">
        <v>24</v>
      </c>
      <c r="C28" s="17" t="s">
        <v>63</v>
      </c>
      <c r="D28" s="16" t="str">
        <f t="shared" si="0"/>
        <v>LeSean McCoy</v>
      </c>
      <c r="G28" s="16">
        <v>7</v>
      </c>
      <c r="H28" s="16">
        <v>258.39999999999998</v>
      </c>
      <c r="I28" s="16">
        <v>17.2</v>
      </c>
      <c r="J28" s="16">
        <v>19.7</v>
      </c>
      <c r="K28" s="16">
        <v>18.8</v>
      </c>
      <c r="L28" s="16" t="s">
        <v>159</v>
      </c>
      <c r="M28" s="16">
        <v>96.5</v>
      </c>
      <c r="N28" s="16">
        <v>99.9</v>
      </c>
      <c r="O28" s="16">
        <v>0</v>
      </c>
    </row>
    <row r="29" spans="1:15" s="17" customFormat="1" ht="15.75" customHeight="1" x14ac:dyDescent="0.15">
      <c r="A29" s="16">
        <v>14</v>
      </c>
      <c r="B29" s="16" t="s">
        <v>24</v>
      </c>
      <c r="C29" s="16" t="s">
        <v>63</v>
      </c>
      <c r="D29" s="16" t="str">
        <f t="shared" si="0"/>
        <v>LeSean McCoy</v>
      </c>
      <c r="G29" s="16">
        <v>7</v>
      </c>
      <c r="H29" s="16">
        <v>258.39999999999998</v>
      </c>
      <c r="I29" s="16">
        <v>17.2</v>
      </c>
      <c r="J29" s="16">
        <v>19.7</v>
      </c>
      <c r="K29" s="16">
        <v>17.8</v>
      </c>
      <c r="L29" s="16" t="s">
        <v>206</v>
      </c>
      <c r="M29" s="16">
        <v>96.5</v>
      </c>
      <c r="N29" s="16">
        <v>99.9</v>
      </c>
      <c r="O29" s="16">
        <v>0</v>
      </c>
    </row>
    <row r="30" spans="1:15" s="17" customFormat="1" ht="15.75" customHeight="1" x14ac:dyDescent="0.15">
      <c r="A30" s="16">
        <v>15</v>
      </c>
      <c r="B30" s="16" t="s">
        <v>94</v>
      </c>
      <c r="C30" s="17" t="s">
        <v>104</v>
      </c>
      <c r="D30" s="16" t="s">
        <v>36</v>
      </c>
      <c r="G30" s="16">
        <v>7</v>
      </c>
      <c r="H30" s="16">
        <v>126</v>
      </c>
      <c r="I30" s="16">
        <v>8.4</v>
      </c>
      <c r="J30" s="16">
        <v>4</v>
      </c>
      <c r="K30" s="16">
        <v>6.3</v>
      </c>
      <c r="L30" s="16" t="s">
        <v>123</v>
      </c>
      <c r="M30" s="16">
        <v>26.9</v>
      </c>
      <c r="N30" s="16">
        <v>57.6</v>
      </c>
      <c r="O30" s="16">
        <v>-1.4</v>
      </c>
    </row>
    <row r="31" spans="1:15" s="17" customFormat="1" ht="15.75" customHeight="1" x14ac:dyDescent="0.15">
      <c r="A31" s="16">
        <v>14</v>
      </c>
      <c r="B31" s="16" t="s">
        <v>94</v>
      </c>
      <c r="C31" s="16" t="s">
        <v>104</v>
      </c>
      <c r="D31" s="16" t="s">
        <v>36</v>
      </c>
      <c r="G31" s="16">
        <v>7</v>
      </c>
      <c r="H31" s="16">
        <v>126</v>
      </c>
      <c r="I31" s="16">
        <v>8.4</v>
      </c>
      <c r="J31" s="16">
        <v>4</v>
      </c>
      <c r="K31" s="16">
        <v>5.9</v>
      </c>
      <c r="L31" s="16" t="s">
        <v>173</v>
      </c>
      <c r="M31" s="16">
        <v>26.9</v>
      </c>
      <c r="N31" s="16">
        <v>57.6</v>
      </c>
      <c r="O31" s="16">
        <v>-1.4</v>
      </c>
    </row>
    <row r="32" spans="1:15" s="17" customFormat="1" ht="15.75" customHeight="1" x14ac:dyDescent="0.15">
      <c r="A32" s="17">
        <v>16</v>
      </c>
      <c r="B32" s="17" t="s">
        <v>33</v>
      </c>
      <c r="C32" s="16" t="s">
        <v>90</v>
      </c>
      <c r="D32" s="16" t="str">
        <f t="shared" ref="D32:D37" si="1">LEFT(C32,FIND(",",C32)-1)</f>
        <v>Matt Prater</v>
      </c>
      <c r="G32" s="17">
        <v>11</v>
      </c>
      <c r="H32" s="17">
        <v>137</v>
      </c>
      <c r="I32" s="17">
        <v>9.1</v>
      </c>
      <c r="J32" s="17">
        <v>4</v>
      </c>
      <c r="K32" s="17">
        <v>9.1999999999999993</v>
      </c>
      <c r="L32" s="17" t="s">
        <v>89</v>
      </c>
      <c r="M32" s="17">
        <v>71.8</v>
      </c>
      <c r="N32" s="17">
        <v>84.5</v>
      </c>
      <c r="O32" s="17">
        <v>0.3</v>
      </c>
    </row>
    <row r="33" spans="1:15" s="17" customFormat="1" ht="15.75" customHeight="1" x14ac:dyDescent="0.15">
      <c r="A33" s="16">
        <v>15</v>
      </c>
      <c r="B33" s="16" t="s">
        <v>33</v>
      </c>
      <c r="C33" s="17" t="s">
        <v>90</v>
      </c>
      <c r="D33" s="16" t="str">
        <f t="shared" si="1"/>
        <v>Matt Prater</v>
      </c>
      <c r="E33" s="16"/>
      <c r="F33" s="16"/>
      <c r="G33" s="16">
        <v>11</v>
      </c>
      <c r="H33" s="16">
        <v>137</v>
      </c>
      <c r="I33" s="16">
        <v>9.1</v>
      </c>
      <c r="J33" s="16">
        <v>4</v>
      </c>
      <c r="K33" s="16">
        <v>8.9</v>
      </c>
      <c r="L33" s="16" t="s">
        <v>68</v>
      </c>
      <c r="M33" s="16">
        <v>71.8</v>
      </c>
      <c r="N33" s="16">
        <v>84.5</v>
      </c>
      <c r="O33" s="16">
        <v>0.3</v>
      </c>
    </row>
    <row r="34" spans="1:15" s="17" customFormat="1" ht="15.75" customHeight="1" x14ac:dyDescent="0.15">
      <c r="A34" s="16">
        <v>14</v>
      </c>
      <c r="B34" s="16" t="s">
        <v>33</v>
      </c>
      <c r="C34" s="16" t="s">
        <v>90</v>
      </c>
      <c r="D34" s="16" t="str">
        <f t="shared" si="1"/>
        <v>Matt Prater</v>
      </c>
      <c r="G34" s="16">
        <v>11</v>
      </c>
      <c r="H34" s="16">
        <v>137</v>
      </c>
      <c r="I34" s="16">
        <v>9.1</v>
      </c>
      <c r="J34" s="16">
        <v>4</v>
      </c>
      <c r="K34" s="16">
        <v>9.1999999999999993</v>
      </c>
      <c r="L34" s="16" t="s">
        <v>173</v>
      </c>
      <c r="M34" s="16">
        <v>71.8</v>
      </c>
      <c r="N34" s="16">
        <v>84.5</v>
      </c>
      <c r="O34" s="16">
        <v>0.3</v>
      </c>
    </row>
    <row r="35" spans="1:15" s="17" customFormat="1" ht="15.75" customHeight="1" x14ac:dyDescent="0.15">
      <c r="A35" s="17">
        <v>16</v>
      </c>
      <c r="B35" s="16" t="s">
        <v>12</v>
      </c>
      <c r="C35" s="16" t="s">
        <v>532</v>
      </c>
      <c r="D35" s="16" t="str">
        <f t="shared" si="1"/>
        <v>Matthew Stafford</v>
      </c>
      <c r="G35" s="16">
        <v>11</v>
      </c>
      <c r="H35" s="16">
        <v>246.5</v>
      </c>
      <c r="I35" s="16">
        <v>16.399999999999999</v>
      </c>
      <c r="J35" s="16">
        <v>10.8</v>
      </c>
      <c r="K35" s="16">
        <v>16.899999999999999</v>
      </c>
      <c r="L35" s="16" t="s">
        <v>105</v>
      </c>
      <c r="M35" s="16">
        <v>52.5</v>
      </c>
      <c r="N35" s="16">
        <v>91.3</v>
      </c>
      <c r="O35" s="16">
        <v>0.4</v>
      </c>
    </row>
    <row r="36" spans="1:15" s="17" customFormat="1" ht="15.75" customHeight="1" x14ac:dyDescent="0.15">
      <c r="A36" s="16">
        <v>15</v>
      </c>
      <c r="B36" s="16" t="s">
        <v>94</v>
      </c>
      <c r="C36" s="17" t="s">
        <v>532</v>
      </c>
      <c r="D36" s="16" t="str">
        <f t="shared" si="1"/>
        <v>Matthew Stafford</v>
      </c>
      <c r="E36" s="16"/>
      <c r="F36" s="16"/>
      <c r="G36" s="16">
        <v>11</v>
      </c>
      <c r="H36" s="16">
        <v>246.5</v>
      </c>
      <c r="I36" s="16">
        <v>16.399999999999999</v>
      </c>
      <c r="J36" s="16">
        <v>10.8</v>
      </c>
      <c r="K36" s="16">
        <v>17.100000000000001</v>
      </c>
      <c r="L36" s="16" t="s">
        <v>156</v>
      </c>
      <c r="M36" s="16">
        <v>52.5</v>
      </c>
      <c r="N36" s="16">
        <v>91.3</v>
      </c>
      <c r="O36" s="16">
        <v>0.4</v>
      </c>
    </row>
    <row r="37" spans="1:15" s="17" customFormat="1" ht="15.75" customHeight="1" x14ac:dyDescent="0.15">
      <c r="A37" s="16">
        <v>14</v>
      </c>
      <c r="B37" s="16" t="s">
        <v>12</v>
      </c>
      <c r="C37" s="16" t="s">
        <v>532</v>
      </c>
      <c r="D37" s="16" t="str">
        <f t="shared" si="1"/>
        <v>Matthew Stafford</v>
      </c>
      <c r="G37" s="16">
        <v>11</v>
      </c>
      <c r="H37" s="16">
        <v>246.5</v>
      </c>
      <c r="I37" s="16">
        <v>16.399999999999999</v>
      </c>
      <c r="J37" s="16">
        <v>10.8</v>
      </c>
      <c r="K37" s="16">
        <v>17</v>
      </c>
      <c r="L37" s="16" t="s">
        <v>80</v>
      </c>
      <c r="M37" s="16">
        <v>52.5</v>
      </c>
      <c r="N37" s="16">
        <v>91.3</v>
      </c>
      <c r="O37" s="16">
        <v>0.4</v>
      </c>
    </row>
    <row r="38" spans="1:15" s="17" customFormat="1" ht="15.75" customHeight="1" x14ac:dyDescent="0.15">
      <c r="A38" s="17">
        <v>16</v>
      </c>
      <c r="B38" s="17" t="s">
        <v>94</v>
      </c>
      <c r="C38" s="16" t="s">
        <v>86</v>
      </c>
      <c r="D38" s="16" t="s">
        <v>31</v>
      </c>
      <c r="G38" s="17">
        <v>3</v>
      </c>
      <c r="H38" s="17">
        <v>153</v>
      </c>
      <c r="I38" s="17">
        <v>10.199999999999999</v>
      </c>
      <c r="J38" s="17">
        <v>3</v>
      </c>
      <c r="K38" s="17">
        <v>6.6</v>
      </c>
      <c r="L38" s="17" t="s">
        <v>145</v>
      </c>
      <c r="M38" s="17">
        <v>48.7</v>
      </c>
      <c r="N38" s="17">
        <v>79.900000000000006</v>
      </c>
      <c r="O38" s="17">
        <v>0</v>
      </c>
    </row>
    <row r="39" spans="1:15" s="17" customFormat="1" ht="15.75" customHeight="1" x14ac:dyDescent="0.15">
      <c r="A39" s="16">
        <v>15</v>
      </c>
      <c r="B39" s="16" t="s">
        <v>17</v>
      </c>
      <c r="C39" s="17" t="s">
        <v>86</v>
      </c>
      <c r="D39" s="16" t="s">
        <v>31</v>
      </c>
      <c r="E39" s="16"/>
      <c r="F39" s="16"/>
      <c r="G39" s="16">
        <v>3</v>
      </c>
      <c r="H39" s="16">
        <v>153</v>
      </c>
      <c r="I39" s="16">
        <v>10.199999999999999</v>
      </c>
      <c r="J39" s="16">
        <v>3</v>
      </c>
      <c r="K39" s="16">
        <v>7.4</v>
      </c>
      <c r="L39" s="16" t="s">
        <v>158</v>
      </c>
      <c r="M39" s="16">
        <v>48.7</v>
      </c>
      <c r="N39" s="16">
        <v>79.900000000000006</v>
      </c>
      <c r="O39" s="16">
        <v>0</v>
      </c>
    </row>
    <row r="40" spans="1:15" s="17" customFormat="1" ht="15.75" customHeight="1" x14ac:dyDescent="0.15">
      <c r="A40" s="16">
        <v>14</v>
      </c>
      <c r="B40" s="16" t="s">
        <v>17</v>
      </c>
      <c r="C40" s="16" t="s">
        <v>86</v>
      </c>
      <c r="D40" s="16" t="s">
        <v>31</v>
      </c>
      <c r="G40" s="16">
        <v>3</v>
      </c>
      <c r="H40" s="16">
        <v>153</v>
      </c>
      <c r="I40" s="16">
        <v>10.199999999999999</v>
      </c>
      <c r="J40" s="16">
        <v>3</v>
      </c>
      <c r="K40" s="16">
        <v>6.5</v>
      </c>
      <c r="L40" s="16" t="s">
        <v>93</v>
      </c>
      <c r="M40" s="16">
        <v>48.7</v>
      </c>
      <c r="N40" s="16">
        <v>79.900000000000006</v>
      </c>
      <c r="O40" s="16">
        <v>0</v>
      </c>
    </row>
    <row r="41" spans="1:15" s="17" customFormat="1" ht="15.75" customHeight="1" x14ac:dyDescent="0.15">
      <c r="A41" s="17">
        <v>16</v>
      </c>
      <c r="B41" s="17" t="s">
        <v>94</v>
      </c>
      <c r="C41" s="16" t="s">
        <v>65</v>
      </c>
      <c r="D41" s="16" t="str">
        <f t="shared" ref="D41:D50" si="2">LEFT(C41,FIND(",",C41)-1)</f>
        <v>Rod Smith</v>
      </c>
      <c r="G41" s="17">
        <v>47</v>
      </c>
      <c r="H41" s="17">
        <v>92.4</v>
      </c>
      <c r="I41" s="17">
        <v>6.2</v>
      </c>
      <c r="J41" s="17">
        <v>6.3</v>
      </c>
      <c r="K41" s="17">
        <v>2</v>
      </c>
      <c r="L41" s="17" t="s">
        <v>93</v>
      </c>
      <c r="M41" s="17">
        <v>1.2</v>
      </c>
      <c r="N41" s="17">
        <v>28.7</v>
      </c>
      <c r="O41" s="17">
        <v>-8</v>
      </c>
    </row>
    <row r="42" spans="1:15" s="17" customFormat="1" ht="15.75" customHeight="1" x14ac:dyDescent="0.15">
      <c r="A42" s="16">
        <v>15</v>
      </c>
      <c r="B42" s="16" t="s">
        <v>94</v>
      </c>
      <c r="C42" s="17" t="s">
        <v>65</v>
      </c>
      <c r="D42" s="16" t="str">
        <f t="shared" si="2"/>
        <v>Rod Smith</v>
      </c>
      <c r="G42" s="16">
        <v>47</v>
      </c>
      <c r="H42" s="16">
        <v>92.4</v>
      </c>
      <c r="I42" s="16">
        <v>6.2</v>
      </c>
      <c r="J42" s="16">
        <v>6.3</v>
      </c>
      <c r="K42" s="16">
        <v>10</v>
      </c>
      <c r="L42" s="16" t="s">
        <v>64</v>
      </c>
      <c r="M42" s="16">
        <v>1.2</v>
      </c>
      <c r="N42" s="16">
        <v>28.7</v>
      </c>
      <c r="O42" s="16">
        <v>-8</v>
      </c>
    </row>
    <row r="43" spans="1:15" s="17" customFormat="1" ht="15.75" customHeight="1" x14ac:dyDescent="0.15">
      <c r="A43" s="16">
        <v>14</v>
      </c>
      <c r="B43" s="16" t="s">
        <v>94</v>
      </c>
      <c r="C43" s="16" t="s">
        <v>65</v>
      </c>
      <c r="D43" s="16" t="str">
        <f t="shared" si="2"/>
        <v>Rod Smith</v>
      </c>
      <c r="G43" s="16">
        <v>47</v>
      </c>
      <c r="H43" s="16">
        <v>92.4</v>
      </c>
      <c r="I43" s="16">
        <v>6.2</v>
      </c>
      <c r="J43" s="16">
        <v>6.3</v>
      </c>
      <c r="K43" s="16">
        <v>9.6999999999999993</v>
      </c>
      <c r="L43" s="16" t="s">
        <v>76</v>
      </c>
      <c r="M43" s="16">
        <v>1.2</v>
      </c>
      <c r="N43" s="16">
        <v>28.7</v>
      </c>
      <c r="O43" s="16">
        <v>-8</v>
      </c>
    </row>
    <row r="44" spans="1:15" s="17" customFormat="1" ht="15.75" customHeight="1" x14ac:dyDescent="0.15">
      <c r="A44" s="17">
        <v>16</v>
      </c>
      <c r="B44" s="17" t="s">
        <v>94</v>
      </c>
      <c r="C44" s="16" t="s">
        <v>97</v>
      </c>
      <c r="D44" s="16" t="str">
        <f t="shared" si="2"/>
        <v>T.Y. Hilton</v>
      </c>
      <c r="G44" s="17">
        <v>25</v>
      </c>
      <c r="H44" s="17">
        <v>171.2</v>
      </c>
      <c r="I44" s="17">
        <v>11.4</v>
      </c>
      <c r="J44" s="17">
        <v>16</v>
      </c>
      <c r="K44" s="17">
        <v>11.3</v>
      </c>
      <c r="L44" s="17" t="s">
        <v>96</v>
      </c>
      <c r="M44" s="17">
        <v>34.700000000000003</v>
      </c>
      <c r="N44" s="17">
        <v>93.5</v>
      </c>
      <c r="O44" s="17">
        <v>-0.1</v>
      </c>
    </row>
    <row r="45" spans="1:15" s="17" customFormat="1" ht="15.75" customHeight="1" x14ac:dyDescent="0.15">
      <c r="A45" s="16">
        <v>15</v>
      </c>
      <c r="B45" s="16" t="s">
        <v>14</v>
      </c>
      <c r="C45" s="17" t="s">
        <v>97</v>
      </c>
      <c r="D45" s="16" t="str">
        <f t="shared" si="2"/>
        <v>T.Y. Hilton</v>
      </c>
      <c r="G45" s="16">
        <v>25</v>
      </c>
      <c r="H45" s="16">
        <v>171.2</v>
      </c>
      <c r="I45" s="16">
        <v>11.4</v>
      </c>
      <c r="J45" s="16">
        <v>16</v>
      </c>
      <c r="K45" s="16">
        <v>10.199999999999999</v>
      </c>
      <c r="L45" s="16" t="s">
        <v>103</v>
      </c>
      <c r="M45" s="16">
        <v>34.700000000000003</v>
      </c>
      <c r="N45" s="16">
        <v>93.5</v>
      </c>
      <c r="O45" s="16">
        <v>-0.1</v>
      </c>
    </row>
    <row r="46" spans="1:15" s="17" customFormat="1" ht="15.75" customHeight="1" x14ac:dyDescent="0.15">
      <c r="A46" s="16">
        <v>14</v>
      </c>
      <c r="B46" s="16" t="s">
        <v>14</v>
      </c>
      <c r="C46" s="16" t="s">
        <v>97</v>
      </c>
      <c r="D46" s="16" t="str">
        <f t="shared" si="2"/>
        <v>T.Y. Hilton</v>
      </c>
      <c r="G46" s="16">
        <v>25</v>
      </c>
      <c r="H46" s="16">
        <v>171.2</v>
      </c>
      <c r="I46" s="16">
        <v>11.4</v>
      </c>
      <c r="J46" s="16">
        <v>16</v>
      </c>
      <c r="K46" s="16">
        <v>12</v>
      </c>
      <c r="L46" s="16" t="s">
        <v>148</v>
      </c>
      <c r="M46" s="16">
        <v>34.700000000000003</v>
      </c>
      <c r="N46" s="16">
        <v>93.5</v>
      </c>
      <c r="O46" s="16">
        <v>-0.1</v>
      </c>
    </row>
    <row r="47" spans="1:15" s="17" customFormat="1" ht="15.75" customHeight="1" x14ac:dyDescent="0.15">
      <c r="A47" s="17">
        <v>16</v>
      </c>
      <c r="B47" s="17" t="s">
        <v>94</v>
      </c>
      <c r="C47" s="16" t="s">
        <v>537</v>
      </c>
      <c r="D47" s="16" t="str">
        <f t="shared" si="2"/>
        <v>Tyrod Taylor</v>
      </c>
      <c r="G47" s="17">
        <v>16</v>
      </c>
      <c r="H47" s="17">
        <v>207</v>
      </c>
      <c r="I47" s="17">
        <v>13.8</v>
      </c>
      <c r="J47" s="17">
        <v>12.8</v>
      </c>
      <c r="K47" s="17">
        <v>16.2</v>
      </c>
      <c r="L47" s="17" t="s">
        <v>89</v>
      </c>
      <c r="M47" s="17">
        <v>11.3</v>
      </c>
      <c r="N47" s="17">
        <v>42.3</v>
      </c>
      <c r="O47" s="17">
        <v>2</v>
      </c>
    </row>
    <row r="48" spans="1:15" s="17" customFormat="1" ht="15.75" customHeight="1" x14ac:dyDescent="0.15">
      <c r="A48" s="17">
        <v>16</v>
      </c>
      <c r="B48" s="16" t="s">
        <v>29</v>
      </c>
      <c r="C48" s="16" t="s">
        <v>533</v>
      </c>
      <c r="D48" s="16" t="str">
        <f t="shared" si="2"/>
        <v>Zach Ertz</v>
      </c>
      <c r="G48" s="16">
        <v>3</v>
      </c>
      <c r="H48" s="16">
        <v>198</v>
      </c>
      <c r="I48" s="16">
        <v>13.2</v>
      </c>
      <c r="J48" s="16">
        <v>17.100000000000001</v>
      </c>
      <c r="K48" s="16">
        <v>13.1</v>
      </c>
      <c r="L48" s="16" t="s">
        <v>159</v>
      </c>
      <c r="M48" s="16">
        <v>90.3</v>
      </c>
      <c r="N48" s="16">
        <v>98.8</v>
      </c>
      <c r="O48" s="16">
        <v>0</v>
      </c>
    </row>
    <row r="49" spans="1:15" s="17" customFormat="1" ht="15.75" customHeight="1" x14ac:dyDescent="0.15">
      <c r="A49" s="16">
        <v>15</v>
      </c>
      <c r="B49" s="16" t="s">
        <v>29</v>
      </c>
      <c r="C49" s="17" t="s">
        <v>533</v>
      </c>
      <c r="D49" s="16" t="str">
        <f t="shared" si="2"/>
        <v>Zach Ertz</v>
      </c>
      <c r="G49" s="16">
        <v>3</v>
      </c>
      <c r="H49" s="16">
        <v>198</v>
      </c>
      <c r="I49" s="16">
        <v>13.2</v>
      </c>
      <c r="J49" s="16">
        <v>17.100000000000001</v>
      </c>
      <c r="K49" s="16">
        <v>13.8</v>
      </c>
      <c r="L49" s="16" t="s">
        <v>190</v>
      </c>
      <c r="M49" s="16">
        <v>90.3</v>
      </c>
      <c r="N49" s="16">
        <v>98.8</v>
      </c>
      <c r="O49" s="16">
        <v>0</v>
      </c>
    </row>
    <row r="50" spans="1:15" s="17" customFormat="1" ht="15.75" customHeight="1" x14ac:dyDescent="0.15">
      <c r="A50" s="16">
        <v>14</v>
      </c>
      <c r="B50" s="16" t="s">
        <v>94</v>
      </c>
      <c r="C50" s="16" t="s">
        <v>533</v>
      </c>
      <c r="D50" s="16" t="str">
        <f t="shared" si="2"/>
        <v>Zach Ertz</v>
      </c>
      <c r="G50" s="16">
        <v>3</v>
      </c>
      <c r="H50" s="16">
        <v>198</v>
      </c>
      <c r="I50" s="16">
        <v>13.2</v>
      </c>
      <c r="J50" s="16">
        <v>17.100000000000001</v>
      </c>
      <c r="K50" s="16">
        <v>0</v>
      </c>
      <c r="L50" s="16" t="s">
        <v>105</v>
      </c>
      <c r="M50" s="16">
        <v>90.3</v>
      </c>
      <c r="N50" s="16">
        <v>98.8</v>
      </c>
      <c r="O50" s="16">
        <v>0</v>
      </c>
    </row>
    <row r="51" spans="1:15" ht="15.75" hidden="1" customHeight="1" x14ac:dyDescent="0.15">
      <c r="A51" s="3">
        <v>13</v>
      </c>
      <c r="B51" s="16" t="s">
        <v>12</v>
      </c>
      <c r="C51" s="16" t="s">
        <v>59</v>
      </c>
      <c r="D51" s="16" t="s">
        <v>21</v>
      </c>
      <c r="E51" s="16" t="s">
        <v>60</v>
      </c>
      <c r="F51" s="16" t="s">
        <v>61</v>
      </c>
      <c r="G51" s="3">
        <v>17</v>
      </c>
      <c r="H51" s="3">
        <v>171</v>
      </c>
      <c r="I51" s="3">
        <v>14.3</v>
      </c>
      <c r="J51" s="3">
        <v>3.8</v>
      </c>
      <c r="K51" s="3">
        <v>17.899999999999999</v>
      </c>
      <c r="L51" s="16" t="s">
        <v>62</v>
      </c>
      <c r="M51" s="3">
        <v>27.8</v>
      </c>
      <c r="N51" s="3">
        <v>62.5</v>
      </c>
      <c r="O51" s="3">
        <v>5.7</v>
      </c>
    </row>
    <row r="52" spans="1:15" ht="15.75" hidden="1" customHeight="1" x14ac:dyDescent="0.15">
      <c r="A52" s="3">
        <v>13</v>
      </c>
      <c r="B52" s="16" t="s">
        <v>24</v>
      </c>
      <c r="C52" s="16" t="s">
        <v>63</v>
      </c>
      <c r="D52" s="16" t="s">
        <v>23</v>
      </c>
      <c r="E52" s="16" t="s">
        <v>60</v>
      </c>
      <c r="F52" s="16" t="s">
        <v>61</v>
      </c>
      <c r="G52" s="3">
        <v>7</v>
      </c>
      <c r="H52" s="3">
        <v>191.5</v>
      </c>
      <c r="I52" s="3">
        <v>16</v>
      </c>
      <c r="J52" s="3">
        <v>12.2</v>
      </c>
      <c r="K52" s="3">
        <v>18.7</v>
      </c>
      <c r="L52" s="16" t="s">
        <v>64</v>
      </c>
      <c r="M52" s="3">
        <v>98.5</v>
      </c>
      <c r="N52" s="3">
        <v>99.9</v>
      </c>
      <c r="O52" s="3">
        <v>0</v>
      </c>
    </row>
    <row r="53" spans="1:15" ht="15.75" hidden="1" customHeight="1" x14ac:dyDescent="0.15">
      <c r="A53" s="3">
        <v>13</v>
      </c>
      <c r="B53" s="1" t="s">
        <v>24</v>
      </c>
      <c r="C53" s="16" t="s">
        <v>65</v>
      </c>
      <c r="D53" s="16" t="s">
        <v>26</v>
      </c>
      <c r="E53" s="16" t="s">
        <v>66</v>
      </c>
      <c r="F53" s="16" t="s">
        <v>67</v>
      </c>
      <c r="G53" s="3">
        <v>75</v>
      </c>
      <c r="H53" s="3">
        <v>40.700000000000003</v>
      </c>
      <c r="I53" s="3">
        <v>3.4</v>
      </c>
      <c r="J53" s="3">
        <v>8.6999999999999993</v>
      </c>
      <c r="K53" s="3">
        <v>10.7</v>
      </c>
      <c r="L53" s="1" t="s">
        <v>68</v>
      </c>
      <c r="M53" s="3">
        <v>10.4</v>
      </c>
      <c r="N53" s="3">
        <v>32</v>
      </c>
      <c r="O53" s="3">
        <v>11.5</v>
      </c>
    </row>
    <row r="54" spans="1:15" ht="15.75" hidden="1" customHeight="1" x14ac:dyDescent="0.15">
      <c r="A54" s="3">
        <v>13</v>
      </c>
      <c r="B54" s="1" t="s">
        <v>14</v>
      </c>
      <c r="C54" s="16" t="s">
        <v>69</v>
      </c>
      <c r="D54" s="16" t="s">
        <v>27</v>
      </c>
      <c r="E54" s="16" t="s">
        <v>70</v>
      </c>
      <c r="F54" s="16" t="s">
        <v>71</v>
      </c>
      <c r="G54" s="3">
        <v>40</v>
      </c>
      <c r="H54" s="3">
        <v>117.3</v>
      </c>
      <c r="I54" s="3">
        <v>9.8000000000000007</v>
      </c>
      <c r="J54" s="3">
        <v>9.6999999999999993</v>
      </c>
      <c r="K54" s="3">
        <v>13.5</v>
      </c>
      <c r="L54" s="1" t="s">
        <v>72</v>
      </c>
      <c r="M54" s="3">
        <v>65</v>
      </c>
      <c r="N54" s="3">
        <v>84.4</v>
      </c>
      <c r="O54" s="3">
        <v>14.5</v>
      </c>
    </row>
    <row r="55" spans="1:15" ht="15.75" hidden="1" customHeight="1" x14ac:dyDescent="0.15">
      <c r="A55" s="3">
        <v>13</v>
      </c>
      <c r="B55" s="1" t="s">
        <v>14</v>
      </c>
      <c r="C55" s="16" t="s">
        <v>73</v>
      </c>
      <c r="D55" s="16" t="s">
        <v>19</v>
      </c>
      <c r="E55" s="16" t="s">
        <v>74</v>
      </c>
      <c r="F55" s="16" t="s">
        <v>75</v>
      </c>
      <c r="G55" s="3">
        <v>98</v>
      </c>
      <c r="H55" s="3">
        <v>42.7</v>
      </c>
      <c r="I55" s="3">
        <v>3.6</v>
      </c>
      <c r="J55" s="3">
        <v>3.2</v>
      </c>
      <c r="K55" s="3">
        <v>9.1999999999999993</v>
      </c>
      <c r="L55" s="1" t="s">
        <v>76</v>
      </c>
      <c r="M55" s="3">
        <v>6.5</v>
      </c>
      <c r="N55" s="3">
        <v>35.1</v>
      </c>
      <c r="O55" s="3">
        <v>-6.9</v>
      </c>
    </row>
    <row r="56" spans="1:15" ht="15.75" hidden="1" customHeight="1" x14ac:dyDescent="0.15">
      <c r="A56" s="3">
        <v>13</v>
      </c>
      <c r="B56" s="1" t="s">
        <v>29</v>
      </c>
      <c r="C56" s="16" t="s">
        <v>77</v>
      </c>
      <c r="D56" s="16" t="s">
        <v>28</v>
      </c>
      <c r="E56" s="16" t="s">
        <v>78</v>
      </c>
      <c r="F56" s="16" t="s">
        <v>79</v>
      </c>
      <c r="G56" s="3">
        <v>3</v>
      </c>
      <c r="H56" s="3">
        <v>163.30000000000001</v>
      </c>
      <c r="I56" s="3">
        <v>13.6</v>
      </c>
      <c r="J56" s="3">
        <v>4.4000000000000004</v>
      </c>
      <c r="K56" s="3">
        <v>14.4</v>
      </c>
      <c r="L56" s="1" t="s">
        <v>80</v>
      </c>
      <c r="M56" s="3">
        <v>94.9</v>
      </c>
      <c r="N56" s="3">
        <v>98.6</v>
      </c>
      <c r="O56" s="3">
        <v>0.1</v>
      </c>
    </row>
    <row r="57" spans="1:15" ht="15.75" hidden="1" customHeight="1" x14ac:dyDescent="0.15">
      <c r="A57" s="3">
        <v>13</v>
      </c>
      <c r="B57" s="1" t="s">
        <v>81</v>
      </c>
      <c r="C57" s="16" t="s">
        <v>82</v>
      </c>
      <c r="D57" s="16" t="s">
        <v>30</v>
      </c>
      <c r="E57" s="16" t="s">
        <v>83</v>
      </c>
      <c r="F57" s="16" t="s">
        <v>84</v>
      </c>
      <c r="G57" s="3">
        <v>4</v>
      </c>
      <c r="H57" s="3">
        <v>155.30000000000001</v>
      </c>
      <c r="I57" s="3">
        <v>12.9</v>
      </c>
      <c r="J57" s="3">
        <v>11.6</v>
      </c>
      <c r="K57" s="3">
        <v>13.2</v>
      </c>
      <c r="L57" s="1" t="s">
        <v>85</v>
      </c>
      <c r="M57" s="3">
        <v>86.4</v>
      </c>
      <c r="N57" s="3">
        <v>98.3</v>
      </c>
      <c r="O57" s="3">
        <v>0</v>
      </c>
    </row>
    <row r="58" spans="1:15" ht="15.75" hidden="1" customHeight="1" x14ac:dyDescent="0.15">
      <c r="A58" s="3">
        <v>13</v>
      </c>
      <c r="B58" s="1" t="s">
        <v>17</v>
      </c>
      <c r="C58" s="16" t="s">
        <v>86</v>
      </c>
      <c r="D58" s="16" t="s">
        <v>31</v>
      </c>
      <c r="E58" s="16" t="s">
        <v>87</v>
      </c>
      <c r="F58" s="16" t="s">
        <v>88</v>
      </c>
      <c r="G58" s="3">
        <v>3</v>
      </c>
      <c r="H58" s="3">
        <v>126</v>
      </c>
      <c r="I58" s="3">
        <v>10.5</v>
      </c>
      <c r="J58" s="3">
        <v>21</v>
      </c>
      <c r="K58" s="3">
        <v>9.4</v>
      </c>
      <c r="L58" s="1" t="s">
        <v>89</v>
      </c>
      <c r="M58" s="3">
        <v>69.599999999999994</v>
      </c>
      <c r="N58" s="3">
        <v>82.7</v>
      </c>
      <c r="O58" s="3">
        <v>8.9</v>
      </c>
    </row>
    <row r="59" spans="1:15" ht="15.75" hidden="1" customHeight="1" x14ac:dyDescent="0.15">
      <c r="A59" s="3">
        <v>13</v>
      </c>
      <c r="B59" s="1" t="s">
        <v>33</v>
      </c>
      <c r="C59" s="16" t="s">
        <v>90</v>
      </c>
      <c r="D59" s="16" t="s">
        <v>32</v>
      </c>
      <c r="E59" s="16" t="s">
        <v>91</v>
      </c>
      <c r="F59" s="16" t="s">
        <v>92</v>
      </c>
      <c r="G59" s="3">
        <v>5</v>
      </c>
      <c r="H59" s="3">
        <v>117</v>
      </c>
      <c r="I59" s="3">
        <v>9.8000000000000007</v>
      </c>
      <c r="J59" s="3">
        <v>1</v>
      </c>
      <c r="K59" s="3">
        <v>8.4</v>
      </c>
      <c r="L59" s="1" t="s">
        <v>93</v>
      </c>
      <c r="M59" s="3">
        <v>74.5</v>
      </c>
      <c r="N59" s="3">
        <v>87.5</v>
      </c>
      <c r="O59" s="3">
        <v>-0.3</v>
      </c>
    </row>
    <row r="60" spans="1:15" ht="15.75" hidden="1" customHeight="1" x14ac:dyDescent="0.15">
      <c r="A60" s="3">
        <v>13</v>
      </c>
      <c r="B60" s="1" t="s">
        <v>94</v>
      </c>
      <c r="C60" s="16" t="s">
        <v>95</v>
      </c>
      <c r="D60" s="16" t="s">
        <v>25</v>
      </c>
      <c r="E60" s="16" t="s">
        <v>78</v>
      </c>
      <c r="F60" s="16" t="s">
        <v>79</v>
      </c>
      <c r="G60" s="3">
        <v>36</v>
      </c>
      <c r="H60" s="3">
        <v>101.9</v>
      </c>
      <c r="I60" s="3">
        <v>9.3000000000000007</v>
      </c>
      <c r="J60" s="3">
        <v>7.6</v>
      </c>
      <c r="K60" s="3">
        <v>6.6</v>
      </c>
      <c r="L60" s="1" t="s">
        <v>96</v>
      </c>
      <c r="M60" s="3">
        <v>23.2</v>
      </c>
      <c r="N60" s="3">
        <v>96</v>
      </c>
      <c r="O60" s="3">
        <v>-2.2999999999999998</v>
      </c>
    </row>
    <row r="61" spans="1:15" ht="15.75" hidden="1" customHeight="1" x14ac:dyDescent="0.15">
      <c r="A61" s="3">
        <v>13</v>
      </c>
      <c r="B61" s="1" t="s">
        <v>94</v>
      </c>
      <c r="C61" s="16" t="s">
        <v>97</v>
      </c>
      <c r="D61" s="16" t="s">
        <v>34</v>
      </c>
      <c r="E61" s="16" t="s">
        <v>98</v>
      </c>
      <c r="F61" s="16" t="s">
        <v>99</v>
      </c>
      <c r="G61" s="3">
        <v>25</v>
      </c>
      <c r="H61" s="3">
        <v>142.1</v>
      </c>
      <c r="I61" s="3">
        <v>11.8</v>
      </c>
      <c r="J61" s="3">
        <v>14.1</v>
      </c>
      <c r="K61" s="3">
        <v>10.5</v>
      </c>
      <c r="L61" s="1" t="s">
        <v>100</v>
      </c>
      <c r="M61" s="3">
        <v>31.8</v>
      </c>
      <c r="N61" s="3">
        <v>95.8</v>
      </c>
      <c r="O61" s="3">
        <v>-1.8</v>
      </c>
    </row>
    <row r="62" spans="1:15" ht="15.75" hidden="1" customHeight="1" x14ac:dyDescent="0.15">
      <c r="A62" s="3">
        <v>13</v>
      </c>
      <c r="B62" s="1" t="s">
        <v>94</v>
      </c>
      <c r="C62" s="16" t="s">
        <v>101</v>
      </c>
      <c r="D62" s="16" t="s">
        <v>35</v>
      </c>
      <c r="E62" s="16" t="s">
        <v>74</v>
      </c>
      <c r="F62" s="16" t="s">
        <v>75</v>
      </c>
      <c r="G62" s="3">
        <v>66</v>
      </c>
      <c r="H62" s="3">
        <v>78.3</v>
      </c>
      <c r="I62" s="3">
        <v>6.5</v>
      </c>
      <c r="J62" s="3">
        <v>5.7</v>
      </c>
      <c r="K62" s="3">
        <v>9</v>
      </c>
      <c r="L62" s="1" t="s">
        <v>76</v>
      </c>
      <c r="M62" s="3">
        <v>3.6</v>
      </c>
      <c r="N62" s="3">
        <v>26.7</v>
      </c>
      <c r="O62" s="3">
        <v>-3.2</v>
      </c>
    </row>
    <row r="63" spans="1:15" ht="15.75" hidden="1" customHeight="1" x14ac:dyDescent="0.15">
      <c r="A63" s="3">
        <v>13</v>
      </c>
      <c r="B63" s="1" t="s">
        <v>94</v>
      </c>
      <c r="C63" s="16" t="s">
        <v>102</v>
      </c>
      <c r="D63" s="16" t="s">
        <v>22</v>
      </c>
      <c r="E63" s="16" t="s">
        <v>91</v>
      </c>
      <c r="F63" s="16" t="s">
        <v>92</v>
      </c>
      <c r="G63" s="3">
        <v>10</v>
      </c>
      <c r="H63" s="3">
        <v>203.1</v>
      </c>
      <c r="I63" s="3">
        <v>16.899999999999999</v>
      </c>
      <c r="J63" s="3">
        <v>11.9</v>
      </c>
      <c r="K63" s="3">
        <v>14.4</v>
      </c>
      <c r="L63" s="1" t="s">
        <v>103</v>
      </c>
      <c r="M63" s="3">
        <v>27</v>
      </c>
      <c r="N63" s="3">
        <v>91.1</v>
      </c>
      <c r="O63" s="3">
        <v>-1.8</v>
      </c>
    </row>
    <row r="64" spans="1:15" ht="15.75" hidden="1" customHeight="1" x14ac:dyDescent="0.15">
      <c r="A64" s="3">
        <v>13</v>
      </c>
      <c r="B64" s="1" t="s">
        <v>94</v>
      </c>
      <c r="C64" s="16" t="s">
        <v>104</v>
      </c>
      <c r="D64" s="16" t="s">
        <v>36</v>
      </c>
      <c r="E64" s="16" t="s">
        <v>91</v>
      </c>
      <c r="F64" s="16" t="s">
        <v>92</v>
      </c>
      <c r="G64" s="3">
        <v>8</v>
      </c>
      <c r="H64" s="3">
        <v>101</v>
      </c>
      <c r="I64" s="3">
        <v>8.4</v>
      </c>
      <c r="J64" s="3">
        <v>-4</v>
      </c>
      <c r="K64" s="3">
        <v>6.4</v>
      </c>
      <c r="L64" s="1" t="s">
        <v>105</v>
      </c>
      <c r="M64" s="3">
        <v>36.6</v>
      </c>
      <c r="N64" s="3">
        <v>66.2</v>
      </c>
      <c r="O64" s="3">
        <v>-5.6</v>
      </c>
    </row>
    <row r="65" spans="1:15" ht="15.75" hidden="1" customHeight="1" x14ac:dyDescent="0.15">
      <c r="A65" s="3">
        <v>13</v>
      </c>
      <c r="B65" s="1" t="s">
        <v>94</v>
      </c>
      <c r="C65" s="16" t="s">
        <v>106</v>
      </c>
      <c r="D65" s="16" t="s">
        <v>38</v>
      </c>
      <c r="E65" s="16" t="s">
        <v>107</v>
      </c>
      <c r="F65" s="16" t="s">
        <v>108</v>
      </c>
      <c r="G65" s="3">
        <v>94</v>
      </c>
      <c r="H65" s="3">
        <v>45.5</v>
      </c>
      <c r="I65" s="3">
        <v>3.8</v>
      </c>
      <c r="J65" s="3">
        <v>10.1</v>
      </c>
      <c r="K65" s="3">
        <v>8.1</v>
      </c>
      <c r="L65" s="1" t="s">
        <v>109</v>
      </c>
      <c r="M65" s="3">
        <v>1.6</v>
      </c>
      <c r="N65" s="3">
        <v>6.2</v>
      </c>
      <c r="O65" s="3">
        <v>0.7</v>
      </c>
    </row>
    <row r="66" spans="1:15" ht="15.75" hidden="1" customHeight="1" x14ac:dyDescent="0.15">
      <c r="A66" s="3">
        <v>13</v>
      </c>
      <c r="B66" s="1" t="s">
        <v>94</v>
      </c>
      <c r="C66" s="16" t="s">
        <v>110</v>
      </c>
      <c r="D66" s="16" t="s">
        <v>39</v>
      </c>
      <c r="E66" s="16" t="s">
        <v>111</v>
      </c>
      <c r="F66" s="16" t="s">
        <v>112</v>
      </c>
      <c r="G66" s="3">
        <v>118</v>
      </c>
      <c r="H66" s="3">
        <v>30.4</v>
      </c>
      <c r="I66" s="3">
        <v>2.5</v>
      </c>
      <c r="J66" s="3">
        <v>13.8</v>
      </c>
      <c r="K66" s="3">
        <v>8.6</v>
      </c>
      <c r="L66" s="1" t="s">
        <v>89</v>
      </c>
      <c r="M66" s="3">
        <v>2.4</v>
      </c>
      <c r="N66" s="3">
        <v>10.5</v>
      </c>
      <c r="O66" s="3">
        <v>1.6</v>
      </c>
    </row>
    <row r="67" spans="1:15" ht="15.75" hidden="1" customHeight="1" x14ac:dyDescent="0.15">
      <c r="A67" s="3">
        <v>12</v>
      </c>
      <c r="B67" s="1" t="s">
        <v>12</v>
      </c>
      <c r="C67" s="16" t="s">
        <v>102</v>
      </c>
      <c r="D67" s="16" t="s">
        <v>22</v>
      </c>
      <c r="E67" s="16" t="s">
        <v>113</v>
      </c>
      <c r="F67" s="16" t="s">
        <v>114</v>
      </c>
      <c r="G67" s="3">
        <v>10</v>
      </c>
      <c r="H67" s="3">
        <v>203.1</v>
      </c>
      <c r="I67" s="3">
        <v>16.899999999999999</v>
      </c>
      <c r="J67" s="3">
        <v>11.9</v>
      </c>
      <c r="K67" s="3">
        <v>16.5</v>
      </c>
      <c r="L67" s="1" t="s">
        <v>115</v>
      </c>
      <c r="M67" s="3">
        <v>27</v>
      </c>
      <c r="N67" s="3">
        <v>91.1</v>
      </c>
      <c r="O67" s="3">
        <v>-1.8</v>
      </c>
    </row>
    <row r="68" spans="1:15" ht="15.75" hidden="1" customHeight="1" x14ac:dyDescent="0.15">
      <c r="A68" s="3">
        <v>12</v>
      </c>
      <c r="B68" s="1" t="s">
        <v>24</v>
      </c>
      <c r="C68" s="16" t="s">
        <v>63</v>
      </c>
      <c r="D68" s="16" t="s">
        <v>23</v>
      </c>
      <c r="E68" s="16" t="s">
        <v>116</v>
      </c>
      <c r="F68" s="16" t="s">
        <v>117</v>
      </c>
      <c r="G68" s="3">
        <v>7</v>
      </c>
      <c r="H68" s="3">
        <v>191.5</v>
      </c>
      <c r="I68" s="3">
        <v>16</v>
      </c>
      <c r="J68" s="3">
        <v>12.2</v>
      </c>
      <c r="K68" s="3">
        <v>20.100000000000001</v>
      </c>
      <c r="L68" s="1" t="s">
        <v>118</v>
      </c>
      <c r="M68" s="3">
        <v>98.5</v>
      </c>
      <c r="N68" s="3">
        <v>99.9</v>
      </c>
      <c r="O68" s="3">
        <v>0</v>
      </c>
    </row>
    <row r="69" spans="1:15" ht="15.75" hidden="1" customHeight="1" x14ac:dyDescent="0.15">
      <c r="A69" s="3">
        <v>12</v>
      </c>
      <c r="B69" s="1" t="s">
        <v>24</v>
      </c>
      <c r="C69" s="16" t="s">
        <v>95</v>
      </c>
      <c r="D69" s="16" t="s">
        <v>25</v>
      </c>
      <c r="E69" s="16" t="s">
        <v>119</v>
      </c>
      <c r="F69" s="16" t="s">
        <v>120</v>
      </c>
      <c r="G69" s="3">
        <v>36</v>
      </c>
      <c r="H69" s="3">
        <v>101.9</v>
      </c>
      <c r="I69" s="3">
        <v>9.3000000000000007</v>
      </c>
      <c r="J69" s="3">
        <v>7.6</v>
      </c>
      <c r="K69" s="3">
        <v>9.4</v>
      </c>
      <c r="L69" s="1" t="s">
        <v>105</v>
      </c>
      <c r="M69" s="3">
        <v>23.2</v>
      </c>
      <c r="N69" s="3">
        <v>96</v>
      </c>
      <c r="O69" s="3">
        <v>-2.2999999999999998</v>
      </c>
    </row>
    <row r="70" spans="1:15" ht="15.75" hidden="1" customHeight="1" x14ac:dyDescent="0.15">
      <c r="A70" s="3">
        <v>12</v>
      </c>
      <c r="B70" s="1" t="s">
        <v>14</v>
      </c>
      <c r="C70" s="16" t="s">
        <v>97</v>
      </c>
      <c r="D70" s="16" t="s">
        <v>34</v>
      </c>
      <c r="E70" s="16" t="s">
        <v>121</v>
      </c>
      <c r="F70" s="16" t="s">
        <v>122</v>
      </c>
      <c r="G70" s="3">
        <v>25</v>
      </c>
      <c r="H70" s="3">
        <v>142.1</v>
      </c>
      <c r="I70" s="3">
        <v>11.8</v>
      </c>
      <c r="J70" s="3">
        <v>14.1</v>
      </c>
      <c r="K70" s="3">
        <v>12</v>
      </c>
      <c r="L70" s="1" t="s">
        <v>123</v>
      </c>
      <c r="M70" s="3">
        <v>31.8</v>
      </c>
      <c r="N70" s="3">
        <v>95.8</v>
      </c>
      <c r="O70" s="3">
        <v>-1.8</v>
      </c>
    </row>
    <row r="71" spans="1:15" ht="15.75" hidden="1" customHeight="1" x14ac:dyDescent="0.15">
      <c r="A71" s="3">
        <v>12</v>
      </c>
      <c r="B71" s="1" t="s">
        <v>14</v>
      </c>
      <c r="C71" s="16" t="s">
        <v>69</v>
      </c>
      <c r="D71" s="16" t="s">
        <v>27</v>
      </c>
      <c r="E71" s="16" t="s">
        <v>124</v>
      </c>
      <c r="F71" s="16" t="s">
        <v>125</v>
      </c>
      <c r="G71" s="3">
        <v>40</v>
      </c>
      <c r="H71" s="3">
        <v>117.3</v>
      </c>
      <c r="I71" s="3">
        <v>9.8000000000000007</v>
      </c>
      <c r="J71" s="3">
        <v>9.6999999999999993</v>
      </c>
      <c r="K71" s="3">
        <v>12.4</v>
      </c>
      <c r="L71" s="1" t="s">
        <v>126</v>
      </c>
      <c r="M71" s="3">
        <v>65</v>
      </c>
      <c r="N71" s="3">
        <v>84.4</v>
      </c>
      <c r="O71" s="3">
        <v>14.5</v>
      </c>
    </row>
    <row r="72" spans="1:15" ht="15.75" hidden="1" customHeight="1" x14ac:dyDescent="0.15">
      <c r="A72" s="3">
        <v>12</v>
      </c>
      <c r="B72" s="1" t="s">
        <v>29</v>
      </c>
      <c r="C72" s="16" t="s">
        <v>77</v>
      </c>
      <c r="D72" s="16" t="s">
        <v>28</v>
      </c>
      <c r="E72" s="16" t="s">
        <v>119</v>
      </c>
      <c r="F72" s="16" t="s">
        <v>120</v>
      </c>
      <c r="G72" s="3">
        <v>3</v>
      </c>
      <c r="H72" s="3">
        <v>163.30000000000001</v>
      </c>
      <c r="I72" s="3">
        <v>13.6</v>
      </c>
      <c r="J72" s="3">
        <v>4.4000000000000004</v>
      </c>
      <c r="K72" s="3">
        <v>13.9</v>
      </c>
      <c r="L72" s="1" t="s">
        <v>105</v>
      </c>
      <c r="M72" s="3">
        <v>94.9</v>
      </c>
      <c r="N72" s="3">
        <v>98.6</v>
      </c>
      <c r="O72" s="3">
        <v>0.1</v>
      </c>
    </row>
    <row r="73" spans="1:15" ht="15.75" hidden="1" customHeight="1" x14ac:dyDescent="0.15">
      <c r="A73" s="3">
        <v>12</v>
      </c>
      <c r="B73" s="1" t="s">
        <v>81</v>
      </c>
      <c r="C73" s="16" t="s">
        <v>82</v>
      </c>
      <c r="D73" s="16" t="s">
        <v>30</v>
      </c>
      <c r="E73" s="16" t="s">
        <v>127</v>
      </c>
      <c r="F73" s="16" t="s">
        <v>75</v>
      </c>
      <c r="G73" s="3">
        <v>4</v>
      </c>
      <c r="H73" s="3">
        <v>155.30000000000001</v>
      </c>
      <c r="I73" s="3">
        <v>12.9</v>
      </c>
      <c r="J73" s="3">
        <v>11.6</v>
      </c>
      <c r="K73" s="3">
        <v>13.1</v>
      </c>
      <c r="L73" s="1" t="s">
        <v>128</v>
      </c>
      <c r="M73" s="3">
        <v>86.4</v>
      </c>
      <c r="N73" s="3">
        <v>98.3</v>
      </c>
      <c r="O73" s="3">
        <v>0</v>
      </c>
    </row>
    <row r="74" spans="1:15" ht="15.75" hidden="1" customHeight="1" x14ac:dyDescent="0.15">
      <c r="A74" s="3">
        <v>12</v>
      </c>
      <c r="B74" s="1" t="s">
        <v>17</v>
      </c>
      <c r="C74" s="16" t="s">
        <v>86</v>
      </c>
      <c r="D74" s="16" t="s">
        <v>31</v>
      </c>
      <c r="E74" s="16" t="s">
        <v>129</v>
      </c>
      <c r="F74" s="16" t="s">
        <v>130</v>
      </c>
      <c r="G74" s="3">
        <v>3</v>
      </c>
      <c r="H74" s="3">
        <v>126</v>
      </c>
      <c r="I74" s="3">
        <v>10.5</v>
      </c>
      <c r="J74" s="3">
        <v>21</v>
      </c>
      <c r="K74" s="3">
        <v>5.3</v>
      </c>
      <c r="L74" s="1" t="s">
        <v>103</v>
      </c>
      <c r="M74" s="3">
        <v>69.599999999999994</v>
      </c>
      <c r="N74" s="3">
        <v>82.7</v>
      </c>
      <c r="O74" s="3">
        <v>8.9</v>
      </c>
    </row>
    <row r="75" spans="1:15" ht="15.75" hidden="1" customHeight="1" x14ac:dyDescent="0.15">
      <c r="A75" s="3">
        <v>12</v>
      </c>
      <c r="B75" s="1" t="s">
        <v>33</v>
      </c>
      <c r="C75" s="16" t="s">
        <v>90</v>
      </c>
      <c r="D75" s="16" t="s">
        <v>32</v>
      </c>
      <c r="E75" s="16" t="s">
        <v>113</v>
      </c>
      <c r="F75" s="16" t="s">
        <v>114</v>
      </c>
      <c r="G75" s="3">
        <v>5</v>
      </c>
      <c r="H75" s="3">
        <v>117</v>
      </c>
      <c r="I75" s="3">
        <v>9.8000000000000007</v>
      </c>
      <c r="J75" s="3">
        <v>1</v>
      </c>
      <c r="K75" s="3">
        <v>9.3000000000000007</v>
      </c>
      <c r="L75" s="1" t="s">
        <v>131</v>
      </c>
      <c r="M75" s="3">
        <v>74.5</v>
      </c>
      <c r="N75" s="3">
        <v>87.5</v>
      </c>
      <c r="O75" s="3">
        <v>-0.3</v>
      </c>
    </row>
    <row r="76" spans="1:15" ht="15.75" hidden="1" customHeight="1" x14ac:dyDescent="0.15">
      <c r="A76" s="3">
        <v>12</v>
      </c>
      <c r="B76" s="1" t="s">
        <v>94</v>
      </c>
      <c r="C76" s="16" t="s">
        <v>101</v>
      </c>
      <c r="D76" s="16" t="s">
        <v>35</v>
      </c>
      <c r="E76" s="16" t="s">
        <v>132</v>
      </c>
      <c r="F76" s="16" t="s">
        <v>133</v>
      </c>
      <c r="G76" s="3">
        <v>66</v>
      </c>
      <c r="H76" s="3">
        <v>78.3</v>
      </c>
      <c r="I76" s="3">
        <v>6.5</v>
      </c>
      <c r="J76" s="3">
        <v>5.7</v>
      </c>
      <c r="K76" s="3">
        <v>11</v>
      </c>
      <c r="L76" s="1" t="s">
        <v>89</v>
      </c>
      <c r="M76" s="3">
        <v>3.6</v>
      </c>
      <c r="N76" s="3">
        <v>26.7</v>
      </c>
      <c r="O76" s="3">
        <v>-3.2</v>
      </c>
    </row>
    <row r="77" spans="1:15" ht="15.75" hidden="1" customHeight="1" x14ac:dyDescent="0.15">
      <c r="A77" s="3">
        <v>12</v>
      </c>
      <c r="B77" s="1" t="s">
        <v>94</v>
      </c>
      <c r="C77" s="16" t="s">
        <v>134</v>
      </c>
      <c r="D77" s="16" t="s">
        <v>42</v>
      </c>
      <c r="E77" s="16" t="s">
        <v>135</v>
      </c>
      <c r="F77" s="16" t="s">
        <v>136</v>
      </c>
      <c r="G77" s="3">
        <v>32</v>
      </c>
      <c r="H77" s="3">
        <v>58.6</v>
      </c>
      <c r="I77" s="3">
        <v>4.9000000000000004</v>
      </c>
      <c r="J77" s="3">
        <v>0</v>
      </c>
      <c r="K77" s="3">
        <v>0</v>
      </c>
      <c r="L77" s="1" t="s">
        <v>137</v>
      </c>
      <c r="M77" s="3">
        <v>0.4</v>
      </c>
      <c r="N77" s="3">
        <v>15.5</v>
      </c>
      <c r="O77" s="3">
        <v>-9</v>
      </c>
    </row>
    <row r="78" spans="1:15" ht="15.75" hidden="1" customHeight="1" x14ac:dyDescent="0.15">
      <c r="A78" s="3">
        <v>12</v>
      </c>
      <c r="B78" s="1" t="s">
        <v>94</v>
      </c>
      <c r="C78" s="16" t="s">
        <v>138</v>
      </c>
      <c r="D78" s="16" t="s">
        <v>13</v>
      </c>
      <c r="E78" s="16" t="s">
        <v>87</v>
      </c>
      <c r="F78" s="16" t="s">
        <v>139</v>
      </c>
      <c r="G78" s="3">
        <v>53</v>
      </c>
      <c r="H78" s="3">
        <v>92.6</v>
      </c>
      <c r="I78" s="3">
        <v>7.7</v>
      </c>
      <c r="J78" s="3">
        <v>0</v>
      </c>
      <c r="K78" s="3">
        <v>0</v>
      </c>
      <c r="L78" s="1" t="s">
        <v>126</v>
      </c>
      <c r="M78" s="3">
        <v>0.1</v>
      </c>
      <c r="N78" s="3">
        <v>13.8</v>
      </c>
      <c r="O78" s="3">
        <v>-2.6</v>
      </c>
    </row>
    <row r="79" spans="1:15" ht="15.75" hidden="1" customHeight="1" x14ac:dyDescent="0.15">
      <c r="A79" s="3">
        <v>12</v>
      </c>
      <c r="B79" s="1" t="s">
        <v>94</v>
      </c>
      <c r="C79" s="16" t="s">
        <v>140</v>
      </c>
      <c r="D79" s="16" t="s">
        <v>15</v>
      </c>
      <c r="E79" s="16" t="s">
        <v>91</v>
      </c>
      <c r="F79" s="16" t="s">
        <v>141</v>
      </c>
      <c r="G79" s="3">
        <v>43</v>
      </c>
      <c r="H79" s="3">
        <v>84.2</v>
      </c>
      <c r="I79" s="3">
        <v>7</v>
      </c>
      <c r="J79" s="3">
        <v>10.199999999999999</v>
      </c>
      <c r="K79" s="3">
        <v>0.8</v>
      </c>
      <c r="L79" s="1" t="s">
        <v>115</v>
      </c>
      <c r="M79" s="3">
        <v>0.2</v>
      </c>
      <c r="N79" s="3">
        <v>8.3000000000000007</v>
      </c>
      <c r="O79" s="3">
        <v>-2.5</v>
      </c>
    </row>
    <row r="80" spans="1:15" ht="15.75" hidden="1" customHeight="1" x14ac:dyDescent="0.15">
      <c r="A80" s="3">
        <v>12</v>
      </c>
      <c r="B80" s="1" t="s">
        <v>94</v>
      </c>
      <c r="C80" s="16" t="s">
        <v>73</v>
      </c>
      <c r="D80" s="16" t="s">
        <v>19</v>
      </c>
      <c r="E80" s="16" t="s">
        <v>132</v>
      </c>
      <c r="F80" s="16" t="s">
        <v>133</v>
      </c>
      <c r="G80" s="3">
        <v>98</v>
      </c>
      <c r="H80" s="3">
        <v>42.7</v>
      </c>
      <c r="I80" s="3">
        <v>3.6</v>
      </c>
      <c r="J80" s="3">
        <v>3.2</v>
      </c>
      <c r="K80" s="3">
        <v>10.8</v>
      </c>
      <c r="L80" s="1" t="s">
        <v>89</v>
      </c>
      <c r="M80" s="3">
        <v>6.5</v>
      </c>
      <c r="N80" s="3">
        <v>35.1</v>
      </c>
      <c r="O80" s="3">
        <v>-6.9</v>
      </c>
    </row>
    <row r="81" spans="1:15" ht="15.75" hidden="1" customHeight="1" x14ac:dyDescent="0.15">
      <c r="A81" s="3">
        <v>12</v>
      </c>
      <c r="B81" s="1" t="s">
        <v>94</v>
      </c>
      <c r="C81" s="16" t="s">
        <v>104</v>
      </c>
      <c r="D81" s="16" t="s">
        <v>36</v>
      </c>
      <c r="E81" s="16" t="s">
        <v>113</v>
      </c>
      <c r="F81" s="16" t="s">
        <v>114</v>
      </c>
      <c r="G81" s="3">
        <v>8</v>
      </c>
      <c r="H81" s="3">
        <v>101</v>
      </c>
      <c r="I81" s="3">
        <v>8.4</v>
      </c>
      <c r="J81" s="3">
        <v>-4</v>
      </c>
      <c r="K81" s="3">
        <v>4.7</v>
      </c>
      <c r="L81" s="1" t="s">
        <v>142</v>
      </c>
      <c r="M81" s="3">
        <v>36.6</v>
      </c>
      <c r="N81" s="3">
        <v>66.2</v>
      </c>
      <c r="O81" s="3">
        <v>-5.6</v>
      </c>
    </row>
    <row r="82" spans="1:15" ht="15.75" hidden="1" customHeight="1" x14ac:dyDescent="0.15">
      <c r="A82" s="3">
        <v>12</v>
      </c>
      <c r="B82" s="1" t="s">
        <v>94</v>
      </c>
      <c r="C82" s="16" t="s">
        <v>106</v>
      </c>
      <c r="D82" s="16" t="s">
        <v>38</v>
      </c>
      <c r="E82" s="16" t="s">
        <v>143</v>
      </c>
      <c r="F82" s="16" t="s">
        <v>144</v>
      </c>
      <c r="G82" s="3">
        <v>94</v>
      </c>
      <c r="H82" s="3">
        <v>45.5</v>
      </c>
      <c r="I82" s="3">
        <v>3.8</v>
      </c>
      <c r="J82" s="3">
        <v>10.1</v>
      </c>
      <c r="K82" s="3">
        <v>7.5</v>
      </c>
      <c r="L82" s="1" t="s">
        <v>145</v>
      </c>
      <c r="M82" s="3">
        <v>1.6</v>
      </c>
      <c r="N82" s="3">
        <v>6.2</v>
      </c>
      <c r="O82" s="3">
        <v>0.7</v>
      </c>
    </row>
    <row r="83" spans="1:15" ht="15.75" hidden="1" customHeight="1" x14ac:dyDescent="0.15">
      <c r="A83" s="3">
        <v>11</v>
      </c>
      <c r="B83" s="1" t="s">
        <v>12</v>
      </c>
      <c r="C83" s="16" t="s">
        <v>102</v>
      </c>
      <c r="D83" s="16" t="s">
        <v>22</v>
      </c>
      <c r="E83" s="16" t="s">
        <v>146</v>
      </c>
      <c r="F83" s="16" t="s">
        <v>147</v>
      </c>
      <c r="G83" s="3">
        <v>10</v>
      </c>
      <c r="H83" s="3">
        <v>203.1</v>
      </c>
      <c r="I83" s="3">
        <v>16.899999999999999</v>
      </c>
      <c r="J83" s="3">
        <v>11.9</v>
      </c>
      <c r="K83" s="3">
        <v>15.1</v>
      </c>
      <c r="L83" s="1" t="s">
        <v>148</v>
      </c>
      <c r="M83" s="3">
        <v>27</v>
      </c>
      <c r="N83" s="3">
        <v>91.1</v>
      </c>
      <c r="O83" s="3">
        <v>-1.8</v>
      </c>
    </row>
    <row r="84" spans="1:15" ht="15.75" hidden="1" customHeight="1" x14ac:dyDescent="0.15">
      <c r="A84" s="3">
        <v>11</v>
      </c>
      <c r="B84" s="1" t="s">
        <v>24</v>
      </c>
      <c r="C84" s="16" t="s">
        <v>63</v>
      </c>
      <c r="D84" s="16" t="s">
        <v>23</v>
      </c>
      <c r="E84" s="16" t="s">
        <v>149</v>
      </c>
      <c r="F84" s="16" t="s">
        <v>150</v>
      </c>
      <c r="G84" s="3">
        <v>7</v>
      </c>
      <c r="H84" s="3">
        <v>191.5</v>
      </c>
      <c r="I84" s="3">
        <v>16</v>
      </c>
      <c r="J84" s="3">
        <v>12.2</v>
      </c>
      <c r="K84" s="3">
        <v>19.8</v>
      </c>
      <c r="L84" s="1" t="s">
        <v>89</v>
      </c>
      <c r="M84" s="3">
        <v>98.5</v>
      </c>
      <c r="N84" s="3">
        <v>99.9</v>
      </c>
      <c r="O84" s="3">
        <v>0</v>
      </c>
    </row>
    <row r="85" spans="1:15" ht="15.75" hidden="1" customHeight="1" x14ac:dyDescent="0.15">
      <c r="A85" s="3">
        <v>11</v>
      </c>
      <c r="B85" s="1" t="s">
        <v>24</v>
      </c>
      <c r="C85" s="16" t="s">
        <v>95</v>
      </c>
      <c r="D85" s="16" t="s">
        <v>25</v>
      </c>
      <c r="E85" s="16" t="s">
        <v>70</v>
      </c>
      <c r="F85" s="16" t="s">
        <v>151</v>
      </c>
      <c r="G85" s="3">
        <v>36</v>
      </c>
      <c r="H85" s="3">
        <v>101.9</v>
      </c>
      <c r="I85" s="3">
        <v>9.3000000000000007</v>
      </c>
      <c r="J85" s="3">
        <v>7.6</v>
      </c>
      <c r="K85" s="3">
        <v>12</v>
      </c>
      <c r="L85" s="1" t="s">
        <v>131</v>
      </c>
      <c r="M85" s="3">
        <v>23.2</v>
      </c>
      <c r="N85" s="3">
        <v>96</v>
      </c>
      <c r="O85" s="3">
        <v>-2.2999999999999998</v>
      </c>
    </row>
    <row r="86" spans="1:15" ht="15.75" hidden="1" customHeight="1" x14ac:dyDescent="0.15">
      <c r="A86" s="3">
        <v>11</v>
      </c>
      <c r="B86" s="1" t="s">
        <v>14</v>
      </c>
      <c r="C86" s="16" t="s">
        <v>69</v>
      </c>
      <c r="D86" s="16" t="s">
        <v>27</v>
      </c>
      <c r="E86" s="16" t="s">
        <v>152</v>
      </c>
      <c r="F86" s="16" t="s">
        <v>153</v>
      </c>
      <c r="G86" s="3">
        <v>40</v>
      </c>
      <c r="H86" s="3">
        <v>117.3</v>
      </c>
      <c r="I86" s="3">
        <v>9.8000000000000007</v>
      </c>
      <c r="J86" s="3">
        <v>9.6999999999999993</v>
      </c>
      <c r="K86" s="3">
        <v>11.6</v>
      </c>
      <c r="L86" s="1" t="s">
        <v>105</v>
      </c>
      <c r="M86" s="3">
        <v>65</v>
      </c>
      <c r="N86" s="3">
        <v>84.4</v>
      </c>
      <c r="O86" s="3">
        <v>14.5</v>
      </c>
    </row>
    <row r="87" spans="1:15" ht="15.75" hidden="1" customHeight="1" x14ac:dyDescent="0.15">
      <c r="A87" s="3">
        <v>11</v>
      </c>
      <c r="B87" s="1" t="s">
        <v>14</v>
      </c>
      <c r="C87" s="16" t="s">
        <v>73</v>
      </c>
      <c r="D87" s="16" t="s">
        <v>19</v>
      </c>
      <c r="E87" s="16" t="s">
        <v>154</v>
      </c>
      <c r="F87" s="16" t="s">
        <v>155</v>
      </c>
      <c r="G87" s="3">
        <v>98</v>
      </c>
      <c r="H87" s="3">
        <v>42.7</v>
      </c>
      <c r="I87" s="3">
        <v>3.6</v>
      </c>
      <c r="J87" s="3">
        <v>3.2</v>
      </c>
      <c r="K87" s="3">
        <v>8.9</v>
      </c>
      <c r="L87" s="1" t="s">
        <v>156</v>
      </c>
      <c r="M87" s="3">
        <v>6.5</v>
      </c>
      <c r="N87" s="3">
        <v>35.1</v>
      </c>
      <c r="O87" s="3">
        <v>-6.9</v>
      </c>
    </row>
    <row r="88" spans="1:15" ht="15.75" hidden="1" customHeight="1" x14ac:dyDescent="0.15">
      <c r="A88" s="3">
        <v>11</v>
      </c>
      <c r="B88" s="1" t="s">
        <v>29</v>
      </c>
      <c r="C88" s="16" t="s">
        <v>77</v>
      </c>
      <c r="D88" s="16" t="s">
        <v>28</v>
      </c>
      <c r="E88" s="16" t="s">
        <v>70</v>
      </c>
      <c r="F88" s="16" t="s">
        <v>151</v>
      </c>
      <c r="G88" s="3">
        <v>3</v>
      </c>
      <c r="H88" s="3">
        <v>163.30000000000001</v>
      </c>
      <c r="I88" s="3">
        <v>13.6</v>
      </c>
      <c r="J88" s="3">
        <v>4.4000000000000004</v>
      </c>
      <c r="K88" s="3">
        <v>16.899999999999999</v>
      </c>
      <c r="L88" s="1" t="s">
        <v>64</v>
      </c>
      <c r="M88" s="3">
        <v>94.9</v>
      </c>
      <c r="N88" s="3">
        <v>98.6</v>
      </c>
      <c r="O88" s="3">
        <v>0.1</v>
      </c>
    </row>
    <row r="89" spans="1:15" ht="15.75" hidden="1" customHeight="1" x14ac:dyDescent="0.15">
      <c r="A89" s="3">
        <v>11</v>
      </c>
      <c r="B89" s="1" t="s">
        <v>81</v>
      </c>
      <c r="C89" s="16" t="s">
        <v>82</v>
      </c>
      <c r="D89" s="16" t="s">
        <v>30</v>
      </c>
      <c r="E89" s="16" t="s">
        <v>157</v>
      </c>
      <c r="F89" s="16" t="s">
        <v>153</v>
      </c>
      <c r="G89" s="3">
        <v>4</v>
      </c>
      <c r="H89" s="3">
        <v>155.30000000000001</v>
      </c>
      <c r="I89" s="3">
        <v>12.9</v>
      </c>
      <c r="J89" s="3">
        <v>11.6</v>
      </c>
      <c r="K89" s="3">
        <v>12.2</v>
      </c>
      <c r="L89" s="1" t="s">
        <v>158</v>
      </c>
      <c r="M89" s="3">
        <v>86.4</v>
      </c>
      <c r="N89" s="3">
        <v>98.3</v>
      </c>
      <c r="O89" s="3">
        <v>0</v>
      </c>
    </row>
    <row r="90" spans="1:15" ht="15.75" hidden="1" customHeight="1" x14ac:dyDescent="0.15">
      <c r="A90" s="3">
        <v>11</v>
      </c>
      <c r="B90" s="1" t="s">
        <v>17</v>
      </c>
      <c r="C90" s="16" t="s">
        <v>104</v>
      </c>
      <c r="D90" s="16" t="s">
        <v>36</v>
      </c>
      <c r="E90" s="16" t="s">
        <v>146</v>
      </c>
      <c r="F90" s="16" t="s">
        <v>147</v>
      </c>
      <c r="G90" s="3">
        <v>8</v>
      </c>
      <c r="H90" s="3">
        <v>101</v>
      </c>
      <c r="I90" s="3">
        <v>8.4</v>
      </c>
      <c r="J90" s="3">
        <v>-4</v>
      </c>
      <c r="K90" s="3">
        <v>7.2</v>
      </c>
      <c r="L90" s="1" t="s">
        <v>159</v>
      </c>
      <c r="M90" s="3">
        <v>36.6</v>
      </c>
      <c r="N90" s="3">
        <v>66.2</v>
      </c>
      <c r="O90" s="3">
        <v>-5.6</v>
      </c>
    </row>
    <row r="91" spans="1:15" ht="15.75" hidden="1" customHeight="1" x14ac:dyDescent="0.15">
      <c r="A91" s="3">
        <v>11</v>
      </c>
      <c r="B91" s="1" t="s">
        <v>33</v>
      </c>
      <c r="C91" s="16" t="s">
        <v>90</v>
      </c>
      <c r="D91" s="16" t="s">
        <v>32</v>
      </c>
      <c r="E91" s="16" t="s">
        <v>146</v>
      </c>
      <c r="F91" s="16" t="s">
        <v>147</v>
      </c>
      <c r="G91" s="3">
        <v>5</v>
      </c>
      <c r="H91" s="3">
        <v>117</v>
      </c>
      <c r="I91" s="3">
        <v>9.8000000000000007</v>
      </c>
      <c r="J91" s="3">
        <v>1</v>
      </c>
      <c r="K91" s="3">
        <v>8.6999999999999993</v>
      </c>
      <c r="L91" s="1" t="s">
        <v>72</v>
      </c>
      <c r="M91" s="3">
        <v>74.5</v>
      </c>
      <c r="N91" s="3">
        <v>87.5</v>
      </c>
      <c r="O91" s="3">
        <v>-0.3</v>
      </c>
    </row>
    <row r="92" spans="1:15" ht="15.75" hidden="1" customHeight="1" x14ac:dyDescent="0.15">
      <c r="A92" s="3">
        <v>11</v>
      </c>
      <c r="B92" s="1" t="s">
        <v>94</v>
      </c>
      <c r="C92" s="16" t="s">
        <v>97</v>
      </c>
      <c r="D92" s="16" t="s">
        <v>34</v>
      </c>
      <c r="E92" s="16" t="s">
        <v>160</v>
      </c>
      <c r="F92" s="17"/>
      <c r="G92" s="3">
        <v>25</v>
      </c>
      <c r="H92" s="3">
        <v>142.1</v>
      </c>
      <c r="I92" s="3">
        <v>11.8</v>
      </c>
      <c r="J92" s="3">
        <v>14.1</v>
      </c>
      <c r="K92" s="1" t="s">
        <v>161</v>
      </c>
      <c r="L92" s="1" t="s">
        <v>161</v>
      </c>
      <c r="M92" s="3">
        <v>31.8</v>
      </c>
      <c r="N92" s="3">
        <v>95.8</v>
      </c>
      <c r="O92" s="3">
        <v>-1.8</v>
      </c>
    </row>
    <row r="93" spans="1:15" ht="15.75" hidden="1" customHeight="1" x14ac:dyDescent="0.15">
      <c r="A93" s="3">
        <v>11</v>
      </c>
      <c r="B93" s="1" t="s">
        <v>94</v>
      </c>
      <c r="C93" s="16" t="s">
        <v>101</v>
      </c>
      <c r="D93" s="16" t="s">
        <v>35</v>
      </c>
      <c r="E93" s="16" t="s">
        <v>154</v>
      </c>
      <c r="F93" s="16" t="s">
        <v>155</v>
      </c>
      <c r="G93" s="3">
        <v>66</v>
      </c>
      <c r="H93" s="3">
        <v>78.3</v>
      </c>
      <c r="I93" s="3">
        <v>6.5</v>
      </c>
      <c r="J93" s="3">
        <v>5.7</v>
      </c>
      <c r="K93" s="3">
        <v>7.4</v>
      </c>
      <c r="L93" s="1" t="s">
        <v>156</v>
      </c>
      <c r="M93" s="3">
        <v>3.6</v>
      </c>
      <c r="N93" s="3">
        <v>26.7</v>
      </c>
      <c r="O93" s="3">
        <v>-3.2</v>
      </c>
    </row>
    <row r="94" spans="1:15" ht="15.75" hidden="1" customHeight="1" x14ac:dyDescent="0.15">
      <c r="A94" s="3">
        <v>11</v>
      </c>
      <c r="B94" s="1" t="s">
        <v>94</v>
      </c>
      <c r="C94" s="16" t="s">
        <v>134</v>
      </c>
      <c r="D94" s="16" t="s">
        <v>42</v>
      </c>
      <c r="E94" s="16" t="s">
        <v>162</v>
      </c>
      <c r="F94" s="16" t="s">
        <v>163</v>
      </c>
      <c r="G94" s="3">
        <v>32</v>
      </c>
      <c r="H94" s="3">
        <v>58.6</v>
      </c>
      <c r="I94" s="3">
        <v>4.9000000000000004</v>
      </c>
      <c r="J94" s="3">
        <v>0</v>
      </c>
      <c r="K94" s="3">
        <v>6</v>
      </c>
      <c r="L94" s="1" t="s">
        <v>123</v>
      </c>
      <c r="M94" s="3">
        <v>0.4</v>
      </c>
      <c r="N94" s="3">
        <v>15.5</v>
      </c>
      <c r="O94" s="3">
        <v>-9</v>
      </c>
    </row>
    <row r="95" spans="1:15" ht="15.75" hidden="1" customHeight="1" x14ac:dyDescent="0.15">
      <c r="A95" s="3">
        <v>11</v>
      </c>
      <c r="B95" s="1" t="s">
        <v>94</v>
      </c>
      <c r="C95" s="16" t="s">
        <v>138</v>
      </c>
      <c r="D95" s="16" t="s">
        <v>13</v>
      </c>
      <c r="E95" s="16" t="s">
        <v>164</v>
      </c>
      <c r="F95" s="16" t="s">
        <v>165</v>
      </c>
      <c r="G95" s="3">
        <v>53</v>
      </c>
      <c r="H95" s="3">
        <v>92.6</v>
      </c>
      <c r="I95" s="3">
        <v>7.7</v>
      </c>
      <c r="J95" s="3">
        <v>0</v>
      </c>
      <c r="K95" s="3">
        <v>0</v>
      </c>
      <c r="L95" s="1" t="s">
        <v>148</v>
      </c>
      <c r="M95" s="3">
        <v>0.1</v>
      </c>
      <c r="N95" s="3">
        <v>13.8</v>
      </c>
      <c r="O95" s="3">
        <v>-2.6</v>
      </c>
    </row>
    <row r="96" spans="1:15" ht="14" hidden="1" customHeight="1" x14ac:dyDescent="0.15">
      <c r="A96" s="3">
        <v>11</v>
      </c>
      <c r="B96" s="1" t="s">
        <v>94</v>
      </c>
      <c r="C96" s="16" t="s">
        <v>140</v>
      </c>
      <c r="D96" s="16" t="s">
        <v>15</v>
      </c>
      <c r="E96" s="16" t="s">
        <v>166</v>
      </c>
      <c r="F96" s="16" t="s">
        <v>167</v>
      </c>
      <c r="G96" s="3">
        <v>43</v>
      </c>
      <c r="H96" s="3">
        <v>84.2</v>
      </c>
      <c r="I96" s="3">
        <v>7</v>
      </c>
      <c r="J96" s="3">
        <v>10.199999999999999</v>
      </c>
      <c r="K96" s="3">
        <v>0</v>
      </c>
      <c r="L96" s="1" t="s">
        <v>158</v>
      </c>
      <c r="M96" s="3">
        <v>0.2</v>
      </c>
      <c r="N96" s="3">
        <v>8.3000000000000007</v>
      </c>
      <c r="O96" s="3">
        <v>-2.5</v>
      </c>
    </row>
    <row r="97" spans="1:15" ht="14" hidden="1" customHeight="1" x14ac:dyDescent="0.15">
      <c r="A97" s="3">
        <v>11</v>
      </c>
      <c r="B97" s="1" t="s">
        <v>94</v>
      </c>
      <c r="C97" s="16" t="s">
        <v>86</v>
      </c>
      <c r="D97" s="16" t="s">
        <v>31</v>
      </c>
      <c r="E97" s="16" t="s">
        <v>168</v>
      </c>
      <c r="F97" s="16" t="s">
        <v>169</v>
      </c>
      <c r="G97" s="3">
        <v>3</v>
      </c>
      <c r="H97" s="3">
        <v>126</v>
      </c>
      <c r="I97" s="3">
        <v>10.5</v>
      </c>
      <c r="J97" s="3">
        <v>21</v>
      </c>
      <c r="K97" s="3">
        <v>6.7</v>
      </c>
      <c r="L97" s="1" t="s">
        <v>142</v>
      </c>
      <c r="M97" s="3">
        <v>69.599999999999994</v>
      </c>
      <c r="N97" s="3">
        <v>82.7</v>
      </c>
      <c r="O97" s="3">
        <v>8.9</v>
      </c>
    </row>
    <row r="98" spans="1:15" ht="14" hidden="1" customHeight="1" x14ac:dyDescent="0.15">
      <c r="A98" s="3">
        <v>11</v>
      </c>
      <c r="B98" s="1" t="s">
        <v>94</v>
      </c>
      <c r="C98" s="16" t="s">
        <v>59</v>
      </c>
      <c r="D98" s="16" t="s">
        <v>21</v>
      </c>
      <c r="E98" s="16" t="s">
        <v>149</v>
      </c>
      <c r="F98" s="16" t="s">
        <v>150</v>
      </c>
      <c r="G98" s="3">
        <v>17</v>
      </c>
      <c r="H98" s="3">
        <v>171</v>
      </c>
      <c r="I98" s="3">
        <v>14.3</v>
      </c>
      <c r="J98" s="3">
        <v>3.8</v>
      </c>
      <c r="K98" s="3">
        <v>0.1</v>
      </c>
      <c r="L98" s="1" t="s">
        <v>96</v>
      </c>
      <c r="M98" s="3">
        <v>27.8</v>
      </c>
      <c r="N98" s="3">
        <v>62.5</v>
      </c>
      <c r="O98" s="3">
        <v>5.7</v>
      </c>
    </row>
    <row r="99" spans="1:15" ht="14" hidden="1" customHeight="1" x14ac:dyDescent="0.15">
      <c r="A99" s="3">
        <v>10</v>
      </c>
      <c r="B99" s="1" t="s">
        <v>12</v>
      </c>
      <c r="C99" s="16" t="s">
        <v>102</v>
      </c>
      <c r="D99" s="16" t="s">
        <v>22</v>
      </c>
      <c r="E99" s="16" t="s">
        <v>170</v>
      </c>
      <c r="F99" s="16" t="s">
        <v>171</v>
      </c>
      <c r="G99" s="3">
        <v>10</v>
      </c>
      <c r="H99" s="3">
        <v>203.1</v>
      </c>
      <c r="I99" s="3">
        <v>16.899999999999999</v>
      </c>
      <c r="J99" s="3">
        <v>11.9</v>
      </c>
      <c r="K99" s="3">
        <v>17.7</v>
      </c>
      <c r="L99" s="1" t="s">
        <v>123</v>
      </c>
      <c r="M99" s="3">
        <v>27</v>
      </c>
      <c r="N99" s="3">
        <v>91.1</v>
      </c>
      <c r="O99" s="3">
        <v>-1.8</v>
      </c>
    </row>
    <row r="100" spans="1:15" ht="14" hidden="1" customHeight="1" x14ac:dyDescent="0.15">
      <c r="A100" s="3">
        <v>10</v>
      </c>
      <c r="B100" s="1" t="s">
        <v>24</v>
      </c>
      <c r="C100" s="16" t="s">
        <v>63</v>
      </c>
      <c r="D100" s="16" t="s">
        <v>23</v>
      </c>
      <c r="E100" s="16" t="s">
        <v>129</v>
      </c>
      <c r="F100" s="16" t="s">
        <v>172</v>
      </c>
      <c r="G100" s="3">
        <v>7</v>
      </c>
      <c r="H100" s="3">
        <v>191.5</v>
      </c>
      <c r="I100" s="3">
        <v>16</v>
      </c>
      <c r="J100" s="3">
        <v>12.2</v>
      </c>
      <c r="K100" s="3">
        <v>21</v>
      </c>
      <c r="L100" s="1" t="s">
        <v>173</v>
      </c>
      <c r="M100" s="3">
        <v>98.5</v>
      </c>
      <c r="N100" s="3">
        <v>99.9</v>
      </c>
      <c r="O100" s="3">
        <v>0</v>
      </c>
    </row>
    <row r="101" spans="1:15" ht="14" hidden="1" customHeight="1" x14ac:dyDescent="0.15">
      <c r="A101" s="3">
        <v>10</v>
      </c>
      <c r="B101" s="1" t="s">
        <v>24</v>
      </c>
      <c r="C101" s="16" t="s">
        <v>140</v>
      </c>
      <c r="D101" s="16" t="s">
        <v>15</v>
      </c>
      <c r="E101" s="16" t="s">
        <v>174</v>
      </c>
      <c r="F101" s="16" t="s">
        <v>175</v>
      </c>
      <c r="G101" s="3">
        <v>43</v>
      </c>
      <c r="H101" s="3">
        <v>84.2</v>
      </c>
      <c r="I101" s="3">
        <v>7</v>
      </c>
      <c r="J101" s="3">
        <v>10.199999999999999</v>
      </c>
      <c r="K101" s="3">
        <v>6.9</v>
      </c>
      <c r="L101" s="1" t="s">
        <v>96</v>
      </c>
      <c r="M101" s="3">
        <v>0.2</v>
      </c>
      <c r="N101" s="3">
        <v>8.3000000000000007</v>
      </c>
      <c r="O101" s="3">
        <v>-2.5</v>
      </c>
    </row>
    <row r="102" spans="1:15" ht="14" hidden="1" customHeight="1" x14ac:dyDescent="0.15">
      <c r="A102" s="3">
        <v>10</v>
      </c>
      <c r="B102" s="1" t="s">
        <v>14</v>
      </c>
      <c r="C102" s="16" t="s">
        <v>97</v>
      </c>
      <c r="D102" s="16" t="s">
        <v>34</v>
      </c>
      <c r="E102" s="16" t="s">
        <v>176</v>
      </c>
      <c r="F102" s="16" t="s">
        <v>177</v>
      </c>
      <c r="G102" s="3">
        <v>25</v>
      </c>
      <c r="H102" s="3">
        <v>142.1</v>
      </c>
      <c r="I102" s="3">
        <v>11.8</v>
      </c>
      <c r="J102" s="3">
        <v>14.1</v>
      </c>
      <c r="K102" s="3">
        <v>10.8</v>
      </c>
      <c r="L102" s="1" t="s">
        <v>156</v>
      </c>
      <c r="M102" s="3">
        <v>31.8</v>
      </c>
      <c r="N102" s="3">
        <v>95.8</v>
      </c>
      <c r="O102" s="3">
        <v>-1.8</v>
      </c>
    </row>
    <row r="103" spans="1:15" ht="14" hidden="1" customHeight="1" x14ac:dyDescent="0.15">
      <c r="A103" s="3">
        <v>10</v>
      </c>
      <c r="B103" s="1" t="s">
        <v>14</v>
      </c>
      <c r="C103" s="16" t="s">
        <v>73</v>
      </c>
      <c r="D103" s="16" t="s">
        <v>19</v>
      </c>
      <c r="E103" s="16" t="s">
        <v>178</v>
      </c>
      <c r="F103" s="16" t="s">
        <v>179</v>
      </c>
      <c r="G103" s="3">
        <v>98</v>
      </c>
      <c r="H103" s="3">
        <v>42.7</v>
      </c>
      <c r="I103" s="3">
        <v>3.6</v>
      </c>
      <c r="J103" s="3">
        <v>3.2</v>
      </c>
      <c r="K103" s="3">
        <v>9.1</v>
      </c>
      <c r="L103" s="1" t="s">
        <v>103</v>
      </c>
      <c r="M103" s="3">
        <v>6.5</v>
      </c>
      <c r="N103" s="3">
        <v>35.1</v>
      </c>
      <c r="O103" s="3">
        <v>-6.9</v>
      </c>
    </row>
    <row r="104" spans="1:15" ht="14" hidden="1" customHeight="1" x14ac:dyDescent="0.15">
      <c r="A104" s="3">
        <v>10</v>
      </c>
      <c r="B104" s="1" t="s">
        <v>29</v>
      </c>
      <c r="C104" s="16" t="s">
        <v>82</v>
      </c>
      <c r="D104" s="16" t="s">
        <v>30</v>
      </c>
      <c r="E104" s="16" t="s">
        <v>87</v>
      </c>
      <c r="F104" s="16" t="s">
        <v>180</v>
      </c>
      <c r="G104" s="3">
        <v>4</v>
      </c>
      <c r="H104" s="3">
        <v>155.30000000000001</v>
      </c>
      <c r="I104" s="3">
        <v>12.9</v>
      </c>
      <c r="J104" s="3">
        <v>11.6</v>
      </c>
      <c r="K104" s="3">
        <v>12.5</v>
      </c>
      <c r="L104" s="1" t="s">
        <v>131</v>
      </c>
      <c r="M104" s="3">
        <v>86.4</v>
      </c>
      <c r="N104" s="3">
        <v>98.3</v>
      </c>
      <c r="O104" s="3">
        <v>0</v>
      </c>
    </row>
    <row r="105" spans="1:15" ht="14" hidden="1" customHeight="1" x14ac:dyDescent="0.15">
      <c r="A105" s="3">
        <v>10</v>
      </c>
      <c r="B105" s="1" t="s">
        <v>81</v>
      </c>
      <c r="C105" s="16" t="s">
        <v>69</v>
      </c>
      <c r="D105" s="16" t="s">
        <v>27</v>
      </c>
      <c r="E105" s="16" t="s">
        <v>113</v>
      </c>
      <c r="F105" s="16" t="s">
        <v>181</v>
      </c>
      <c r="G105" s="3">
        <v>40</v>
      </c>
      <c r="H105" s="3">
        <v>117.3</v>
      </c>
      <c r="I105" s="3">
        <v>9.8000000000000007</v>
      </c>
      <c r="J105" s="3">
        <v>9.6999999999999993</v>
      </c>
      <c r="K105" s="3">
        <v>10.8</v>
      </c>
      <c r="L105" s="1" t="s">
        <v>173</v>
      </c>
      <c r="M105" s="3">
        <v>65</v>
      </c>
      <c r="N105" s="3">
        <v>84.4</v>
      </c>
      <c r="O105" s="3">
        <v>14.5</v>
      </c>
    </row>
    <row r="106" spans="1:15" ht="14" hidden="1" customHeight="1" x14ac:dyDescent="0.15">
      <c r="A106" s="3">
        <v>10</v>
      </c>
      <c r="B106" s="1" t="s">
        <v>17</v>
      </c>
      <c r="C106" s="16" t="s">
        <v>104</v>
      </c>
      <c r="D106" s="16" t="s">
        <v>36</v>
      </c>
      <c r="E106" s="16" t="s">
        <v>170</v>
      </c>
      <c r="F106" s="16" t="s">
        <v>171</v>
      </c>
      <c r="G106" s="3">
        <v>8</v>
      </c>
      <c r="H106" s="3">
        <v>101</v>
      </c>
      <c r="I106" s="3">
        <v>8.4</v>
      </c>
      <c r="J106" s="3">
        <v>-4</v>
      </c>
      <c r="K106" s="3">
        <v>9.4</v>
      </c>
      <c r="L106" s="1" t="s">
        <v>182</v>
      </c>
      <c r="M106" s="3">
        <v>36.6</v>
      </c>
      <c r="N106" s="3">
        <v>66.2</v>
      </c>
      <c r="O106" s="3">
        <v>-5.6</v>
      </c>
    </row>
    <row r="107" spans="1:15" ht="14" hidden="1" customHeight="1" x14ac:dyDescent="0.15">
      <c r="A107" s="3">
        <v>10</v>
      </c>
      <c r="B107" s="1" t="s">
        <v>33</v>
      </c>
      <c r="C107" s="16" t="s">
        <v>90</v>
      </c>
      <c r="D107" s="16" t="s">
        <v>32</v>
      </c>
      <c r="E107" s="16" t="s">
        <v>170</v>
      </c>
      <c r="F107" s="16" t="s">
        <v>171</v>
      </c>
      <c r="G107" s="3">
        <v>5</v>
      </c>
      <c r="H107" s="3">
        <v>117</v>
      </c>
      <c r="I107" s="3">
        <v>9.8000000000000007</v>
      </c>
      <c r="J107" s="3">
        <v>1</v>
      </c>
      <c r="K107" s="3">
        <v>10</v>
      </c>
      <c r="L107" s="1" t="s">
        <v>126</v>
      </c>
      <c r="M107" s="3">
        <v>74.5</v>
      </c>
      <c r="N107" s="3">
        <v>87.5</v>
      </c>
      <c r="O107" s="3">
        <v>-0.3</v>
      </c>
    </row>
    <row r="108" spans="1:15" ht="14" hidden="1" customHeight="1" x14ac:dyDescent="0.15">
      <c r="A108" s="3">
        <v>10</v>
      </c>
      <c r="B108" s="1" t="s">
        <v>94</v>
      </c>
      <c r="C108" s="16" t="s">
        <v>95</v>
      </c>
      <c r="D108" s="16" t="s">
        <v>25</v>
      </c>
      <c r="E108" s="16" t="s">
        <v>160</v>
      </c>
      <c r="F108" s="17"/>
      <c r="G108" s="3">
        <v>36</v>
      </c>
      <c r="H108" s="3">
        <v>101.9</v>
      </c>
      <c r="I108" s="3">
        <v>9.3000000000000007</v>
      </c>
      <c r="J108" s="3">
        <v>7.6</v>
      </c>
      <c r="K108" s="1" t="s">
        <v>161</v>
      </c>
      <c r="L108" s="1" t="s">
        <v>161</v>
      </c>
      <c r="M108" s="3">
        <v>23.2</v>
      </c>
      <c r="N108" s="3">
        <v>96</v>
      </c>
      <c r="O108" s="3">
        <v>-2.2999999999999998</v>
      </c>
    </row>
    <row r="109" spans="1:15" ht="14" hidden="1" customHeight="1" x14ac:dyDescent="0.15">
      <c r="A109" s="3">
        <v>10</v>
      </c>
      <c r="B109" s="1" t="s">
        <v>94</v>
      </c>
      <c r="C109" s="16" t="s">
        <v>101</v>
      </c>
      <c r="D109" s="16" t="s">
        <v>35</v>
      </c>
      <c r="E109" s="16" t="s">
        <v>178</v>
      </c>
      <c r="F109" s="16" t="s">
        <v>179</v>
      </c>
      <c r="G109" s="3">
        <v>66</v>
      </c>
      <c r="H109" s="3">
        <v>78.3</v>
      </c>
      <c r="I109" s="3">
        <v>6.5</v>
      </c>
      <c r="J109" s="3">
        <v>5.7</v>
      </c>
      <c r="K109" s="3">
        <v>8.4</v>
      </c>
      <c r="L109" s="1" t="s">
        <v>103</v>
      </c>
      <c r="M109" s="3">
        <v>3.6</v>
      </c>
      <c r="N109" s="3">
        <v>26.7</v>
      </c>
      <c r="O109" s="3">
        <v>-3.2</v>
      </c>
    </row>
    <row r="110" spans="1:15" ht="14" hidden="1" customHeight="1" x14ac:dyDescent="0.15">
      <c r="A110" s="3">
        <v>10</v>
      </c>
      <c r="B110" s="1" t="s">
        <v>94</v>
      </c>
      <c r="C110" s="16" t="s">
        <v>77</v>
      </c>
      <c r="D110" s="16" t="s">
        <v>28</v>
      </c>
      <c r="E110" s="16" t="s">
        <v>160</v>
      </c>
      <c r="F110" s="17"/>
      <c r="G110" s="3">
        <v>3</v>
      </c>
      <c r="H110" s="3">
        <v>163.30000000000001</v>
      </c>
      <c r="I110" s="3">
        <v>13.6</v>
      </c>
      <c r="J110" s="3">
        <v>4.4000000000000004</v>
      </c>
      <c r="K110" s="1" t="s">
        <v>161</v>
      </c>
      <c r="L110" s="1" t="s">
        <v>161</v>
      </c>
      <c r="M110" s="3">
        <v>94.9</v>
      </c>
      <c r="N110" s="3">
        <v>98.6</v>
      </c>
      <c r="O110" s="3">
        <v>0.1</v>
      </c>
    </row>
    <row r="111" spans="1:15" ht="14" hidden="1" customHeight="1" x14ac:dyDescent="0.15">
      <c r="A111" s="3">
        <v>10</v>
      </c>
      <c r="B111" s="1" t="s">
        <v>94</v>
      </c>
      <c r="C111" s="16" t="s">
        <v>134</v>
      </c>
      <c r="D111" s="16" t="s">
        <v>42</v>
      </c>
      <c r="E111" s="16" t="s">
        <v>183</v>
      </c>
      <c r="F111" s="16" t="s">
        <v>184</v>
      </c>
      <c r="G111" s="3">
        <v>32</v>
      </c>
      <c r="H111" s="3">
        <v>58.6</v>
      </c>
      <c r="I111" s="3">
        <v>4.9000000000000004</v>
      </c>
      <c r="J111" s="3">
        <v>0</v>
      </c>
      <c r="K111" s="3">
        <v>0</v>
      </c>
      <c r="L111" s="1" t="s">
        <v>72</v>
      </c>
      <c r="M111" s="3">
        <v>0.4</v>
      </c>
      <c r="N111" s="3">
        <v>15.5</v>
      </c>
      <c r="O111" s="3">
        <v>-9</v>
      </c>
    </row>
    <row r="112" spans="1:15" ht="14" hidden="1" customHeight="1" x14ac:dyDescent="0.15">
      <c r="A112" s="3">
        <v>10</v>
      </c>
      <c r="B112" s="1" t="s">
        <v>94</v>
      </c>
      <c r="C112" s="16" t="s">
        <v>138</v>
      </c>
      <c r="D112" s="16" t="s">
        <v>13</v>
      </c>
      <c r="E112" s="16" t="s">
        <v>185</v>
      </c>
      <c r="F112" s="16" t="s">
        <v>186</v>
      </c>
      <c r="G112" s="3">
        <v>53</v>
      </c>
      <c r="H112" s="3">
        <v>92.6</v>
      </c>
      <c r="I112" s="3">
        <v>7.7</v>
      </c>
      <c r="J112" s="3">
        <v>0</v>
      </c>
      <c r="K112" s="3">
        <v>8.4</v>
      </c>
      <c r="L112" s="1" t="s">
        <v>128</v>
      </c>
      <c r="M112" s="3">
        <v>0.1</v>
      </c>
      <c r="N112" s="3">
        <v>13.8</v>
      </c>
      <c r="O112" s="3">
        <v>-2.6</v>
      </c>
    </row>
    <row r="113" spans="1:15" ht="14" hidden="1" customHeight="1" x14ac:dyDescent="0.15">
      <c r="A113" s="3">
        <v>10</v>
      </c>
      <c r="B113" s="1" t="s">
        <v>94</v>
      </c>
      <c r="C113" s="16" t="s">
        <v>86</v>
      </c>
      <c r="D113" s="16" t="s">
        <v>31</v>
      </c>
      <c r="E113" s="16" t="s">
        <v>74</v>
      </c>
      <c r="F113" s="16" t="s">
        <v>187</v>
      </c>
      <c r="G113" s="3">
        <v>3</v>
      </c>
      <c r="H113" s="3">
        <v>126</v>
      </c>
      <c r="I113" s="3">
        <v>10.5</v>
      </c>
      <c r="J113" s="3">
        <v>21</v>
      </c>
      <c r="K113" s="3">
        <v>8.9</v>
      </c>
      <c r="L113" s="1" t="s">
        <v>123</v>
      </c>
      <c r="M113" s="3">
        <v>69.599999999999994</v>
      </c>
      <c r="N113" s="3">
        <v>82.7</v>
      </c>
      <c r="O113" s="3">
        <v>8.9</v>
      </c>
    </row>
    <row r="114" spans="1:15" ht="14" hidden="1" customHeight="1" x14ac:dyDescent="0.15">
      <c r="A114" s="3">
        <v>10</v>
      </c>
      <c r="B114" s="1" t="s">
        <v>94</v>
      </c>
      <c r="C114" s="16" t="s">
        <v>59</v>
      </c>
      <c r="D114" s="16" t="s">
        <v>21</v>
      </c>
      <c r="E114" s="16" t="s">
        <v>129</v>
      </c>
      <c r="F114" s="16" t="s">
        <v>172</v>
      </c>
      <c r="G114" s="3">
        <v>17</v>
      </c>
      <c r="H114" s="3">
        <v>171</v>
      </c>
      <c r="I114" s="3">
        <v>14.3</v>
      </c>
      <c r="J114" s="3">
        <v>3.8</v>
      </c>
      <c r="K114" s="3">
        <v>17.3</v>
      </c>
      <c r="L114" s="1" t="s">
        <v>109</v>
      </c>
      <c r="M114" s="3">
        <v>27.8</v>
      </c>
      <c r="N114" s="3">
        <v>62.5</v>
      </c>
      <c r="O114" s="3">
        <v>5.7</v>
      </c>
    </row>
    <row r="115" spans="1:15" ht="14" hidden="1" customHeight="1" x14ac:dyDescent="0.15">
      <c r="A115" s="3">
        <v>9</v>
      </c>
      <c r="B115" s="1" t="s">
        <v>12</v>
      </c>
      <c r="C115" s="16" t="s">
        <v>59</v>
      </c>
      <c r="D115" s="16" t="s">
        <v>21</v>
      </c>
      <c r="E115" s="16" t="s">
        <v>188</v>
      </c>
      <c r="F115" s="16" t="s">
        <v>189</v>
      </c>
      <c r="G115" s="3">
        <v>17</v>
      </c>
      <c r="H115" s="3">
        <v>171</v>
      </c>
      <c r="I115" s="3">
        <v>14.3</v>
      </c>
      <c r="J115" s="3">
        <v>3.8</v>
      </c>
      <c r="K115" s="3">
        <v>17</v>
      </c>
      <c r="L115" s="1" t="s">
        <v>190</v>
      </c>
      <c r="M115" s="3">
        <v>27.8</v>
      </c>
      <c r="N115" s="3">
        <v>62.5</v>
      </c>
      <c r="O115" s="3">
        <v>5.7</v>
      </c>
    </row>
    <row r="116" spans="1:15" ht="14" hidden="1" customHeight="1" x14ac:dyDescent="0.15">
      <c r="A116" s="3">
        <v>9</v>
      </c>
      <c r="B116" s="1" t="s">
        <v>24</v>
      </c>
      <c r="C116" s="16" t="s">
        <v>63</v>
      </c>
      <c r="D116" s="16" t="s">
        <v>23</v>
      </c>
      <c r="E116" s="16" t="s">
        <v>188</v>
      </c>
      <c r="F116" s="16" t="s">
        <v>189</v>
      </c>
      <c r="G116" s="3">
        <v>7</v>
      </c>
      <c r="H116" s="3">
        <v>191.5</v>
      </c>
      <c r="I116" s="3">
        <v>16</v>
      </c>
      <c r="J116" s="3">
        <v>12.2</v>
      </c>
      <c r="K116" s="3">
        <v>21.9</v>
      </c>
      <c r="L116" s="1" t="s">
        <v>191</v>
      </c>
      <c r="M116" s="3">
        <v>98.5</v>
      </c>
      <c r="N116" s="3">
        <v>99.9</v>
      </c>
      <c r="O116" s="3">
        <v>0</v>
      </c>
    </row>
    <row r="117" spans="1:15" ht="14" hidden="1" customHeight="1" x14ac:dyDescent="0.15">
      <c r="A117" s="3">
        <v>9</v>
      </c>
      <c r="B117" s="1" t="s">
        <v>24</v>
      </c>
      <c r="C117" s="16" t="s">
        <v>140</v>
      </c>
      <c r="D117" s="16" t="s">
        <v>15</v>
      </c>
      <c r="E117" s="16" t="s">
        <v>111</v>
      </c>
      <c r="F117" s="16" t="s">
        <v>192</v>
      </c>
      <c r="G117" s="3">
        <v>43</v>
      </c>
      <c r="H117" s="3">
        <v>84.2</v>
      </c>
      <c r="I117" s="3">
        <v>7</v>
      </c>
      <c r="J117" s="3">
        <v>10.199999999999999</v>
      </c>
      <c r="K117" s="3">
        <v>9.1999999999999993</v>
      </c>
      <c r="L117" s="1" t="s">
        <v>182</v>
      </c>
      <c r="M117" s="3">
        <v>0.2</v>
      </c>
      <c r="N117" s="3">
        <v>8.3000000000000007</v>
      </c>
      <c r="O117" s="3">
        <v>-2.5</v>
      </c>
    </row>
    <row r="118" spans="1:15" ht="14" hidden="1" customHeight="1" x14ac:dyDescent="0.15">
      <c r="A118" s="3">
        <v>9</v>
      </c>
      <c r="B118" s="1" t="s">
        <v>14</v>
      </c>
      <c r="C118" s="16" t="s">
        <v>97</v>
      </c>
      <c r="D118" s="16" t="s">
        <v>34</v>
      </c>
      <c r="E118" s="16" t="s">
        <v>193</v>
      </c>
      <c r="F118" s="16" t="s">
        <v>194</v>
      </c>
      <c r="G118" s="3">
        <v>25</v>
      </c>
      <c r="H118" s="3">
        <v>142.1</v>
      </c>
      <c r="I118" s="3">
        <v>11.8</v>
      </c>
      <c r="J118" s="3">
        <v>14.1</v>
      </c>
      <c r="K118" s="3">
        <v>9.9</v>
      </c>
      <c r="L118" s="1" t="s">
        <v>76</v>
      </c>
      <c r="M118" s="3">
        <v>31.8</v>
      </c>
      <c r="N118" s="3">
        <v>95.8</v>
      </c>
      <c r="O118" s="3">
        <v>-1.8</v>
      </c>
    </row>
    <row r="119" spans="1:15" ht="14" hidden="1" customHeight="1" x14ac:dyDescent="0.15">
      <c r="A119" s="3">
        <v>9</v>
      </c>
      <c r="B119" s="1" t="s">
        <v>14</v>
      </c>
      <c r="C119" s="16" t="s">
        <v>73</v>
      </c>
      <c r="D119" s="16" t="s">
        <v>19</v>
      </c>
      <c r="E119" s="16" t="s">
        <v>195</v>
      </c>
      <c r="F119" s="16" t="s">
        <v>196</v>
      </c>
      <c r="G119" s="3">
        <v>98</v>
      </c>
      <c r="H119" s="3">
        <v>42.7</v>
      </c>
      <c r="I119" s="3">
        <v>3.6</v>
      </c>
      <c r="J119" s="3">
        <v>3.2</v>
      </c>
      <c r="K119" s="3">
        <v>8.8000000000000007</v>
      </c>
      <c r="L119" s="1" t="s">
        <v>142</v>
      </c>
      <c r="M119" s="3">
        <v>6.5</v>
      </c>
      <c r="N119" s="3">
        <v>35.1</v>
      </c>
      <c r="O119" s="3">
        <v>-6.9</v>
      </c>
    </row>
    <row r="120" spans="1:15" ht="14" hidden="1" customHeight="1" x14ac:dyDescent="0.15">
      <c r="A120" s="3">
        <v>9</v>
      </c>
      <c r="B120" s="1" t="s">
        <v>29</v>
      </c>
      <c r="C120" s="16" t="s">
        <v>82</v>
      </c>
      <c r="D120" s="16" t="s">
        <v>30</v>
      </c>
      <c r="E120" s="16" t="s">
        <v>66</v>
      </c>
      <c r="F120" s="16" t="s">
        <v>197</v>
      </c>
      <c r="G120" s="3">
        <v>4</v>
      </c>
      <c r="H120" s="3">
        <v>155.30000000000001</v>
      </c>
      <c r="I120" s="3">
        <v>12.9</v>
      </c>
      <c r="J120" s="3">
        <v>11.6</v>
      </c>
      <c r="K120" s="3">
        <v>12.1</v>
      </c>
      <c r="L120" s="1" t="s">
        <v>159</v>
      </c>
      <c r="M120" s="3">
        <v>86.4</v>
      </c>
      <c r="N120" s="3">
        <v>98.3</v>
      </c>
      <c r="O120" s="3">
        <v>0</v>
      </c>
    </row>
    <row r="121" spans="1:15" ht="14" hidden="1" customHeight="1" x14ac:dyDescent="0.15">
      <c r="A121" s="3">
        <v>9</v>
      </c>
      <c r="B121" s="1" t="s">
        <v>81</v>
      </c>
      <c r="C121" s="16" t="s">
        <v>138</v>
      </c>
      <c r="D121" s="16" t="s">
        <v>13</v>
      </c>
      <c r="E121" s="16" t="s">
        <v>178</v>
      </c>
      <c r="F121" s="16" t="s">
        <v>198</v>
      </c>
      <c r="G121" s="3">
        <v>53</v>
      </c>
      <c r="H121" s="3">
        <v>92.6</v>
      </c>
      <c r="I121" s="3">
        <v>7.7</v>
      </c>
      <c r="J121" s="3">
        <v>0</v>
      </c>
      <c r="K121" s="3">
        <v>8.5</v>
      </c>
      <c r="L121" s="1" t="s">
        <v>103</v>
      </c>
      <c r="M121" s="3">
        <v>0.1</v>
      </c>
      <c r="N121" s="3">
        <v>13.8</v>
      </c>
      <c r="O121" s="3">
        <v>-2.6</v>
      </c>
    </row>
    <row r="122" spans="1:15" ht="14" hidden="1" customHeight="1" x14ac:dyDescent="0.15">
      <c r="A122" s="3">
        <v>9</v>
      </c>
      <c r="B122" s="1" t="s">
        <v>17</v>
      </c>
      <c r="C122" s="16" t="s">
        <v>104</v>
      </c>
      <c r="D122" s="16" t="s">
        <v>36</v>
      </c>
      <c r="E122" s="16" t="s">
        <v>199</v>
      </c>
      <c r="F122" s="16" t="s">
        <v>200</v>
      </c>
      <c r="G122" s="3">
        <v>8</v>
      </c>
      <c r="H122" s="3">
        <v>101</v>
      </c>
      <c r="I122" s="3">
        <v>8.4</v>
      </c>
      <c r="J122" s="3">
        <v>-4</v>
      </c>
      <c r="K122" s="3">
        <v>8.4</v>
      </c>
      <c r="L122" s="1" t="s">
        <v>68</v>
      </c>
      <c r="M122" s="3">
        <v>36.6</v>
      </c>
      <c r="N122" s="3">
        <v>66.2</v>
      </c>
      <c r="O122" s="3">
        <v>-5.6</v>
      </c>
    </row>
    <row r="123" spans="1:15" ht="14" hidden="1" customHeight="1" x14ac:dyDescent="0.15">
      <c r="A123" s="3">
        <v>9</v>
      </c>
      <c r="B123" s="1" t="s">
        <v>33</v>
      </c>
      <c r="C123" s="16" t="s">
        <v>90</v>
      </c>
      <c r="D123" s="16" t="s">
        <v>32</v>
      </c>
      <c r="E123" s="16" t="s">
        <v>199</v>
      </c>
      <c r="F123" s="16" t="s">
        <v>200</v>
      </c>
      <c r="G123" s="3">
        <v>5</v>
      </c>
      <c r="H123" s="3">
        <v>117</v>
      </c>
      <c r="I123" s="3">
        <v>9.8000000000000007</v>
      </c>
      <c r="J123" s="3">
        <v>1</v>
      </c>
      <c r="K123" s="3">
        <v>8.8000000000000007</v>
      </c>
      <c r="L123" s="1" t="s">
        <v>123</v>
      </c>
      <c r="M123" s="3">
        <v>74.5</v>
      </c>
      <c r="N123" s="3">
        <v>87.5</v>
      </c>
      <c r="O123" s="3">
        <v>-0.3</v>
      </c>
    </row>
    <row r="124" spans="1:15" ht="14" hidden="1" customHeight="1" x14ac:dyDescent="0.15">
      <c r="A124" s="3">
        <v>9</v>
      </c>
      <c r="B124" s="1" t="s">
        <v>94</v>
      </c>
      <c r="C124" s="16" t="s">
        <v>95</v>
      </c>
      <c r="D124" s="16" t="s">
        <v>25</v>
      </c>
      <c r="E124" s="16" t="s">
        <v>201</v>
      </c>
      <c r="F124" s="16" t="s">
        <v>202</v>
      </c>
      <c r="G124" s="3">
        <v>36</v>
      </c>
      <c r="H124" s="3">
        <v>101.9</v>
      </c>
      <c r="I124" s="3">
        <v>9.3000000000000007</v>
      </c>
      <c r="J124" s="3">
        <v>7.6</v>
      </c>
      <c r="K124" s="3">
        <v>4.3</v>
      </c>
      <c r="L124" s="1" t="s">
        <v>109</v>
      </c>
      <c r="M124" s="3">
        <v>23.2</v>
      </c>
      <c r="N124" s="3">
        <v>96</v>
      </c>
      <c r="O124" s="3">
        <v>-2.2999999999999998</v>
      </c>
    </row>
    <row r="125" spans="1:15" ht="14" hidden="1" customHeight="1" x14ac:dyDescent="0.15">
      <c r="A125" s="3">
        <v>9</v>
      </c>
      <c r="B125" s="1" t="s">
        <v>94</v>
      </c>
      <c r="C125" s="16" t="s">
        <v>69</v>
      </c>
      <c r="D125" s="16" t="s">
        <v>27</v>
      </c>
      <c r="E125" s="16" t="s">
        <v>78</v>
      </c>
      <c r="F125" s="16" t="s">
        <v>203</v>
      </c>
      <c r="G125" s="3">
        <v>40</v>
      </c>
      <c r="H125" s="3">
        <v>117.3</v>
      </c>
      <c r="I125" s="3">
        <v>9.8000000000000007</v>
      </c>
      <c r="J125" s="3">
        <v>9.6999999999999993</v>
      </c>
      <c r="K125" s="3">
        <v>0</v>
      </c>
      <c r="L125" s="1" t="s">
        <v>85</v>
      </c>
      <c r="M125" s="3">
        <v>65</v>
      </c>
      <c r="N125" s="3">
        <v>84.4</v>
      </c>
      <c r="O125" s="3">
        <v>14.5</v>
      </c>
    </row>
    <row r="126" spans="1:15" ht="14" hidden="1" customHeight="1" x14ac:dyDescent="0.15">
      <c r="A126" s="3">
        <v>9</v>
      </c>
      <c r="B126" s="1" t="s">
        <v>94</v>
      </c>
      <c r="C126" s="16" t="s">
        <v>101</v>
      </c>
      <c r="D126" s="16" t="s">
        <v>35</v>
      </c>
      <c r="E126" s="16" t="s">
        <v>195</v>
      </c>
      <c r="F126" s="16" t="s">
        <v>196</v>
      </c>
      <c r="G126" s="3">
        <v>66</v>
      </c>
      <c r="H126" s="3">
        <v>78.3</v>
      </c>
      <c r="I126" s="3">
        <v>6.5</v>
      </c>
      <c r="J126" s="3">
        <v>5.7</v>
      </c>
      <c r="K126" s="3">
        <v>8.1</v>
      </c>
      <c r="L126" s="1" t="s">
        <v>142</v>
      </c>
      <c r="M126" s="3">
        <v>3.6</v>
      </c>
      <c r="N126" s="3">
        <v>26.7</v>
      </c>
      <c r="O126" s="3">
        <v>-3.2</v>
      </c>
    </row>
    <row r="127" spans="1:15" ht="14" hidden="1" customHeight="1" x14ac:dyDescent="0.15">
      <c r="A127" s="3">
        <v>9</v>
      </c>
      <c r="B127" s="1" t="s">
        <v>94</v>
      </c>
      <c r="C127" s="16" t="s">
        <v>77</v>
      </c>
      <c r="D127" s="16" t="s">
        <v>28</v>
      </c>
      <c r="E127" s="16" t="s">
        <v>201</v>
      </c>
      <c r="F127" s="16" t="s">
        <v>202</v>
      </c>
      <c r="G127" s="3">
        <v>3</v>
      </c>
      <c r="H127" s="3">
        <v>163.30000000000001</v>
      </c>
      <c r="I127" s="3">
        <v>13.6</v>
      </c>
      <c r="J127" s="3">
        <v>4.4000000000000004</v>
      </c>
      <c r="K127" s="3">
        <v>0</v>
      </c>
      <c r="L127" s="1" t="s">
        <v>72</v>
      </c>
      <c r="M127" s="3">
        <v>94.9</v>
      </c>
      <c r="N127" s="3">
        <v>98.6</v>
      </c>
      <c r="O127" s="3">
        <v>0.1</v>
      </c>
    </row>
    <row r="128" spans="1:15" ht="14" hidden="1" customHeight="1" x14ac:dyDescent="0.15">
      <c r="A128" s="3">
        <v>9</v>
      </c>
      <c r="B128" s="1" t="s">
        <v>94</v>
      </c>
      <c r="C128" s="16" t="s">
        <v>134</v>
      </c>
      <c r="D128" s="16" t="s">
        <v>42</v>
      </c>
      <c r="E128" s="16" t="s">
        <v>160</v>
      </c>
      <c r="F128" s="17"/>
      <c r="G128" s="3">
        <v>32</v>
      </c>
      <c r="H128" s="3">
        <v>58.6</v>
      </c>
      <c r="I128" s="3">
        <v>4.9000000000000004</v>
      </c>
      <c r="J128" s="3">
        <v>0</v>
      </c>
      <c r="K128" s="1" t="s">
        <v>161</v>
      </c>
      <c r="L128" s="1" t="s">
        <v>161</v>
      </c>
      <c r="M128" s="3">
        <v>0.4</v>
      </c>
      <c r="N128" s="3">
        <v>15.5</v>
      </c>
      <c r="O128" s="3">
        <v>-9</v>
      </c>
    </row>
    <row r="129" spans="1:15" ht="14" hidden="1" customHeight="1" x14ac:dyDescent="0.15">
      <c r="A129" s="3">
        <v>9</v>
      </c>
      <c r="B129" s="1" t="s">
        <v>94</v>
      </c>
      <c r="C129" s="16" t="s">
        <v>102</v>
      </c>
      <c r="D129" s="16" t="s">
        <v>22</v>
      </c>
      <c r="E129" s="16" t="s">
        <v>199</v>
      </c>
      <c r="F129" s="16" t="s">
        <v>200</v>
      </c>
      <c r="G129" s="3">
        <v>10</v>
      </c>
      <c r="H129" s="3">
        <v>203.1</v>
      </c>
      <c r="I129" s="3">
        <v>16.899999999999999</v>
      </c>
      <c r="J129" s="3">
        <v>11.9</v>
      </c>
      <c r="K129" s="3">
        <v>15.4</v>
      </c>
      <c r="L129" s="1" t="s">
        <v>80</v>
      </c>
      <c r="M129" s="3">
        <v>27</v>
      </c>
      <c r="N129" s="3">
        <v>91.1</v>
      </c>
      <c r="O129" s="3">
        <v>-1.8</v>
      </c>
    </row>
    <row r="130" spans="1:15" ht="14" hidden="1" customHeight="1" x14ac:dyDescent="0.15">
      <c r="A130" s="3">
        <v>9</v>
      </c>
      <c r="B130" s="1" t="s">
        <v>94</v>
      </c>
      <c r="C130" s="16" t="s">
        <v>86</v>
      </c>
      <c r="D130" s="16" t="s">
        <v>31</v>
      </c>
      <c r="E130" s="16" t="s">
        <v>204</v>
      </c>
      <c r="F130" s="16" t="s">
        <v>205</v>
      </c>
      <c r="G130" s="3">
        <v>3</v>
      </c>
      <c r="H130" s="3">
        <v>126</v>
      </c>
      <c r="I130" s="3">
        <v>10.5</v>
      </c>
      <c r="J130" s="3">
        <v>21</v>
      </c>
      <c r="K130" s="3">
        <v>6.2</v>
      </c>
      <c r="L130" s="1" t="s">
        <v>206</v>
      </c>
      <c r="M130" s="3">
        <v>69.599999999999994</v>
      </c>
      <c r="N130" s="3">
        <v>82.7</v>
      </c>
      <c r="O130" s="3">
        <v>8.9</v>
      </c>
    </row>
    <row r="131" spans="1:15" ht="14" hidden="1" customHeight="1" x14ac:dyDescent="0.15">
      <c r="A131" s="3">
        <v>8</v>
      </c>
      <c r="B131" s="1" t="s">
        <v>12</v>
      </c>
      <c r="C131" s="16" t="s">
        <v>59</v>
      </c>
      <c r="D131" s="16" t="s">
        <v>21</v>
      </c>
      <c r="E131" s="16" t="s">
        <v>207</v>
      </c>
      <c r="F131" s="16" t="s">
        <v>208</v>
      </c>
      <c r="G131" s="3">
        <v>17</v>
      </c>
      <c r="H131" s="3">
        <v>171</v>
      </c>
      <c r="I131" s="3">
        <v>14.3</v>
      </c>
      <c r="J131" s="3">
        <v>3.8</v>
      </c>
      <c r="K131" s="3">
        <v>17.5</v>
      </c>
      <c r="L131" s="1" t="s">
        <v>68</v>
      </c>
      <c r="M131" s="3">
        <v>27.8</v>
      </c>
      <c r="N131" s="3">
        <v>62.5</v>
      </c>
      <c r="O131" s="3">
        <v>5.7</v>
      </c>
    </row>
    <row r="132" spans="1:15" ht="14" hidden="1" customHeight="1" x14ac:dyDescent="0.15">
      <c r="A132" s="3">
        <v>8</v>
      </c>
      <c r="B132" s="1" t="s">
        <v>24</v>
      </c>
      <c r="C132" s="16" t="s">
        <v>63</v>
      </c>
      <c r="D132" s="16" t="s">
        <v>23</v>
      </c>
      <c r="E132" s="16" t="s">
        <v>207</v>
      </c>
      <c r="F132" s="16" t="s">
        <v>208</v>
      </c>
      <c r="G132" s="3">
        <v>7</v>
      </c>
      <c r="H132" s="3">
        <v>191.5</v>
      </c>
      <c r="I132" s="3">
        <v>16</v>
      </c>
      <c r="J132" s="3">
        <v>12.2</v>
      </c>
      <c r="K132" s="3">
        <v>21.9</v>
      </c>
      <c r="L132" s="1" t="s">
        <v>206</v>
      </c>
      <c r="M132" s="3">
        <v>98.5</v>
      </c>
      <c r="N132" s="3">
        <v>99.9</v>
      </c>
      <c r="O132" s="3">
        <v>0</v>
      </c>
    </row>
    <row r="133" spans="1:15" ht="14" hidden="1" customHeight="1" x14ac:dyDescent="0.15">
      <c r="A133" s="3">
        <v>8</v>
      </c>
      <c r="B133" s="1" t="s">
        <v>24</v>
      </c>
      <c r="C133" s="16" t="s">
        <v>95</v>
      </c>
      <c r="D133" s="16" t="s">
        <v>25</v>
      </c>
      <c r="E133" s="16" t="s">
        <v>107</v>
      </c>
      <c r="F133" s="16" t="s">
        <v>209</v>
      </c>
      <c r="G133" s="3">
        <v>36</v>
      </c>
      <c r="H133" s="3">
        <v>101.9</v>
      </c>
      <c r="I133" s="3">
        <v>9.3000000000000007</v>
      </c>
      <c r="J133" s="3">
        <v>7.6</v>
      </c>
      <c r="K133" s="3">
        <v>15</v>
      </c>
      <c r="L133" s="1" t="s">
        <v>182</v>
      </c>
      <c r="M133" s="3">
        <v>23.2</v>
      </c>
      <c r="N133" s="3">
        <v>96</v>
      </c>
      <c r="O133" s="3">
        <v>-2.2999999999999998</v>
      </c>
    </row>
    <row r="134" spans="1:15" ht="14" hidden="1" customHeight="1" x14ac:dyDescent="0.15">
      <c r="A134" s="3">
        <v>8</v>
      </c>
      <c r="B134" s="1" t="s">
        <v>14</v>
      </c>
      <c r="C134" s="16" t="s">
        <v>97</v>
      </c>
      <c r="D134" s="16" t="s">
        <v>34</v>
      </c>
      <c r="E134" s="16" t="s">
        <v>210</v>
      </c>
      <c r="F134" s="16" t="s">
        <v>211</v>
      </c>
      <c r="G134" s="3">
        <v>25</v>
      </c>
      <c r="H134" s="3">
        <v>142.1</v>
      </c>
      <c r="I134" s="3">
        <v>11.8</v>
      </c>
      <c r="J134" s="3">
        <v>14.1</v>
      </c>
      <c r="K134" s="3">
        <v>11.2</v>
      </c>
      <c r="L134" s="1" t="s">
        <v>103</v>
      </c>
      <c r="M134" s="3">
        <v>31.8</v>
      </c>
      <c r="N134" s="3">
        <v>95.8</v>
      </c>
      <c r="O134" s="3">
        <v>-1.8</v>
      </c>
    </row>
    <row r="135" spans="1:15" ht="14" hidden="1" customHeight="1" x14ac:dyDescent="0.15">
      <c r="A135" s="3">
        <v>8</v>
      </c>
      <c r="B135" s="1" t="s">
        <v>14</v>
      </c>
      <c r="C135" s="16" t="s">
        <v>69</v>
      </c>
      <c r="D135" s="16" t="s">
        <v>27</v>
      </c>
      <c r="E135" s="16" t="s">
        <v>212</v>
      </c>
      <c r="F135" s="16" t="s">
        <v>213</v>
      </c>
      <c r="G135" s="3">
        <v>40</v>
      </c>
      <c r="H135" s="3">
        <v>117.3</v>
      </c>
      <c r="I135" s="3">
        <v>9.8000000000000007</v>
      </c>
      <c r="J135" s="3">
        <v>9.6999999999999993</v>
      </c>
      <c r="K135" s="3">
        <v>9.1999999999999993</v>
      </c>
      <c r="L135" s="1" t="s">
        <v>72</v>
      </c>
      <c r="M135" s="3">
        <v>65</v>
      </c>
      <c r="N135" s="3">
        <v>84.4</v>
      </c>
      <c r="O135" s="3">
        <v>14.5</v>
      </c>
    </row>
    <row r="136" spans="1:15" ht="14" hidden="1" customHeight="1" x14ac:dyDescent="0.15">
      <c r="A136" s="3">
        <v>8</v>
      </c>
      <c r="B136" s="1" t="s">
        <v>29</v>
      </c>
      <c r="C136" s="16" t="s">
        <v>77</v>
      </c>
      <c r="D136" s="16" t="s">
        <v>28</v>
      </c>
      <c r="E136" s="16" t="s">
        <v>107</v>
      </c>
      <c r="F136" s="16" t="s">
        <v>209</v>
      </c>
      <c r="G136" s="3">
        <v>3</v>
      </c>
      <c r="H136" s="3">
        <v>163.30000000000001</v>
      </c>
      <c r="I136" s="3">
        <v>13.6</v>
      </c>
      <c r="J136" s="3">
        <v>4.4000000000000004</v>
      </c>
      <c r="K136" s="3">
        <v>15.4</v>
      </c>
      <c r="L136" s="1" t="s">
        <v>128</v>
      </c>
      <c r="M136" s="3">
        <v>94.9</v>
      </c>
      <c r="N136" s="3">
        <v>98.6</v>
      </c>
      <c r="O136" s="3">
        <v>0.1</v>
      </c>
    </row>
    <row r="137" spans="1:15" ht="14" hidden="1" customHeight="1" x14ac:dyDescent="0.15">
      <c r="A137" s="3">
        <v>8</v>
      </c>
      <c r="B137" s="1" t="s">
        <v>81</v>
      </c>
      <c r="C137" s="16" t="s">
        <v>82</v>
      </c>
      <c r="D137" s="16" t="s">
        <v>30</v>
      </c>
      <c r="E137" s="16" t="s">
        <v>74</v>
      </c>
      <c r="F137" s="16" t="s">
        <v>214</v>
      </c>
      <c r="G137" s="3">
        <v>4</v>
      </c>
      <c r="H137" s="3">
        <v>155.30000000000001</v>
      </c>
      <c r="I137" s="3">
        <v>12.9</v>
      </c>
      <c r="J137" s="3">
        <v>11.6</v>
      </c>
      <c r="K137" s="3">
        <v>11.4</v>
      </c>
      <c r="L137" s="1" t="s">
        <v>89</v>
      </c>
      <c r="M137" s="3">
        <v>86.4</v>
      </c>
      <c r="N137" s="3">
        <v>98.3</v>
      </c>
      <c r="O137" s="3">
        <v>0</v>
      </c>
    </row>
    <row r="138" spans="1:15" ht="14" hidden="1" customHeight="1" x14ac:dyDescent="0.15">
      <c r="A138" s="3">
        <v>8</v>
      </c>
      <c r="B138" s="1" t="s">
        <v>17</v>
      </c>
      <c r="C138" s="16" t="s">
        <v>215</v>
      </c>
      <c r="D138" s="16" t="s">
        <v>46</v>
      </c>
      <c r="E138" s="16" t="s">
        <v>188</v>
      </c>
      <c r="F138" s="16" t="s">
        <v>216</v>
      </c>
      <c r="G138" s="3">
        <v>19</v>
      </c>
      <c r="H138" s="3">
        <v>71</v>
      </c>
      <c r="I138" s="3">
        <v>5.9</v>
      </c>
      <c r="J138" s="3">
        <v>3</v>
      </c>
      <c r="K138" s="3">
        <v>7</v>
      </c>
      <c r="L138" s="1" t="s">
        <v>131</v>
      </c>
      <c r="M138" s="3">
        <v>6.7</v>
      </c>
      <c r="N138" s="3">
        <v>19</v>
      </c>
      <c r="O138" s="3">
        <v>-11</v>
      </c>
    </row>
    <row r="139" spans="1:15" ht="14" hidden="1" customHeight="1" x14ac:dyDescent="0.15">
      <c r="A139" s="3">
        <v>8</v>
      </c>
      <c r="B139" s="1" t="s">
        <v>33</v>
      </c>
      <c r="C139" s="16" t="s">
        <v>90</v>
      </c>
      <c r="D139" s="16" t="s">
        <v>32</v>
      </c>
      <c r="E139" s="16" t="s">
        <v>176</v>
      </c>
      <c r="F139" s="16" t="s">
        <v>217</v>
      </c>
      <c r="G139" s="3">
        <v>5</v>
      </c>
      <c r="H139" s="3">
        <v>117</v>
      </c>
      <c r="I139" s="3">
        <v>9.8000000000000007</v>
      </c>
      <c r="J139" s="3">
        <v>1</v>
      </c>
      <c r="K139" s="3">
        <v>8.5</v>
      </c>
      <c r="L139" s="1" t="s">
        <v>142</v>
      </c>
      <c r="M139" s="3">
        <v>74.5</v>
      </c>
      <c r="N139" s="3">
        <v>87.5</v>
      </c>
      <c r="O139" s="3">
        <v>-0.3</v>
      </c>
    </row>
    <row r="140" spans="1:15" ht="14" hidden="1" customHeight="1" x14ac:dyDescent="0.15">
      <c r="A140" s="3">
        <v>8</v>
      </c>
      <c r="B140" s="1" t="s">
        <v>94</v>
      </c>
      <c r="C140" s="16" t="s">
        <v>101</v>
      </c>
      <c r="D140" s="16" t="s">
        <v>35</v>
      </c>
      <c r="E140" s="16" t="s">
        <v>160</v>
      </c>
      <c r="F140" s="17"/>
      <c r="G140" s="3">
        <v>66</v>
      </c>
      <c r="H140" s="3">
        <v>78.3</v>
      </c>
      <c r="I140" s="3">
        <v>6.5</v>
      </c>
      <c r="J140" s="3">
        <v>5.7</v>
      </c>
      <c r="K140" s="1" t="s">
        <v>161</v>
      </c>
      <c r="L140" s="1" t="s">
        <v>161</v>
      </c>
      <c r="M140" s="3">
        <v>3.6</v>
      </c>
      <c r="N140" s="3">
        <v>26.7</v>
      </c>
      <c r="O140" s="3">
        <v>-3.2</v>
      </c>
    </row>
    <row r="141" spans="1:15" ht="14" hidden="1" customHeight="1" x14ac:dyDescent="0.15">
      <c r="A141" s="3">
        <v>8</v>
      </c>
      <c r="B141" s="1" t="s">
        <v>94</v>
      </c>
      <c r="C141" s="16" t="s">
        <v>134</v>
      </c>
      <c r="D141" s="16" t="s">
        <v>42</v>
      </c>
      <c r="E141" s="16" t="s">
        <v>185</v>
      </c>
      <c r="F141" s="16" t="s">
        <v>218</v>
      </c>
      <c r="G141" s="3">
        <v>32</v>
      </c>
      <c r="H141" s="3">
        <v>58.6</v>
      </c>
      <c r="I141" s="3">
        <v>4.9000000000000004</v>
      </c>
      <c r="J141" s="3">
        <v>0</v>
      </c>
      <c r="K141" s="3">
        <v>0</v>
      </c>
      <c r="L141" s="1" t="s">
        <v>161</v>
      </c>
      <c r="M141" s="3">
        <v>0.4</v>
      </c>
      <c r="N141" s="3">
        <v>15.5</v>
      </c>
      <c r="O141" s="3">
        <v>-9</v>
      </c>
    </row>
    <row r="142" spans="1:15" ht="14" hidden="1" customHeight="1" x14ac:dyDescent="0.15">
      <c r="A142" s="3">
        <v>8</v>
      </c>
      <c r="B142" s="1" t="s">
        <v>94</v>
      </c>
      <c r="C142" s="16" t="s">
        <v>102</v>
      </c>
      <c r="D142" s="16" t="s">
        <v>22</v>
      </c>
      <c r="E142" s="16" t="s">
        <v>176</v>
      </c>
      <c r="F142" s="16" t="s">
        <v>217</v>
      </c>
      <c r="G142" s="3">
        <v>10</v>
      </c>
      <c r="H142" s="3">
        <v>203.1</v>
      </c>
      <c r="I142" s="3">
        <v>16.899999999999999</v>
      </c>
      <c r="J142" s="3">
        <v>11.9</v>
      </c>
      <c r="K142" s="3">
        <v>16.7</v>
      </c>
      <c r="L142" s="1" t="s">
        <v>156</v>
      </c>
      <c r="M142" s="3">
        <v>27</v>
      </c>
      <c r="N142" s="3">
        <v>91.1</v>
      </c>
      <c r="O142" s="3">
        <v>-1.8</v>
      </c>
    </row>
    <row r="143" spans="1:15" ht="14" hidden="1" customHeight="1" x14ac:dyDescent="0.15">
      <c r="A143" s="3">
        <v>8</v>
      </c>
      <c r="B143" s="1" t="s">
        <v>94</v>
      </c>
      <c r="C143" s="16" t="s">
        <v>138</v>
      </c>
      <c r="D143" s="16" t="s">
        <v>13</v>
      </c>
      <c r="E143" s="16" t="s">
        <v>160</v>
      </c>
      <c r="F143" s="17"/>
      <c r="G143" s="3">
        <v>53</v>
      </c>
      <c r="H143" s="3">
        <v>92.6</v>
      </c>
      <c r="I143" s="3">
        <v>7.7</v>
      </c>
      <c r="J143" s="3">
        <v>0</v>
      </c>
      <c r="K143" s="1" t="s">
        <v>161</v>
      </c>
      <c r="L143" s="1" t="s">
        <v>161</v>
      </c>
      <c r="M143" s="3">
        <v>0.1</v>
      </c>
      <c r="N143" s="3">
        <v>13.8</v>
      </c>
      <c r="O143" s="3">
        <v>-2.6</v>
      </c>
    </row>
    <row r="144" spans="1:15" ht="14" hidden="1" customHeight="1" x14ac:dyDescent="0.15">
      <c r="A144" s="3">
        <v>8</v>
      </c>
      <c r="B144" s="1" t="s">
        <v>94</v>
      </c>
      <c r="C144" s="16" t="s">
        <v>140</v>
      </c>
      <c r="D144" s="16" t="s">
        <v>15</v>
      </c>
      <c r="E144" s="16" t="s">
        <v>78</v>
      </c>
      <c r="F144" s="16" t="s">
        <v>219</v>
      </c>
      <c r="G144" s="3">
        <v>43</v>
      </c>
      <c r="H144" s="3">
        <v>84.2</v>
      </c>
      <c r="I144" s="3">
        <v>7</v>
      </c>
      <c r="J144" s="3">
        <v>10.199999999999999</v>
      </c>
      <c r="K144" s="3">
        <v>0</v>
      </c>
      <c r="L144" s="1" t="s">
        <v>161</v>
      </c>
      <c r="M144" s="3">
        <v>0.2</v>
      </c>
      <c r="N144" s="3">
        <v>8.3000000000000007</v>
      </c>
      <c r="O144" s="3">
        <v>-2.5</v>
      </c>
    </row>
    <row r="145" spans="1:15" ht="14" hidden="1" customHeight="1" x14ac:dyDescent="0.15">
      <c r="A145" s="3">
        <v>8</v>
      </c>
      <c r="B145" s="1" t="s">
        <v>94</v>
      </c>
      <c r="C145" s="16" t="s">
        <v>86</v>
      </c>
      <c r="D145" s="16" t="s">
        <v>31</v>
      </c>
      <c r="E145" s="16" t="s">
        <v>160</v>
      </c>
      <c r="F145" s="17"/>
      <c r="G145" s="3">
        <v>3</v>
      </c>
      <c r="H145" s="3">
        <v>126</v>
      </c>
      <c r="I145" s="3">
        <v>10.5</v>
      </c>
      <c r="J145" s="3">
        <v>21</v>
      </c>
      <c r="K145" s="1" t="s">
        <v>161</v>
      </c>
      <c r="L145" s="1" t="s">
        <v>161</v>
      </c>
      <c r="M145" s="3">
        <v>69.599999999999994</v>
      </c>
      <c r="N145" s="3">
        <v>82.7</v>
      </c>
      <c r="O145" s="3">
        <v>8.9</v>
      </c>
    </row>
    <row r="146" spans="1:15" ht="14" hidden="1" customHeight="1" x14ac:dyDescent="0.15">
      <c r="A146" s="3">
        <v>8</v>
      </c>
      <c r="B146" s="1" t="s">
        <v>94</v>
      </c>
      <c r="C146" s="16" t="s">
        <v>220</v>
      </c>
      <c r="D146" s="16" t="s">
        <v>45</v>
      </c>
      <c r="E146" s="16" t="s">
        <v>143</v>
      </c>
      <c r="F146" s="16" t="s">
        <v>221</v>
      </c>
      <c r="G146" s="3">
        <v>9</v>
      </c>
      <c r="H146" s="3">
        <v>108</v>
      </c>
      <c r="I146" s="3">
        <v>9</v>
      </c>
      <c r="J146" s="3">
        <v>15</v>
      </c>
      <c r="K146" s="3">
        <v>7.2</v>
      </c>
      <c r="L146" s="1" t="s">
        <v>158</v>
      </c>
      <c r="M146" s="3">
        <v>3.3</v>
      </c>
      <c r="N146" s="3">
        <v>13.3</v>
      </c>
      <c r="O146" s="3">
        <v>-1.6</v>
      </c>
    </row>
    <row r="147" spans="1:15" ht="14" hidden="1" customHeight="1" x14ac:dyDescent="0.15">
      <c r="A147" s="3">
        <v>7</v>
      </c>
      <c r="B147" s="1" t="s">
        <v>12</v>
      </c>
      <c r="C147" s="16" t="s">
        <v>59</v>
      </c>
      <c r="D147" s="16" t="s">
        <v>21</v>
      </c>
      <c r="E147" s="16" t="s">
        <v>222</v>
      </c>
      <c r="F147" s="16" t="s">
        <v>223</v>
      </c>
      <c r="G147" s="3">
        <v>17</v>
      </c>
      <c r="H147" s="3">
        <v>171</v>
      </c>
      <c r="I147" s="3">
        <v>14.3</v>
      </c>
      <c r="J147" s="3">
        <v>3.8</v>
      </c>
      <c r="K147" s="3">
        <v>17.399999999999999</v>
      </c>
      <c r="L147" s="1" t="s">
        <v>206</v>
      </c>
      <c r="M147" s="3">
        <v>27.8</v>
      </c>
      <c r="N147" s="3">
        <v>62.5</v>
      </c>
      <c r="O147" s="3">
        <v>5.7</v>
      </c>
    </row>
    <row r="148" spans="1:15" ht="14" hidden="1" customHeight="1" x14ac:dyDescent="0.15">
      <c r="A148" s="3">
        <v>7</v>
      </c>
      <c r="B148" s="1" t="s">
        <v>24</v>
      </c>
      <c r="C148" s="16" t="s">
        <v>63</v>
      </c>
      <c r="D148" s="16" t="s">
        <v>23</v>
      </c>
      <c r="E148" s="16" t="s">
        <v>222</v>
      </c>
      <c r="F148" s="16" t="s">
        <v>223</v>
      </c>
      <c r="G148" s="3">
        <v>7</v>
      </c>
      <c r="H148" s="3">
        <v>191.5</v>
      </c>
      <c r="I148" s="3">
        <v>16</v>
      </c>
      <c r="J148" s="3">
        <v>12.2</v>
      </c>
      <c r="K148" s="3">
        <v>20.8</v>
      </c>
      <c r="L148" s="1" t="s">
        <v>126</v>
      </c>
      <c r="M148" s="3">
        <v>98.5</v>
      </c>
      <c r="N148" s="3">
        <v>99.9</v>
      </c>
      <c r="O148" s="3">
        <v>0</v>
      </c>
    </row>
    <row r="149" spans="1:15" ht="14" hidden="1" customHeight="1" x14ac:dyDescent="0.15">
      <c r="A149" s="3">
        <v>7</v>
      </c>
      <c r="B149" s="1" t="s">
        <v>24</v>
      </c>
      <c r="C149" s="16" t="s">
        <v>95</v>
      </c>
      <c r="D149" s="16" t="s">
        <v>25</v>
      </c>
      <c r="E149" s="16" t="s">
        <v>66</v>
      </c>
      <c r="F149" s="16" t="s">
        <v>224</v>
      </c>
      <c r="G149" s="3">
        <v>36</v>
      </c>
      <c r="H149" s="3">
        <v>101.9</v>
      </c>
      <c r="I149" s="3">
        <v>9.3000000000000007</v>
      </c>
      <c r="J149" s="3">
        <v>7.6</v>
      </c>
      <c r="K149" s="3">
        <v>15.2</v>
      </c>
      <c r="L149" s="1" t="s">
        <v>191</v>
      </c>
      <c r="M149" s="3">
        <v>23.2</v>
      </c>
      <c r="N149" s="3">
        <v>96</v>
      </c>
      <c r="O149" s="3">
        <v>-2.2999999999999998</v>
      </c>
    </row>
    <row r="150" spans="1:15" ht="14" hidden="1" customHeight="1" x14ac:dyDescent="0.15">
      <c r="A150" s="3">
        <v>7</v>
      </c>
      <c r="B150" s="1" t="s">
        <v>14</v>
      </c>
      <c r="C150" s="16" t="s">
        <v>97</v>
      </c>
      <c r="D150" s="16" t="s">
        <v>34</v>
      </c>
      <c r="E150" s="16" t="s">
        <v>225</v>
      </c>
      <c r="F150" s="16" t="s">
        <v>226</v>
      </c>
      <c r="G150" s="3">
        <v>25</v>
      </c>
      <c r="H150" s="3">
        <v>142.1</v>
      </c>
      <c r="I150" s="3">
        <v>11.8</v>
      </c>
      <c r="J150" s="3">
        <v>14.1</v>
      </c>
      <c r="K150" s="3">
        <v>11.9</v>
      </c>
      <c r="L150" s="1" t="s">
        <v>100</v>
      </c>
      <c r="M150" s="3">
        <v>31.8</v>
      </c>
      <c r="N150" s="3">
        <v>95.8</v>
      </c>
      <c r="O150" s="3">
        <v>-1.8</v>
      </c>
    </row>
    <row r="151" spans="1:15" ht="14" hidden="1" customHeight="1" x14ac:dyDescent="0.15">
      <c r="A151" s="3">
        <v>7</v>
      </c>
      <c r="B151" s="1" t="s">
        <v>14</v>
      </c>
      <c r="C151" s="16" t="s">
        <v>138</v>
      </c>
      <c r="D151" s="16" t="s">
        <v>13</v>
      </c>
      <c r="E151" s="16" t="s">
        <v>132</v>
      </c>
      <c r="F151" s="16" t="s">
        <v>227</v>
      </c>
      <c r="G151" s="3">
        <v>53</v>
      </c>
      <c r="H151" s="3">
        <v>92.6</v>
      </c>
      <c r="I151" s="3">
        <v>7.7</v>
      </c>
      <c r="J151" s="3">
        <v>0</v>
      </c>
      <c r="K151" s="3">
        <v>10.199999999999999</v>
      </c>
      <c r="L151" s="1" t="s">
        <v>89</v>
      </c>
      <c r="M151" s="3">
        <v>0.1</v>
      </c>
      <c r="N151" s="3">
        <v>13.8</v>
      </c>
      <c r="O151" s="3">
        <v>-2.6</v>
      </c>
    </row>
    <row r="152" spans="1:15" ht="14" hidden="1" customHeight="1" x14ac:dyDescent="0.15">
      <c r="A152" s="3">
        <v>7</v>
      </c>
      <c r="B152" s="1" t="s">
        <v>29</v>
      </c>
      <c r="C152" s="16" t="s">
        <v>77</v>
      </c>
      <c r="D152" s="16" t="s">
        <v>28</v>
      </c>
      <c r="E152" s="16" t="s">
        <v>66</v>
      </c>
      <c r="F152" s="16" t="s">
        <v>224</v>
      </c>
      <c r="G152" s="3">
        <v>3</v>
      </c>
      <c r="H152" s="3">
        <v>163.30000000000001</v>
      </c>
      <c r="I152" s="3">
        <v>13.6</v>
      </c>
      <c r="J152" s="3">
        <v>4.4000000000000004</v>
      </c>
      <c r="K152" s="3">
        <v>16.100000000000001</v>
      </c>
      <c r="L152" s="1" t="s">
        <v>159</v>
      </c>
      <c r="M152" s="3">
        <v>94.9</v>
      </c>
      <c r="N152" s="3">
        <v>98.6</v>
      </c>
      <c r="O152" s="3">
        <v>0.1</v>
      </c>
    </row>
    <row r="153" spans="1:15" ht="14" hidden="1" customHeight="1" x14ac:dyDescent="0.15">
      <c r="A153" s="3">
        <v>7</v>
      </c>
      <c r="B153" s="1" t="s">
        <v>81</v>
      </c>
      <c r="C153" s="16" t="s">
        <v>82</v>
      </c>
      <c r="D153" s="16" t="s">
        <v>30</v>
      </c>
      <c r="E153" s="16" t="s">
        <v>204</v>
      </c>
      <c r="F153" s="16" t="s">
        <v>228</v>
      </c>
      <c r="G153" s="3">
        <v>4</v>
      </c>
      <c r="H153" s="3">
        <v>155.30000000000001</v>
      </c>
      <c r="I153" s="3">
        <v>12.9</v>
      </c>
      <c r="J153" s="3">
        <v>11.6</v>
      </c>
      <c r="K153" s="3">
        <v>10.8</v>
      </c>
      <c r="L153" s="1" t="s">
        <v>190</v>
      </c>
      <c r="M153" s="3">
        <v>86.4</v>
      </c>
      <c r="N153" s="3">
        <v>98.3</v>
      </c>
      <c r="O153" s="3">
        <v>0</v>
      </c>
    </row>
    <row r="154" spans="1:15" ht="14" hidden="1" customHeight="1" x14ac:dyDescent="0.15">
      <c r="A154" s="3">
        <v>7</v>
      </c>
      <c r="B154" s="1" t="s">
        <v>17</v>
      </c>
      <c r="C154" s="16" t="s">
        <v>86</v>
      </c>
      <c r="D154" s="16" t="s">
        <v>31</v>
      </c>
      <c r="E154" s="16" t="s">
        <v>166</v>
      </c>
      <c r="F154" s="16" t="s">
        <v>229</v>
      </c>
      <c r="G154" s="3">
        <v>3</v>
      </c>
      <c r="H154" s="3">
        <v>126</v>
      </c>
      <c r="I154" s="3">
        <v>10.5</v>
      </c>
      <c r="J154" s="3">
        <v>21</v>
      </c>
      <c r="K154" s="3">
        <v>7.2</v>
      </c>
      <c r="L154" s="1" t="s">
        <v>89</v>
      </c>
      <c r="M154" s="3">
        <v>69.599999999999994</v>
      </c>
      <c r="N154" s="3">
        <v>82.7</v>
      </c>
      <c r="O154" s="3">
        <v>8.9</v>
      </c>
    </row>
    <row r="155" spans="1:15" ht="14" hidden="1" customHeight="1" x14ac:dyDescent="0.15">
      <c r="A155" s="3">
        <v>7</v>
      </c>
      <c r="B155" s="1" t="s">
        <v>33</v>
      </c>
      <c r="C155" s="16" t="s">
        <v>220</v>
      </c>
      <c r="D155" s="16" t="s">
        <v>45</v>
      </c>
      <c r="E155" s="16" t="s">
        <v>212</v>
      </c>
      <c r="F155" s="16" t="s">
        <v>230</v>
      </c>
      <c r="G155" s="3">
        <v>9</v>
      </c>
      <c r="H155" s="3">
        <v>108</v>
      </c>
      <c r="I155" s="3">
        <v>9</v>
      </c>
      <c r="J155" s="3">
        <v>15</v>
      </c>
      <c r="K155" s="3">
        <v>8.6999999999999993</v>
      </c>
      <c r="L155" s="1" t="s">
        <v>191</v>
      </c>
      <c r="M155" s="3">
        <v>3.3</v>
      </c>
      <c r="N155" s="3">
        <v>13.3</v>
      </c>
      <c r="O155" s="3">
        <v>-1.6</v>
      </c>
    </row>
    <row r="156" spans="1:15" ht="14" hidden="1" customHeight="1" x14ac:dyDescent="0.15">
      <c r="A156" s="3">
        <v>7</v>
      </c>
      <c r="B156" s="1" t="s">
        <v>94</v>
      </c>
      <c r="C156" s="16" t="s">
        <v>69</v>
      </c>
      <c r="D156" s="16" t="s">
        <v>27</v>
      </c>
      <c r="E156" s="16" t="s">
        <v>143</v>
      </c>
      <c r="F156" s="16" t="s">
        <v>231</v>
      </c>
      <c r="G156" s="3">
        <v>40</v>
      </c>
      <c r="H156" s="3">
        <v>117.3</v>
      </c>
      <c r="I156" s="3">
        <v>9.8000000000000007</v>
      </c>
      <c r="J156" s="3">
        <v>9.6999999999999993</v>
      </c>
      <c r="K156" s="3">
        <v>9.5</v>
      </c>
      <c r="L156" s="1" t="s">
        <v>145</v>
      </c>
      <c r="M156" s="3">
        <v>65</v>
      </c>
      <c r="N156" s="3">
        <v>84.4</v>
      </c>
      <c r="O156" s="3">
        <v>14.5</v>
      </c>
    </row>
    <row r="157" spans="1:15" ht="14" hidden="1" customHeight="1" x14ac:dyDescent="0.15">
      <c r="A157" s="3">
        <v>7</v>
      </c>
      <c r="B157" s="1" t="s">
        <v>94</v>
      </c>
      <c r="C157" s="16" t="s">
        <v>101</v>
      </c>
      <c r="D157" s="16" t="s">
        <v>35</v>
      </c>
      <c r="E157" s="16" t="s">
        <v>164</v>
      </c>
      <c r="F157" s="16" t="s">
        <v>232</v>
      </c>
      <c r="G157" s="3">
        <v>66</v>
      </c>
      <c r="H157" s="3">
        <v>78.3</v>
      </c>
      <c r="I157" s="3">
        <v>6.5</v>
      </c>
      <c r="J157" s="3">
        <v>5.7</v>
      </c>
      <c r="K157" s="3">
        <v>9.4</v>
      </c>
      <c r="L157" s="1" t="s">
        <v>148</v>
      </c>
      <c r="M157" s="3">
        <v>3.6</v>
      </c>
      <c r="N157" s="3">
        <v>26.7</v>
      </c>
      <c r="O157" s="3">
        <v>-3.2</v>
      </c>
    </row>
    <row r="158" spans="1:15" ht="14" hidden="1" customHeight="1" x14ac:dyDescent="0.15">
      <c r="A158" s="3">
        <v>7</v>
      </c>
      <c r="B158" s="1" t="s">
        <v>94</v>
      </c>
      <c r="C158" s="16" t="s">
        <v>134</v>
      </c>
      <c r="D158" s="16" t="s">
        <v>42</v>
      </c>
      <c r="E158" s="16" t="s">
        <v>157</v>
      </c>
      <c r="F158" s="16" t="s">
        <v>198</v>
      </c>
      <c r="G158" s="3">
        <v>32</v>
      </c>
      <c r="H158" s="3">
        <v>58.6</v>
      </c>
      <c r="I158" s="3">
        <v>4.9000000000000004</v>
      </c>
      <c r="J158" s="3">
        <v>0</v>
      </c>
      <c r="K158" s="3">
        <v>7.6</v>
      </c>
      <c r="L158" s="1" t="s">
        <v>93</v>
      </c>
      <c r="M158" s="3">
        <v>0.4</v>
      </c>
      <c r="N158" s="3">
        <v>15.5</v>
      </c>
      <c r="O158" s="3">
        <v>-9</v>
      </c>
    </row>
    <row r="159" spans="1:15" ht="14" hidden="1" customHeight="1" x14ac:dyDescent="0.15">
      <c r="A159" s="3">
        <v>7</v>
      </c>
      <c r="B159" s="1" t="s">
        <v>94</v>
      </c>
      <c r="C159" s="16" t="s">
        <v>102</v>
      </c>
      <c r="D159" s="16" t="s">
        <v>22</v>
      </c>
      <c r="E159" s="16" t="s">
        <v>160</v>
      </c>
      <c r="F159" s="17"/>
      <c r="G159" s="3">
        <v>10</v>
      </c>
      <c r="H159" s="3">
        <v>203.1</v>
      </c>
      <c r="I159" s="3">
        <v>16.899999999999999</v>
      </c>
      <c r="J159" s="3">
        <v>11.9</v>
      </c>
      <c r="K159" s="1" t="s">
        <v>161</v>
      </c>
      <c r="L159" s="1" t="s">
        <v>161</v>
      </c>
      <c r="M159" s="3">
        <v>27</v>
      </c>
      <c r="N159" s="3">
        <v>91.1</v>
      </c>
      <c r="O159" s="3">
        <v>-1.8</v>
      </c>
    </row>
    <row r="160" spans="1:15" ht="14" hidden="1" customHeight="1" x14ac:dyDescent="0.15">
      <c r="A160" s="3">
        <v>7</v>
      </c>
      <c r="B160" s="1" t="s">
        <v>94</v>
      </c>
      <c r="C160" s="16" t="s">
        <v>90</v>
      </c>
      <c r="D160" s="16" t="s">
        <v>32</v>
      </c>
      <c r="E160" s="16" t="s">
        <v>160</v>
      </c>
      <c r="F160" s="17"/>
      <c r="G160" s="3">
        <v>5</v>
      </c>
      <c r="H160" s="3">
        <v>117</v>
      </c>
      <c r="I160" s="3">
        <v>9.8000000000000007</v>
      </c>
      <c r="J160" s="3">
        <v>1</v>
      </c>
      <c r="K160" s="1" t="s">
        <v>161</v>
      </c>
      <c r="L160" s="1" t="s">
        <v>161</v>
      </c>
      <c r="M160" s="3">
        <v>74.5</v>
      </c>
      <c r="N160" s="3">
        <v>87.5</v>
      </c>
      <c r="O160" s="3">
        <v>-0.3</v>
      </c>
    </row>
    <row r="161" spans="1:15" ht="14" hidden="1" customHeight="1" x14ac:dyDescent="0.15">
      <c r="A161" s="3">
        <v>7</v>
      </c>
      <c r="B161" s="1" t="s">
        <v>94</v>
      </c>
      <c r="C161" s="16" t="s">
        <v>233</v>
      </c>
      <c r="D161" s="16" t="s">
        <v>44</v>
      </c>
      <c r="E161" s="16" t="s">
        <v>129</v>
      </c>
      <c r="F161" s="16" t="s">
        <v>234</v>
      </c>
      <c r="G161" s="3">
        <v>20</v>
      </c>
      <c r="H161" s="3">
        <v>67</v>
      </c>
      <c r="I161" s="3">
        <v>5.6</v>
      </c>
      <c r="J161" s="3">
        <v>14</v>
      </c>
      <c r="K161" s="3">
        <v>5.0999999999999996</v>
      </c>
      <c r="L161" s="1" t="s">
        <v>103</v>
      </c>
      <c r="M161" s="3">
        <v>8</v>
      </c>
      <c r="N161" s="3">
        <v>14</v>
      </c>
      <c r="O161" s="3">
        <v>2.7</v>
      </c>
    </row>
    <row r="162" spans="1:15" ht="14" hidden="1" customHeight="1" x14ac:dyDescent="0.15">
      <c r="A162" s="3">
        <v>7</v>
      </c>
      <c r="B162" s="1" t="s">
        <v>94</v>
      </c>
      <c r="C162" s="16" t="s">
        <v>140</v>
      </c>
      <c r="D162" s="16" t="s">
        <v>15</v>
      </c>
      <c r="E162" s="16" t="s">
        <v>160</v>
      </c>
      <c r="F162" s="17"/>
      <c r="G162" s="3">
        <v>43</v>
      </c>
      <c r="H162" s="3">
        <v>84.2</v>
      </c>
      <c r="I162" s="3">
        <v>7</v>
      </c>
      <c r="J162" s="3">
        <v>10.199999999999999</v>
      </c>
      <c r="K162" s="1" t="s">
        <v>161</v>
      </c>
      <c r="L162" s="1" t="s">
        <v>161</v>
      </c>
      <c r="M162" s="3">
        <v>0.2</v>
      </c>
      <c r="N162" s="3">
        <v>8.3000000000000007</v>
      </c>
      <c r="O162" s="3">
        <v>-2.5</v>
      </c>
    </row>
    <row r="163" spans="1:15" ht="14" hidden="1" customHeight="1" x14ac:dyDescent="0.15">
      <c r="A163" s="3">
        <v>6</v>
      </c>
      <c r="B163" s="1" t="s">
        <v>12</v>
      </c>
      <c r="C163" s="16" t="s">
        <v>235</v>
      </c>
      <c r="D163" s="16" t="s">
        <v>11</v>
      </c>
      <c r="E163" s="16" t="s">
        <v>168</v>
      </c>
      <c r="F163" s="16" t="s">
        <v>236</v>
      </c>
      <c r="G163" s="3">
        <v>29</v>
      </c>
      <c r="H163" s="3">
        <v>107.7</v>
      </c>
      <c r="I163" s="3">
        <v>9</v>
      </c>
      <c r="J163" s="3">
        <v>0</v>
      </c>
      <c r="K163" s="3">
        <v>18.8</v>
      </c>
      <c r="L163" s="1" t="s">
        <v>115</v>
      </c>
      <c r="M163" s="3">
        <v>0.1</v>
      </c>
      <c r="N163" s="3">
        <v>54.3</v>
      </c>
      <c r="O163" s="3">
        <v>14.7</v>
      </c>
    </row>
    <row r="164" spans="1:15" ht="14" hidden="1" customHeight="1" x14ac:dyDescent="0.15">
      <c r="A164" s="3">
        <v>6</v>
      </c>
      <c r="B164" s="1" t="s">
        <v>24</v>
      </c>
      <c r="C164" s="16" t="s">
        <v>95</v>
      </c>
      <c r="D164" s="16" t="s">
        <v>25</v>
      </c>
      <c r="E164" s="16" t="s">
        <v>237</v>
      </c>
      <c r="F164" s="16" t="s">
        <v>238</v>
      </c>
      <c r="G164" s="3">
        <v>36</v>
      </c>
      <c r="H164" s="3">
        <v>101.9</v>
      </c>
      <c r="I164" s="3">
        <v>9.3000000000000007</v>
      </c>
      <c r="J164" s="3">
        <v>7.6</v>
      </c>
      <c r="K164" s="3">
        <v>12.8</v>
      </c>
      <c r="L164" s="1" t="s">
        <v>85</v>
      </c>
      <c r="M164" s="3">
        <v>23.2</v>
      </c>
      <c r="N164" s="3">
        <v>96</v>
      </c>
      <c r="O164" s="3">
        <v>-2.2999999999999998</v>
      </c>
    </row>
    <row r="165" spans="1:15" ht="14" hidden="1" customHeight="1" x14ac:dyDescent="0.15">
      <c r="A165" s="3">
        <v>6</v>
      </c>
      <c r="B165" s="1" t="s">
        <v>24</v>
      </c>
      <c r="C165" s="16" t="s">
        <v>140</v>
      </c>
      <c r="D165" s="16" t="s">
        <v>15</v>
      </c>
      <c r="E165" s="16" t="s">
        <v>170</v>
      </c>
      <c r="F165" s="16" t="s">
        <v>239</v>
      </c>
      <c r="G165" s="3">
        <v>43</v>
      </c>
      <c r="H165" s="3">
        <v>84.2</v>
      </c>
      <c r="I165" s="3">
        <v>7</v>
      </c>
      <c r="J165" s="3">
        <v>10.199999999999999</v>
      </c>
      <c r="K165" s="3">
        <v>11.6</v>
      </c>
      <c r="L165" s="1" t="s">
        <v>126</v>
      </c>
      <c r="M165" s="3">
        <v>0.2</v>
      </c>
      <c r="N165" s="3">
        <v>8.3000000000000007</v>
      </c>
      <c r="O165" s="3">
        <v>-2.5</v>
      </c>
    </row>
    <row r="166" spans="1:15" ht="14" hidden="1" customHeight="1" x14ac:dyDescent="0.15">
      <c r="A166" s="3">
        <v>6</v>
      </c>
      <c r="B166" s="1" t="s">
        <v>14</v>
      </c>
      <c r="C166" s="16" t="s">
        <v>97</v>
      </c>
      <c r="D166" s="16" t="s">
        <v>34</v>
      </c>
      <c r="E166" s="16" t="s">
        <v>240</v>
      </c>
      <c r="F166" s="16" t="s">
        <v>241</v>
      </c>
      <c r="G166" s="3">
        <v>25</v>
      </c>
      <c r="H166" s="3">
        <v>142.1</v>
      </c>
      <c r="I166" s="3">
        <v>11.8</v>
      </c>
      <c r="J166" s="3">
        <v>14.1</v>
      </c>
      <c r="K166" s="3">
        <v>14.3</v>
      </c>
      <c r="L166" s="1" t="s">
        <v>123</v>
      </c>
      <c r="M166" s="3">
        <v>31.8</v>
      </c>
      <c r="N166" s="3">
        <v>95.8</v>
      </c>
      <c r="O166" s="3">
        <v>-1.8</v>
      </c>
    </row>
    <row r="167" spans="1:15" ht="14" hidden="1" customHeight="1" x14ac:dyDescent="0.15">
      <c r="A167" s="3">
        <v>6</v>
      </c>
      <c r="B167" s="1" t="s">
        <v>14</v>
      </c>
      <c r="C167" s="16" t="s">
        <v>101</v>
      </c>
      <c r="D167" s="16" t="s">
        <v>35</v>
      </c>
      <c r="E167" s="16" t="s">
        <v>111</v>
      </c>
      <c r="F167" s="16" t="s">
        <v>242</v>
      </c>
      <c r="G167" s="3">
        <v>66</v>
      </c>
      <c r="H167" s="3">
        <v>78.3</v>
      </c>
      <c r="I167" s="3">
        <v>6.5</v>
      </c>
      <c r="J167" s="3">
        <v>5.7</v>
      </c>
      <c r="K167" s="3">
        <v>10.6</v>
      </c>
      <c r="L167" s="1" t="s">
        <v>89</v>
      </c>
      <c r="M167" s="3">
        <v>3.6</v>
      </c>
      <c r="N167" s="3">
        <v>26.7</v>
      </c>
      <c r="O167" s="3">
        <v>-3.2</v>
      </c>
    </row>
    <row r="168" spans="1:15" ht="14" hidden="1" customHeight="1" x14ac:dyDescent="0.15">
      <c r="A168" s="3">
        <v>6</v>
      </c>
      <c r="B168" s="1" t="s">
        <v>29</v>
      </c>
      <c r="C168" s="16" t="s">
        <v>77</v>
      </c>
      <c r="D168" s="16" t="s">
        <v>28</v>
      </c>
      <c r="E168" s="16" t="s">
        <v>237</v>
      </c>
      <c r="F168" s="16" t="s">
        <v>238</v>
      </c>
      <c r="G168" s="3">
        <v>3</v>
      </c>
      <c r="H168" s="3">
        <v>163.30000000000001</v>
      </c>
      <c r="I168" s="3">
        <v>13.6</v>
      </c>
      <c r="J168" s="3">
        <v>4.4000000000000004</v>
      </c>
      <c r="K168" s="3">
        <v>15.3</v>
      </c>
      <c r="L168" s="1" t="s">
        <v>100</v>
      </c>
      <c r="M168" s="3">
        <v>94.9</v>
      </c>
      <c r="N168" s="3">
        <v>98.6</v>
      </c>
      <c r="O168" s="3">
        <v>0.1</v>
      </c>
    </row>
    <row r="169" spans="1:15" ht="14" hidden="1" customHeight="1" x14ac:dyDescent="0.15">
      <c r="A169" s="3">
        <v>6</v>
      </c>
      <c r="B169" s="1" t="s">
        <v>81</v>
      </c>
      <c r="C169" s="16" t="s">
        <v>69</v>
      </c>
      <c r="D169" s="16" t="s">
        <v>27</v>
      </c>
      <c r="E169" s="16" t="s">
        <v>107</v>
      </c>
      <c r="F169" s="16" t="s">
        <v>243</v>
      </c>
      <c r="G169" s="3">
        <v>40</v>
      </c>
      <c r="H169" s="3">
        <v>117.3</v>
      </c>
      <c r="I169" s="3">
        <v>9.8000000000000007</v>
      </c>
      <c r="J169" s="3">
        <v>9.6999999999999993</v>
      </c>
      <c r="K169" s="3">
        <v>9.5</v>
      </c>
      <c r="L169" s="1" t="s">
        <v>109</v>
      </c>
      <c r="M169" s="3">
        <v>65</v>
      </c>
      <c r="N169" s="3">
        <v>84.4</v>
      </c>
      <c r="O169" s="3">
        <v>14.5</v>
      </c>
    </row>
    <row r="170" spans="1:15" ht="14" hidden="1" customHeight="1" x14ac:dyDescent="0.15">
      <c r="A170" s="3">
        <v>6</v>
      </c>
      <c r="B170" s="1" t="s">
        <v>17</v>
      </c>
      <c r="C170" s="16" t="s">
        <v>86</v>
      </c>
      <c r="D170" s="16" t="s">
        <v>31</v>
      </c>
      <c r="E170" s="16" t="s">
        <v>98</v>
      </c>
      <c r="F170" s="16" t="s">
        <v>244</v>
      </c>
      <c r="G170" s="3">
        <v>3</v>
      </c>
      <c r="H170" s="3">
        <v>126</v>
      </c>
      <c r="I170" s="3">
        <v>10.5</v>
      </c>
      <c r="J170" s="3">
        <v>21</v>
      </c>
      <c r="K170" s="3">
        <v>6.3</v>
      </c>
      <c r="L170" s="1" t="s">
        <v>128</v>
      </c>
      <c r="M170" s="3">
        <v>69.599999999999994</v>
      </c>
      <c r="N170" s="3">
        <v>82.7</v>
      </c>
      <c r="O170" s="3">
        <v>8.9</v>
      </c>
    </row>
    <row r="171" spans="1:15" ht="14" hidden="1" customHeight="1" x14ac:dyDescent="0.15">
      <c r="A171" s="3">
        <v>6</v>
      </c>
      <c r="B171" s="1" t="s">
        <v>33</v>
      </c>
      <c r="C171" s="16" t="s">
        <v>90</v>
      </c>
      <c r="D171" s="16" t="s">
        <v>32</v>
      </c>
      <c r="E171" s="16" t="s">
        <v>152</v>
      </c>
      <c r="F171" s="16" t="s">
        <v>245</v>
      </c>
      <c r="G171" s="3">
        <v>5</v>
      </c>
      <c r="H171" s="3">
        <v>117</v>
      </c>
      <c r="I171" s="3">
        <v>9.8000000000000007</v>
      </c>
      <c r="J171" s="3">
        <v>1</v>
      </c>
      <c r="K171" s="3">
        <v>8.9</v>
      </c>
      <c r="L171" s="1" t="s">
        <v>109</v>
      </c>
      <c r="M171" s="3">
        <v>74.5</v>
      </c>
      <c r="N171" s="3">
        <v>87.5</v>
      </c>
      <c r="O171" s="3">
        <v>-0.3</v>
      </c>
    </row>
    <row r="172" spans="1:15" ht="14" hidden="1" customHeight="1" x14ac:dyDescent="0.15">
      <c r="A172" s="3">
        <v>6</v>
      </c>
      <c r="B172" s="1" t="s">
        <v>94</v>
      </c>
      <c r="C172" s="16" t="s">
        <v>63</v>
      </c>
      <c r="D172" s="16" t="s">
        <v>23</v>
      </c>
      <c r="E172" s="16" t="s">
        <v>160</v>
      </c>
      <c r="F172" s="17"/>
      <c r="G172" s="3">
        <v>7</v>
      </c>
      <c r="H172" s="3">
        <v>191.5</v>
      </c>
      <c r="I172" s="3">
        <v>16</v>
      </c>
      <c r="J172" s="3">
        <v>12.2</v>
      </c>
      <c r="K172" s="1" t="s">
        <v>161</v>
      </c>
      <c r="L172" s="1" t="s">
        <v>161</v>
      </c>
      <c r="M172" s="3">
        <v>98.5</v>
      </c>
      <c r="N172" s="3">
        <v>99.9</v>
      </c>
      <c r="O172" s="3">
        <v>0</v>
      </c>
    </row>
    <row r="173" spans="1:15" ht="14" hidden="1" customHeight="1" x14ac:dyDescent="0.15">
      <c r="A173" s="3">
        <v>6</v>
      </c>
      <c r="B173" s="1" t="s">
        <v>94</v>
      </c>
      <c r="C173" s="16" t="s">
        <v>82</v>
      </c>
      <c r="D173" s="16" t="s">
        <v>30</v>
      </c>
      <c r="E173" s="16" t="s">
        <v>160</v>
      </c>
      <c r="F173" s="17"/>
      <c r="G173" s="3">
        <v>4</v>
      </c>
      <c r="H173" s="3">
        <v>155.30000000000001</v>
      </c>
      <c r="I173" s="3">
        <v>12.9</v>
      </c>
      <c r="J173" s="3">
        <v>11.6</v>
      </c>
      <c r="K173" s="1" t="s">
        <v>161</v>
      </c>
      <c r="L173" s="1" t="s">
        <v>161</v>
      </c>
      <c r="M173" s="3">
        <v>86.4</v>
      </c>
      <c r="N173" s="3">
        <v>98.3</v>
      </c>
      <c r="O173" s="3">
        <v>0</v>
      </c>
    </row>
    <row r="174" spans="1:15" ht="14" hidden="1" customHeight="1" x14ac:dyDescent="0.15">
      <c r="A174" s="3">
        <v>6</v>
      </c>
      <c r="B174" s="1" t="s">
        <v>94</v>
      </c>
      <c r="C174" s="16" t="s">
        <v>246</v>
      </c>
      <c r="D174" s="16" t="s">
        <v>40</v>
      </c>
      <c r="E174" s="16" t="s">
        <v>193</v>
      </c>
      <c r="F174" s="16" t="s">
        <v>247</v>
      </c>
      <c r="G174" s="3">
        <v>88</v>
      </c>
      <c r="H174" s="3">
        <v>53.3</v>
      </c>
      <c r="I174" s="3">
        <v>4.4000000000000004</v>
      </c>
      <c r="J174" s="3">
        <v>3</v>
      </c>
      <c r="K174" s="3">
        <v>0</v>
      </c>
      <c r="L174" s="1" t="s">
        <v>76</v>
      </c>
      <c r="M174" s="3">
        <v>0.2</v>
      </c>
      <c r="N174" s="3">
        <v>7.9</v>
      </c>
      <c r="O174" s="3">
        <v>-1.2</v>
      </c>
    </row>
    <row r="175" spans="1:15" ht="14" hidden="1" customHeight="1" x14ac:dyDescent="0.15">
      <c r="A175" s="3">
        <v>6</v>
      </c>
      <c r="B175" s="1" t="s">
        <v>94</v>
      </c>
      <c r="C175" s="16" t="s">
        <v>134</v>
      </c>
      <c r="D175" s="16" t="s">
        <v>42</v>
      </c>
      <c r="E175" s="16" t="s">
        <v>188</v>
      </c>
      <c r="F175" s="16" t="s">
        <v>248</v>
      </c>
      <c r="G175" s="3">
        <v>32</v>
      </c>
      <c r="H175" s="3">
        <v>58.6</v>
      </c>
      <c r="I175" s="3">
        <v>4.9000000000000004</v>
      </c>
      <c r="J175" s="3">
        <v>0</v>
      </c>
      <c r="K175" s="3">
        <v>8.5</v>
      </c>
      <c r="L175" s="1" t="s">
        <v>148</v>
      </c>
      <c r="M175" s="3">
        <v>0.4</v>
      </c>
      <c r="N175" s="3">
        <v>15.5</v>
      </c>
      <c r="O175" s="3">
        <v>-9</v>
      </c>
    </row>
    <row r="176" spans="1:15" ht="14" hidden="1" customHeight="1" x14ac:dyDescent="0.15">
      <c r="A176" s="3">
        <v>6</v>
      </c>
      <c r="B176" s="1" t="s">
        <v>94</v>
      </c>
      <c r="C176" s="16" t="s">
        <v>102</v>
      </c>
      <c r="D176" s="16" t="s">
        <v>22</v>
      </c>
      <c r="E176" s="16" t="s">
        <v>152</v>
      </c>
      <c r="F176" s="16" t="s">
        <v>245</v>
      </c>
      <c r="G176" s="3">
        <v>10</v>
      </c>
      <c r="H176" s="3">
        <v>203.1</v>
      </c>
      <c r="I176" s="3">
        <v>16.899999999999999</v>
      </c>
      <c r="J176" s="3">
        <v>11.9</v>
      </c>
      <c r="K176" s="3">
        <v>18.3</v>
      </c>
      <c r="L176" s="1" t="s">
        <v>109</v>
      </c>
      <c r="M176" s="3">
        <v>27</v>
      </c>
      <c r="N176" s="3">
        <v>91.1</v>
      </c>
      <c r="O176" s="3">
        <v>-1.8</v>
      </c>
    </row>
    <row r="177" spans="1:15" ht="14" hidden="1" customHeight="1" x14ac:dyDescent="0.15">
      <c r="A177" s="3">
        <v>6</v>
      </c>
      <c r="B177" s="1" t="s">
        <v>94</v>
      </c>
      <c r="C177" s="16" t="s">
        <v>233</v>
      </c>
      <c r="D177" s="16" t="s">
        <v>44</v>
      </c>
      <c r="E177" s="16" t="s">
        <v>168</v>
      </c>
      <c r="F177" s="16" t="s">
        <v>236</v>
      </c>
      <c r="G177" s="3">
        <v>20</v>
      </c>
      <c r="H177" s="3">
        <v>67</v>
      </c>
      <c r="I177" s="3">
        <v>5.6</v>
      </c>
      <c r="J177" s="3">
        <v>14</v>
      </c>
      <c r="K177" s="3">
        <v>5.5</v>
      </c>
      <c r="L177" s="1" t="s">
        <v>142</v>
      </c>
      <c r="M177" s="3">
        <v>8</v>
      </c>
      <c r="N177" s="3">
        <v>14</v>
      </c>
      <c r="O177" s="3">
        <v>2.7</v>
      </c>
    </row>
    <row r="178" spans="1:15" ht="14" hidden="1" customHeight="1" x14ac:dyDescent="0.15">
      <c r="A178" s="3">
        <v>6</v>
      </c>
      <c r="B178" s="1" t="s">
        <v>94</v>
      </c>
      <c r="C178" s="16" t="s">
        <v>138</v>
      </c>
      <c r="D178" s="16" t="s">
        <v>13</v>
      </c>
      <c r="E178" s="16" t="s">
        <v>249</v>
      </c>
      <c r="F178" s="16" t="s">
        <v>250</v>
      </c>
      <c r="G178" s="3">
        <v>53</v>
      </c>
      <c r="H178" s="3">
        <v>92.6</v>
      </c>
      <c r="I178" s="3">
        <v>7.7</v>
      </c>
      <c r="J178" s="3">
        <v>0</v>
      </c>
      <c r="K178" s="3">
        <v>8.9</v>
      </c>
      <c r="L178" s="1" t="s">
        <v>93</v>
      </c>
      <c r="M178" s="3">
        <v>0.1</v>
      </c>
      <c r="N178" s="3">
        <v>13.8</v>
      </c>
      <c r="O178" s="3">
        <v>-2.6</v>
      </c>
    </row>
    <row r="179" spans="1:15" ht="14" hidden="1" customHeight="1" x14ac:dyDescent="0.15">
      <c r="A179" s="3">
        <v>5</v>
      </c>
      <c r="B179" s="1" t="s">
        <v>12</v>
      </c>
      <c r="C179" s="16" t="s">
        <v>235</v>
      </c>
      <c r="D179" s="16" t="s">
        <v>11</v>
      </c>
      <c r="E179" s="16" t="s">
        <v>70</v>
      </c>
      <c r="F179" s="16" t="s">
        <v>251</v>
      </c>
      <c r="G179" s="3">
        <v>29</v>
      </c>
      <c r="H179" s="3">
        <v>107.7</v>
      </c>
      <c r="I179" s="3">
        <v>9</v>
      </c>
      <c r="J179" s="3">
        <v>0</v>
      </c>
      <c r="K179" s="3">
        <v>22.1</v>
      </c>
      <c r="L179" s="1" t="s">
        <v>126</v>
      </c>
      <c r="M179" s="3">
        <v>0.1</v>
      </c>
      <c r="N179" s="3">
        <v>54.3</v>
      </c>
      <c r="O179" s="3">
        <v>14.7</v>
      </c>
    </row>
    <row r="180" spans="1:15" ht="14" hidden="1" customHeight="1" x14ac:dyDescent="0.15">
      <c r="A180" s="3">
        <v>5</v>
      </c>
      <c r="B180" s="1" t="s">
        <v>24</v>
      </c>
      <c r="C180" s="16" t="s">
        <v>63</v>
      </c>
      <c r="D180" s="16" t="s">
        <v>23</v>
      </c>
      <c r="E180" s="16" t="s">
        <v>210</v>
      </c>
      <c r="F180" s="16" t="s">
        <v>122</v>
      </c>
      <c r="G180" s="3">
        <v>7</v>
      </c>
      <c r="H180" s="3">
        <v>191.5</v>
      </c>
      <c r="I180" s="3">
        <v>16</v>
      </c>
      <c r="J180" s="3">
        <v>12.2</v>
      </c>
      <c r="K180" s="3">
        <v>19.2</v>
      </c>
      <c r="L180" s="1" t="s">
        <v>62</v>
      </c>
      <c r="M180" s="3">
        <v>98.5</v>
      </c>
      <c r="N180" s="3">
        <v>99.9</v>
      </c>
      <c r="O180" s="3">
        <v>0</v>
      </c>
    </row>
    <row r="181" spans="1:15" ht="14" hidden="1" customHeight="1" x14ac:dyDescent="0.15">
      <c r="A181" s="3">
        <v>5</v>
      </c>
      <c r="B181" s="1" t="s">
        <v>24</v>
      </c>
      <c r="C181" s="16" t="s">
        <v>95</v>
      </c>
      <c r="D181" s="16" t="s">
        <v>25</v>
      </c>
      <c r="E181" s="16" t="s">
        <v>166</v>
      </c>
      <c r="F181" s="16" t="s">
        <v>252</v>
      </c>
      <c r="G181" s="3">
        <v>36</v>
      </c>
      <c r="H181" s="3">
        <v>101.9</v>
      </c>
      <c r="I181" s="3">
        <v>9.3000000000000007</v>
      </c>
      <c r="J181" s="3">
        <v>7.6</v>
      </c>
      <c r="K181" s="3">
        <v>13.7</v>
      </c>
      <c r="L181" s="1" t="s">
        <v>128</v>
      </c>
      <c r="M181" s="3">
        <v>23.2</v>
      </c>
      <c r="N181" s="3">
        <v>96</v>
      </c>
      <c r="O181" s="3">
        <v>-2.2999999999999998</v>
      </c>
    </row>
    <row r="182" spans="1:15" ht="14" hidden="1" customHeight="1" x14ac:dyDescent="0.15">
      <c r="A182" s="3">
        <v>5</v>
      </c>
      <c r="B182" s="1" t="s">
        <v>14</v>
      </c>
      <c r="C182" s="16" t="s">
        <v>97</v>
      </c>
      <c r="D182" s="16" t="s">
        <v>34</v>
      </c>
      <c r="E182" s="16" t="s">
        <v>107</v>
      </c>
      <c r="F182" s="16" t="s">
        <v>253</v>
      </c>
      <c r="G182" s="3">
        <v>25</v>
      </c>
      <c r="H182" s="3">
        <v>142.1</v>
      </c>
      <c r="I182" s="3">
        <v>11.8</v>
      </c>
      <c r="J182" s="3">
        <v>14.1</v>
      </c>
      <c r="K182" s="3">
        <v>13.5</v>
      </c>
      <c r="L182" s="1" t="s">
        <v>109</v>
      </c>
      <c r="M182" s="3">
        <v>31.8</v>
      </c>
      <c r="N182" s="3">
        <v>95.8</v>
      </c>
      <c r="O182" s="3">
        <v>-1.8</v>
      </c>
    </row>
    <row r="183" spans="1:15" ht="14" hidden="1" customHeight="1" x14ac:dyDescent="0.15">
      <c r="A183" s="3">
        <v>5</v>
      </c>
      <c r="B183" s="1" t="s">
        <v>14</v>
      </c>
      <c r="C183" s="16" t="s">
        <v>101</v>
      </c>
      <c r="D183" s="16" t="s">
        <v>35</v>
      </c>
      <c r="E183" s="16" t="s">
        <v>254</v>
      </c>
      <c r="F183" s="16" t="s">
        <v>255</v>
      </c>
      <c r="G183" s="3">
        <v>66</v>
      </c>
      <c r="H183" s="3">
        <v>78.3</v>
      </c>
      <c r="I183" s="3">
        <v>6.5</v>
      </c>
      <c r="J183" s="3">
        <v>5.7</v>
      </c>
      <c r="K183" s="3">
        <v>8.8000000000000007</v>
      </c>
      <c r="L183" s="1" t="s">
        <v>118</v>
      </c>
      <c r="M183" s="3">
        <v>3.6</v>
      </c>
      <c r="N183" s="3">
        <v>26.7</v>
      </c>
      <c r="O183" s="3">
        <v>-3.2</v>
      </c>
    </row>
    <row r="184" spans="1:15" ht="14" hidden="1" customHeight="1" x14ac:dyDescent="0.15">
      <c r="A184" s="3">
        <v>5</v>
      </c>
      <c r="B184" s="1" t="s">
        <v>29</v>
      </c>
      <c r="C184" s="16" t="s">
        <v>77</v>
      </c>
      <c r="D184" s="16" t="s">
        <v>28</v>
      </c>
      <c r="E184" s="16" t="s">
        <v>166</v>
      </c>
      <c r="F184" s="16" t="s">
        <v>252</v>
      </c>
      <c r="G184" s="3">
        <v>3</v>
      </c>
      <c r="H184" s="3">
        <v>163.30000000000001</v>
      </c>
      <c r="I184" s="3">
        <v>13.6</v>
      </c>
      <c r="J184" s="3">
        <v>4.4000000000000004</v>
      </c>
      <c r="K184" s="3">
        <v>15.6</v>
      </c>
      <c r="L184" s="1" t="s">
        <v>131</v>
      </c>
      <c r="M184" s="3">
        <v>94.9</v>
      </c>
      <c r="N184" s="3">
        <v>98.6</v>
      </c>
      <c r="O184" s="3">
        <v>0.1</v>
      </c>
    </row>
    <row r="185" spans="1:15" ht="14" hidden="1" customHeight="1" x14ac:dyDescent="0.15">
      <c r="A185" s="3">
        <v>5</v>
      </c>
      <c r="B185" s="1" t="s">
        <v>81</v>
      </c>
      <c r="C185" s="16" t="s">
        <v>82</v>
      </c>
      <c r="D185" s="16" t="s">
        <v>30</v>
      </c>
      <c r="E185" s="16" t="s">
        <v>174</v>
      </c>
      <c r="F185" s="16" t="s">
        <v>117</v>
      </c>
      <c r="G185" s="3">
        <v>4</v>
      </c>
      <c r="H185" s="3">
        <v>155.30000000000001</v>
      </c>
      <c r="I185" s="3">
        <v>12.9</v>
      </c>
      <c r="J185" s="3">
        <v>11.6</v>
      </c>
      <c r="K185" s="3">
        <v>10.6</v>
      </c>
      <c r="L185" s="1" t="s">
        <v>156</v>
      </c>
      <c r="M185" s="3">
        <v>86.4</v>
      </c>
      <c r="N185" s="3">
        <v>98.3</v>
      </c>
      <c r="O185" s="3">
        <v>0</v>
      </c>
    </row>
    <row r="186" spans="1:15" ht="14" hidden="1" customHeight="1" x14ac:dyDescent="0.15">
      <c r="A186" s="3">
        <v>5</v>
      </c>
      <c r="B186" s="1" t="s">
        <v>17</v>
      </c>
      <c r="C186" s="16" t="s">
        <v>86</v>
      </c>
      <c r="D186" s="16" t="s">
        <v>31</v>
      </c>
      <c r="E186" s="16" t="s">
        <v>256</v>
      </c>
      <c r="F186" s="16" t="s">
        <v>255</v>
      </c>
      <c r="G186" s="3">
        <v>3</v>
      </c>
      <c r="H186" s="3">
        <v>126</v>
      </c>
      <c r="I186" s="3">
        <v>10.5</v>
      </c>
      <c r="J186" s="3">
        <v>21</v>
      </c>
      <c r="K186" s="3">
        <v>6.1</v>
      </c>
      <c r="L186" s="1" t="s">
        <v>93</v>
      </c>
      <c r="M186" s="3">
        <v>69.599999999999994</v>
      </c>
      <c r="N186" s="3">
        <v>82.7</v>
      </c>
      <c r="O186" s="3">
        <v>8.9</v>
      </c>
    </row>
    <row r="187" spans="1:15" ht="14" hidden="1" customHeight="1" x14ac:dyDescent="0.15">
      <c r="A187" s="3">
        <v>5</v>
      </c>
      <c r="B187" s="1" t="s">
        <v>33</v>
      </c>
      <c r="C187" s="16" t="s">
        <v>90</v>
      </c>
      <c r="D187" s="16" t="s">
        <v>32</v>
      </c>
      <c r="E187" s="16" t="s">
        <v>257</v>
      </c>
      <c r="F187" s="16" t="s">
        <v>139</v>
      </c>
      <c r="G187" s="3">
        <v>5</v>
      </c>
      <c r="H187" s="3">
        <v>117</v>
      </c>
      <c r="I187" s="3">
        <v>9.8000000000000007</v>
      </c>
      <c r="J187" s="3">
        <v>1</v>
      </c>
      <c r="K187" s="3">
        <v>8.6</v>
      </c>
      <c r="L187" s="1" t="s">
        <v>118</v>
      </c>
      <c r="M187" s="3">
        <v>74.5</v>
      </c>
      <c r="N187" s="3">
        <v>87.5</v>
      </c>
      <c r="O187" s="3">
        <v>-0.3</v>
      </c>
    </row>
    <row r="188" spans="1:15" ht="14" hidden="1" customHeight="1" x14ac:dyDescent="0.15">
      <c r="A188" s="3">
        <v>5</v>
      </c>
      <c r="B188" s="1" t="s">
        <v>94</v>
      </c>
      <c r="C188" s="16" t="s">
        <v>69</v>
      </c>
      <c r="D188" s="16" t="s">
        <v>27</v>
      </c>
      <c r="E188" s="16" t="s">
        <v>160</v>
      </c>
      <c r="F188" s="17"/>
      <c r="G188" s="3">
        <v>40</v>
      </c>
      <c r="H188" s="3">
        <v>117.3</v>
      </c>
      <c r="I188" s="3">
        <v>9.8000000000000007</v>
      </c>
      <c r="J188" s="3">
        <v>9.6999999999999993</v>
      </c>
      <c r="K188" s="1" t="s">
        <v>161</v>
      </c>
      <c r="L188" s="1" t="s">
        <v>161</v>
      </c>
      <c r="M188" s="3">
        <v>65</v>
      </c>
      <c r="N188" s="3">
        <v>84.4</v>
      </c>
      <c r="O188" s="3">
        <v>14.5</v>
      </c>
    </row>
    <row r="189" spans="1:15" ht="14" hidden="1" customHeight="1" x14ac:dyDescent="0.15">
      <c r="A189" s="3">
        <v>5</v>
      </c>
      <c r="B189" s="1" t="s">
        <v>94</v>
      </c>
      <c r="C189" s="16" t="s">
        <v>246</v>
      </c>
      <c r="D189" s="16" t="s">
        <v>40</v>
      </c>
      <c r="E189" s="16" t="s">
        <v>258</v>
      </c>
      <c r="F189" s="16" t="s">
        <v>197</v>
      </c>
      <c r="G189" s="3">
        <v>88</v>
      </c>
      <c r="H189" s="3">
        <v>53.3</v>
      </c>
      <c r="I189" s="3">
        <v>4.4000000000000004</v>
      </c>
      <c r="J189" s="3">
        <v>3</v>
      </c>
      <c r="K189" s="3">
        <v>0</v>
      </c>
      <c r="L189" s="1" t="s">
        <v>62</v>
      </c>
      <c r="M189" s="3">
        <v>0.2</v>
      </c>
      <c r="N189" s="3">
        <v>7.9</v>
      </c>
      <c r="O189" s="3">
        <v>-1.2</v>
      </c>
    </row>
    <row r="190" spans="1:15" ht="14" hidden="1" customHeight="1" x14ac:dyDescent="0.15">
      <c r="A190" s="3">
        <v>5</v>
      </c>
      <c r="B190" s="1" t="s">
        <v>94</v>
      </c>
      <c r="C190" s="16" t="s">
        <v>134</v>
      </c>
      <c r="D190" s="16" t="s">
        <v>42</v>
      </c>
      <c r="E190" s="16" t="s">
        <v>259</v>
      </c>
      <c r="F190" s="16" t="s">
        <v>260</v>
      </c>
      <c r="G190" s="3">
        <v>32</v>
      </c>
      <c r="H190" s="3">
        <v>58.6</v>
      </c>
      <c r="I190" s="3">
        <v>4.9000000000000004</v>
      </c>
      <c r="J190" s="3">
        <v>0</v>
      </c>
      <c r="K190" s="3">
        <v>9.4</v>
      </c>
      <c r="L190" s="1" t="s">
        <v>64</v>
      </c>
      <c r="M190" s="3">
        <v>0.4</v>
      </c>
      <c r="N190" s="3">
        <v>15.5</v>
      </c>
      <c r="O190" s="3">
        <v>-9</v>
      </c>
    </row>
    <row r="191" spans="1:15" ht="14" hidden="1" customHeight="1" x14ac:dyDescent="0.15">
      <c r="A191" s="3">
        <v>5</v>
      </c>
      <c r="B191" s="1" t="s">
        <v>94</v>
      </c>
      <c r="C191" s="16" t="s">
        <v>102</v>
      </c>
      <c r="D191" s="16" t="s">
        <v>22</v>
      </c>
      <c r="E191" s="16" t="s">
        <v>257</v>
      </c>
      <c r="F191" s="16" t="s">
        <v>139</v>
      </c>
      <c r="G191" s="3">
        <v>10</v>
      </c>
      <c r="H191" s="3">
        <v>203.1</v>
      </c>
      <c r="I191" s="3">
        <v>16.899999999999999</v>
      </c>
      <c r="J191" s="3">
        <v>11.9</v>
      </c>
      <c r="K191" s="3">
        <v>16.8</v>
      </c>
      <c r="L191" s="1" t="s">
        <v>118</v>
      </c>
      <c r="M191" s="3">
        <v>27</v>
      </c>
      <c r="N191" s="3">
        <v>91.1</v>
      </c>
      <c r="O191" s="3">
        <v>-1.8</v>
      </c>
    </row>
    <row r="192" spans="1:15" ht="14" hidden="1" customHeight="1" x14ac:dyDescent="0.15">
      <c r="A192" s="3">
        <v>5</v>
      </c>
      <c r="B192" s="1" t="s">
        <v>94</v>
      </c>
      <c r="C192" s="16" t="s">
        <v>233</v>
      </c>
      <c r="D192" s="16" t="s">
        <v>44</v>
      </c>
      <c r="E192" s="16" t="s">
        <v>70</v>
      </c>
      <c r="F192" s="16" t="s">
        <v>251</v>
      </c>
      <c r="G192" s="3">
        <v>20</v>
      </c>
      <c r="H192" s="3">
        <v>67</v>
      </c>
      <c r="I192" s="3">
        <v>5.6</v>
      </c>
      <c r="J192" s="3">
        <v>14</v>
      </c>
      <c r="K192" s="3">
        <v>4.8</v>
      </c>
      <c r="L192" s="1" t="s">
        <v>173</v>
      </c>
      <c r="M192" s="3">
        <v>8</v>
      </c>
      <c r="N192" s="3">
        <v>14</v>
      </c>
      <c r="O192" s="3">
        <v>2.7</v>
      </c>
    </row>
    <row r="193" spans="1:15" ht="14" hidden="1" customHeight="1" x14ac:dyDescent="0.15">
      <c r="A193" s="3">
        <v>5</v>
      </c>
      <c r="B193" s="1" t="s">
        <v>94</v>
      </c>
      <c r="C193" s="16" t="s">
        <v>138</v>
      </c>
      <c r="D193" s="16" t="s">
        <v>13</v>
      </c>
      <c r="E193" s="16" t="s">
        <v>154</v>
      </c>
      <c r="F193" s="16" t="s">
        <v>261</v>
      </c>
      <c r="G193" s="3">
        <v>53</v>
      </c>
      <c r="H193" s="3">
        <v>92.6</v>
      </c>
      <c r="I193" s="3">
        <v>7.7</v>
      </c>
      <c r="J193" s="3">
        <v>0</v>
      </c>
      <c r="K193" s="3">
        <v>9.8000000000000007</v>
      </c>
      <c r="L193" s="1" t="s">
        <v>156</v>
      </c>
      <c r="M193" s="3">
        <v>0.1</v>
      </c>
      <c r="N193" s="3">
        <v>13.8</v>
      </c>
      <c r="O193" s="3">
        <v>-2.6</v>
      </c>
    </row>
    <row r="194" spans="1:15" ht="14" hidden="1" customHeight="1" x14ac:dyDescent="0.15">
      <c r="A194" s="3">
        <v>5</v>
      </c>
      <c r="B194" s="1" t="s">
        <v>94</v>
      </c>
      <c r="C194" s="16" t="s">
        <v>140</v>
      </c>
      <c r="D194" s="16" t="s">
        <v>15</v>
      </c>
      <c r="E194" s="16" t="s">
        <v>262</v>
      </c>
      <c r="F194" s="16" t="s">
        <v>263</v>
      </c>
      <c r="G194" s="3">
        <v>43</v>
      </c>
      <c r="H194" s="3">
        <v>84.2</v>
      </c>
      <c r="I194" s="3">
        <v>7</v>
      </c>
      <c r="J194" s="3">
        <v>10.199999999999999</v>
      </c>
      <c r="K194" s="3">
        <v>9.6999999999999993</v>
      </c>
      <c r="L194" s="1" t="s">
        <v>103</v>
      </c>
      <c r="M194" s="3">
        <v>0.2</v>
      </c>
      <c r="N194" s="3">
        <v>8.3000000000000007</v>
      </c>
      <c r="O194" s="3">
        <v>-2.5</v>
      </c>
    </row>
    <row r="195" spans="1:15" ht="14" hidden="1" customHeight="1" x14ac:dyDescent="0.15">
      <c r="A195" s="3">
        <v>4</v>
      </c>
      <c r="B195" s="1" t="s">
        <v>12</v>
      </c>
      <c r="C195" s="16" t="s">
        <v>235</v>
      </c>
      <c r="D195" s="16" t="s">
        <v>11</v>
      </c>
      <c r="E195" s="16" t="s">
        <v>119</v>
      </c>
      <c r="F195" s="16" t="s">
        <v>264</v>
      </c>
      <c r="G195" s="3">
        <v>29</v>
      </c>
      <c r="H195" s="3">
        <v>107.7</v>
      </c>
      <c r="I195" s="3">
        <v>9</v>
      </c>
      <c r="J195" s="3">
        <v>0</v>
      </c>
      <c r="K195" s="3">
        <v>21.6</v>
      </c>
      <c r="L195" s="1" t="s">
        <v>148</v>
      </c>
      <c r="M195" s="3">
        <v>0.1</v>
      </c>
      <c r="N195" s="3">
        <v>54.3</v>
      </c>
      <c r="O195" s="3">
        <v>14.7</v>
      </c>
    </row>
    <row r="196" spans="1:15" ht="14" hidden="1" customHeight="1" x14ac:dyDescent="0.15">
      <c r="A196" s="3">
        <v>4</v>
      </c>
      <c r="B196" s="1" t="s">
        <v>24</v>
      </c>
      <c r="C196" s="16" t="s">
        <v>63</v>
      </c>
      <c r="D196" s="16" t="s">
        <v>23</v>
      </c>
      <c r="E196" s="16" t="s">
        <v>265</v>
      </c>
      <c r="F196" s="16" t="s">
        <v>266</v>
      </c>
      <c r="G196" s="3">
        <v>7</v>
      </c>
      <c r="H196" s="3">
        <v>191.5</v>
      </c>
      <c r="I196" s="3">
        <v>16</v>
      </c>
      <c r="J196" s="3">
        <v>12.2</v>
      </c>
      <c r="K196" s="3">
        <v>19.7</v>
      </c>
      <c r="L196" s="1" t="s">
        <v>85</v>
      </c>
      <c r="M196" s="3">
        <v>98.5</v>
      </c>
      <c r="N196" s="3">
        <v>99.9</v>
      </c>
      <c r="O196" s="3">
        <v>0</v>
      </c>
    </row>
    <row r="197" spans="1:15" ht="14" hidden="1" customHeight="1" x14ac:dyDescent="0.15">
      <c r="A197" s="3">
        <v>4</v>
      </c>
      <c r="B197" s="1" t="s">
        <v>24</v>
      </c>
      <c r="C197" s="16" t="s">
        <v>95</v>
      </c>
      <c r="D197" s="16" t="s">
        <v>25</v>
      </c>
      <c r="E197" s="16" t="s">
        <v>149</v>
      </c>
      <c r="F197" s="16" t="s">
        <v>243</v>
      </c>
      <c r="G197" s="3">
        <v>36</v>
      </c>
      <c r="H197" s="3">
        <v>101.9</v>
      </c>
      <c r="I197" s="3">
        <v>9.3000000000000007</v>
      </c>
      <c r="J197" s="3">
        <v>7.6</v>
      </c>
      <c r="K197" s="3">
        <v>15.3</v>
      </c>
      <c r="L197" s="1" t="s">
        <v>173</v>
      </c>
      <c r="M197" s="3">
        <v>23.2</v>
      </c>
      <c r="N197" s="3">
        <v>96</v>
      </c>
      <c r="O197" s="3">
        <v>-2.2999999999999998</v>
      </c>
    </row>
    <row r="198" spans="1:15" ht="14" hidden="1" customHeight="1" x14ac:dyDescent="0.15">
      <c r="A198" s="3">
        <v>4</v>
      </c>
      <c r="B198" s="1" t="s">
        <v>14</v>
      </c>
      <c r="C198" s="16" t="s">
        <v>97</v>
      </c>
      <c r="D198" s="16" t="s">
        <v>34</v>
      </c>
      <c r="E198" s="16" t="s">
        <v>78</v>
      </c>
      <c r="F198" s="16" t="s">
        <v>267</v>
      </c>
      <c r="G198" s="3">
        <v>25</v>
      </c>
      <c r="H198" s="3">
        <v>142.1</v>
      </c>
      <c r="I198" s="3">
        <v>11.8</v>
      </c>
      <c r="J198" s="3">
        <v>14.1</v>
      </c>
      <c r="K198" s="3">
        <v>13.7</v>
      </c>
      <c r="L198" s="1" t="s">
        <v>85</v>
      </c>
      <c r="M198" s="3">
        <v>31.8</v>
      </c>
      <c r="N198" s="3">
        <v>95.8</v>
      </c>
      <c r="O198" s="3">
        <v>-1.8</v>
      </c>
    </row>
    <row r="199" spans="1:15" ht="14" hidden="1" customHeight="1" x14ac:dyDescent="0.15">
      <c r="A199" s="3">
        <v>4</v>
      </c>
      <c r="B199" s="1" t="s">
        <v>14</v>
      </c>
      <c r="C199" s="16" t="s">
        <v>69</v>
      </c>
      <c r="D199" s="16" t="s">
        <v>27</v>
      </c>
      <c r="E199" s="16" t="s">
        <v>116</v>
      </c>
      <c r="F199" s="16" t="s">
        <v>268</v>
      </c>
      <c r="G199" s="3">
        <v>40</v>
      </c>
      <c r="H199" s="3">
        <v>117.3</v>
      </c>
      <c r="I199" s="3">
        <v>9.8000000000000007</v>
      </c>
      <c r="J199" s="3">
        <v>9.6999999999999993</v>
      </c>
      <c r="K199" s="3">
        <v>12.5</v>
      </c>
      <c r="L199" s="1" t="s">
        <v>182</v>
      </c>
      <c r="M199" s="3">
        <v>65</v>
      </c>
      <c r="N199" s="3">
        <v>84.4</v>
      </c>
      <c r="O199" s="3">
        <v>14.5</v>
      </c>
    </row>
    <row r="200" spans="1:15" ht="14" hidden="1" customHeight="1" x14ac:dyDescent="0.15">
      <c r="A200" s="3">
        <v>4</v>
      </c>
      <c r="B200" s="1" t="s">
        <v>29</v>
      </c>
      <c r="C200" s="16" t="s">
        <v>77</v>
      </c>
      <c r="D200" s="16" t="s">
        <v>28</v>
      </c>
      <c r="E200" s="16" t="s">
        <v>149</v>
      </c>
      <c r="F200" s="16" t="s">
        <v>243</v>
      </c>
      <c r="G200" s="3">
        <v>3</v>
      </c>
      <c r="H200" s="3">
        <v>163.30000000000001</v>
      </c>
      <c r="I200" s="3">
        <v>13.6</v>
      </c>
      <c r="J200" s="3">
        <v>4.4000000000000004</v>
      </c>
      <c r="K200" s="3">
        <v>14.6</v>
      </c>
      <c r="L200" s="1" t="s">
        <v>115</v>
      </c>
      <c r="M200" s="3">
        <v>94.9</v>
      </c>
      <c r="N200" s="3">
        <v>98.6</v>
      </c>
      <c r="O200" s="3">
        <v>0.1</v>
      </c>
    </row>
    <row r="201" spans="1:15" ht="14" hidden="1" customHeight="1" x14ac:dyDescent="0.15">
      <c r="A201" s="3">
        <v>4</v>
      </c>
      <c r="B201" s="1" t="s">
        <v>81</v>
      </c>
      <c r="C201" s="16" t="s">
        <v>82</v>
      </c>
      <c r="D201" s="16" t="s">
        <v>30</v>
      </c>
      <c r="E201" s="16" t="s">
        <v>111</v>
      </c>
      <c r="F201" s="16" t="s">
        <v>269</v>
      </c>
      <c r="G201" s="3">
        <v>4</v>
      </c>
      <c r="H201" s="3">
        <v>155.30000000000001</v>
      </c>
      <c r="I201" s="3">
        <v>12.9</v>
      </c>
      <c r="J201" s="3">
        <v>11.6</v>
      </c>
      <c r="K201" s="3">
        <v>11.4</v>
      </c>
      <c r="L201" s="1" t="s">
        <v>76</v>
      </c>
      <c r="M201" s="3">
        <v>86.4</v>
      </c>
      <c r="N201" s="3">
        <v>98.3</v>
      </c>
      <c r="O201" s="3">
        <v>0</v>
      </c>
    </row>
    <row r="202" spans="1:15" ht="14" hidden="1" customHeight="1" x14ac:dyDescent="0.15">
      <c r="A202" s="3">
        <v>4</v>
      </c>
      <c r="B202" s="1" t="s">
        <v>17</v>
      </c>
      <c r="C202" s="16" t="s">
        <v>233</v>
      </c>
      <c r="D202" s="16" t="s">
        <v>44</v>
      </c>
      <c r="E202" s="16" t="s">
        <v>119</v>
      </c>
      <c r="F202" s="16" t="s">
        <v>264</v>
      </c>
      <c r="G202" s="3">
        <v>20</v>
      </c>
      <c r="H202" s="3">
        <v>67</v>
      </c>
      <c r="I202" s="3">
        <v>5.6</v>
      </c>
      <c r="J202" s="3">
        <v>14</v>
      </c>
      <c r="K202" s="3">
        <v>8.1</v>
      </c>
      <c r="L202" s="1" t="s">
        <v>159</v>
      </c>
      <c r="M202" s="3">
        <v>8</v>
      </c>
      <c r="N202" s="3">
        <v>14</v>
      </c>
      <c r="O202" s="3">
        <v>2.7</v>
      </c>
    </row>
    <row r="203" spans="1:15" ht="14" hidden="1" customHeight="1" x14ac:dyDescent="0.15">
      <c r="A203" s="3">
        <v>4</v>
      </c>
      <c r="B203" s="1" t="s">
        <v>33</v>
      </c>
      <c r="C203" s="16" t="s">
        <v>90</v>
      </c>
      <c r="D203" s="16" t="s">
        <v>32</v>
      </c>
      <c r="E203" s="16" t="s">
        <v>168</v>
      </c>
      <c r="F203" s="16" t="s">
        <v>270</v>
      </c>
      <c r="G203" s="3">
        <v>5</v>
      </c>
      <c r="H203" s="3">
        <v>117</v>
      </c>
      <c r="I203" s="3">
        <v>9.8000000000000007</v>
      </c>
      <c r="J203" s="3">
        <v>1</v>
      </c>
      <c r="K203" s="3">
        <v>7.6</v>
      </c>
      <c r="L203" s="1" t="s">
        <v>131</v>
      </c>
      <c r="M203" s="3">
        <v>74.5</v>
      </c>
      <c r="N203" s="3">
        <v>87.5</v>
      </c>
      <c r="O203" s="3">
        <v>-0.3</v>
      </c>
    </row>
    <row r="204" spans="1:15" ht="14" hidden="1" customHeight="1" x14ac:dyDescent="0.15">
      <c r="A204" s="3">
        <v>4</v>
      </c>
      <c r="B204" s="1" t="s">
        <v>94</v>
      </c>
      <c r="C204" s="16" t="s">
        <v>101</v>
      </c>
      <c r="D204" s="16" t="s">
        <v>35</v>
      </c>
      <c r="E204" s="16" t="s">
        <v>193</v>
      </c>
      <c r="F204" s="16" t="s">
        <v>271</v>
      </c>
      <c r="G204" s="3">
        <v>66</v>
      </c>
      <c r="H204" s="3">
        <v>78.3</v>
      </c>
      <c r="I204" s="3">
        <v>6.5</v>
      </c>
      <c r="J204" s="3">
        <v>5.7</v>
      </c>
      <c r="K204" s="3">
        <v>10.4</v>
      </c>
      <c r="L204" s="1" t="s">
        <v>76</v>
      </c>
      <c r="M204" s="3">
        <v>3.6</v>
      </c>
      <c r="N204" s="3">
        <v>26.7</v>
      </c>
      <c r="O204" s="3">
        <v>-3.2</v>
      </c>
    </row>
    <row r="205" spans="1:15" ht="14" hidden="1" customHeight="1" x14ac:dyDescent="0.15">
      <c r="A205" s="3">
        <v>4</v>
      </c>
      <c r="B205" s="1" t="s">
        <v>94</v>
      </c>
      <c r="C205" s="16" t="s">
        <v>246</v>
      </c>
      <c r="D205" s="16" t="s">
        <v>40</v>
      </c>
      <c r="E205" s="16" t="s">
        <v>178</v>
      </c>
      <c r="F205" s="16" t="s">
        <v>272</v>
      </c>
      <c r="G205" s="3">
        <v>88</v>
      </c>
      <c r="H205" s="3">
        <v>53.3</v>
      </c>
      <c r="I205" s="3">
        <v>4.4000000000000004</v>
      </c>
      <c r="J205" s="3">
        <v>3</v>
      </c>
      <c r="K205" s="3">
        <v>8.1999999999999993</v>
      </c>
      <c r="L205" s="1" t="s">
        <v>103</v>
      </c>
      <c r="M205" s="3">
        <v>0.2</v>
      </c>
      <c r="N205" s="3">
        <v>7.9</v>
      </c>
      <c r="O205" s="3">
        <v>-1.2</v>
      </c>
    </row>
    <row r="206" spans="1:15" ht="14" hidden="1" customHeight="1" x14ac:dyDescent="0.15">
      <c r="A206" s="3">
        <v>4</v>
      </c>
      <c r="B206" s="1" t="s">
        <v>94</v>
      </c>
      <c r="C206" s="16" t="s">
        <v>134</v>
      </c>
      <c r="D206" s="16" t="s">
        <v>42</v>
      </c>
      <c r="E206" s="16" t="s">
        <v>257</v>
      </c>
      <c r="F206" s="16" t="s">
        <v>273</v>
      </c>
      <c r="G206" s="3">
        <v>32</v>
      </c>
      <c r="H206" s="3">
        <v>58.6</v>
      </c>
      <c r="I206" s="3">
        <v>4.9000000000000004</v>
      </c>
      <c r="J206" s="3">
        <v>0</v>
      </c>
      <c r="K206" s="3">
        <v>8.6999999999999993</v>
      </c>
      <c r="L206" s="1" t="s">
        <v>105</v>
      </c>
      <c r="M206" s="3">
        <v>0.4</v>
      </c>
      <c r="N206" s="3">
        <v>15.5</v>
      </c>
      <c r="O206" s="3">
        <v>-9</v>
      </c>
    </row>
    <row r="207" spans="1:15" ht="14" hidden="1" customHeight="1" x14ac:dyDescent="0.15">
      <c r="A207" s="3">
        <v>4</v>
      </c>
      <c r="B207" s="1" t="s">
        <v>94</v>
      </c>
      <c r="C207" s="16" t="s">
        <v>102</v>
      </c>
      <c r="D207" s="16" t="s">
        <v>22</v>
      </c>
      <c r="E207" s="16" t="s">
        <v>168</v>
      </c>
      <c r="F207" s="16" t="s">
        <v>270</v>
      </c>
      <c r="G207" s="3">
        <v>10</v>
      </c>
      <c r="H207" s="3">
        <v>203.1</v>
      </c>
      <c r="I207" s="3">
        <v>16.899999999999999</v>
      </c>
      <c r="J207" s="3">
        <v>11.9</v>
      </c>
      <c r="K207" s="3">
        <v>15.9</v>
      </c>
      <c r="L207" s="1" t="s">
        <v>115</v>
      </c>
      <c r="M207" s="3">
        <v>27</v>
      </c>
      <c r="N207" s="3">
        <v>91.1</v>
      </c>
      <c r="O207" s="3">
        <v>-1.8</v>
      </c>
    </row>
    <row r="208" spans="1:15" ht="14" hidden="1" customHeight="1" x14ac:dyDescent="0.15">
      <c r="A208" s="3">
        <v>4</v>
      </c>
      <c r="B208" s="1" t="s">
        <v>94</v>
      </c>
      <c r="C208" s="16" t="s">
        <v>138</v>
      </c>
      <c r="D208" s="16" t="s">
        <v>13</v>
      </c>
      <c r="E208" s="16" t="s">
        <v>188</v>
      </c>
      <c r="F208" s="16" t="s">
        <v>274</v>
      </c>
      <c r="G208" s="3">
        <v>53</v>
      </c>
      <c r="H208" s="3">
        <v>92.6</v>
      </c>
      <c r="I208" s="3">
        <v>7.7</v>
      </c>
      <c r="J208" s="3">
        <v>0</v>
      </c>
      <c r="K208" s="3">
        <v>9.1999999999999993</v>
      </c>
      <c r="L208" s="1" t="s">
        <v>62</v>
      </c>
      <c r="M208" s="3">
        <v>0.1</v>
      </c>
      <c r="N208" s="3">
        <v>13.8</v>
      </c>
      <c r="O208" s="3">
        <v>-2.6</v>
      </c>
    </row>
    <row r="209" spans="1:15" ht="14" hidden="1" customHeight="1" x14ac:dyDescent="0.15">
      <c r="A209" s="3">
        <v>4</v>
      </c>
      <c r="B209" s="1" t="s">
        <v>94</v>
      </c>
      <c r="C209" s="16" t="s">
        <v>140</v>
      </c>
      <c r="D209" s="16" t="s">
        <v>15</v>
      </c>
      <c r="E209" s="16" t="s">
        <v>121</v>
      </c>
      <c r="F209" s="16" t="s">
        <v>275</v>
      </c>
      <c r="G209" s="3">
        <v>43</v>
      </c>
      <c r="H209" s="3">
        <v>84.2</v>
      </c>
      <c r="I209" s="3">
        <v>7</v>
      </c>
      <c r="J209" s="3">
        <v>10.199999999999999</v>
      </c>
      <c r="K209" s="3">
        <v>10.9</v>
      </c>
      <c r="L209" s="1" t="s">
        <v>182</v>
      </c>
      <c r="M209" s="3">
        <v>0.2</v>
      </c>
      <c r="N209" s="3">
        <v>8.3000000000000007</v>
      </c>
      <c r="O209" s="3">
        <v>-2.5</v>
      </c>
    </row>
    <row r="210" spans="1:15" ht="14" hidden="1" customHeight="1" x14ac:dyDescent="0.15">
      <c r="A210" s="3">
        <v>4</v>
      </c>
      <c r="B210" s="1" t="s">
        <v>94</v>
      </c>
      <c r="C210" s="16" t="s">
        <v>86</v>
      </c>
      <c r="D210" s="16" t="s">
        <v>31</v>
      </c>
      <c r="E210" s="16" t="s">
        <v>70</v>
      </c>
      <c r="F210" s="16" t="s">
        <v>276</v>
      </c>
      <c r="G210" s="3">
        <v>3</v>
      </c>
      <c r="H210" s="3">
        <v>126</v>
      </c>
      <c r="I210" s="3">
        <v>10.5</v>
      </c>
      <c r="J210" s="3">
        <v>21</v>
      </c>
      <c r="K210" s="3">
        <v>4.3</v>
      </c>
      <c r="L210" s="1" t="s">
        <v>173</v>
      </c>
      <c r="M210" s="3">
        <v>69.599999999999994</v>
      </c>
      <c r="N210" s="3">
        <v>82.7</v>
      </c>
      <c r="O210" s="3">
        <v>8.9</v>
      </c>
    </row>
    <row r="211" spans="1:15" ht="14" hidden="1" customHeight="1" x14ac:dyDescent="0.15">
      <c r="A211" s="3">
        <v>3</v>
      </c>
      <c r="B211" s="1" t="s">
        <v>12</v>
      </c>
      <c r="C211" s="16" t="s">
        <v>102</v>
      </c>
      <c r="D211" s="16" t="s">
        <v>22</v>
      </c>
      <c r="E211" s="16" t="s">
        <v>157</v>
      </c>
      <c r="F211" s="16" t="s">
        <v>277</v>
      </c>
      <c r="G211" s="3">
        <v>10</v>
      </c>
      <c r="H211" s="3">
        <v>203.1</v>
      </c>
      <c r="I211" s="3">
        <v>16.899999999999999</v>
      </c>
      <c r="J211" s="3">
        <v>11.9</v>
      </c>
      <c r="K211" s="3">
        <v>19.3</v>
      </c>
      <c r="L211" s="1" t="s">
        <v>85</v>
      </c>
      <c r="M211" s="3">
        <v>27</v>
      </c>
      <c r="N211" s="3">
        <v>91.1</v>
      </c>
      <c r="O211" s="3">
        <v>-1.8</v>
      </c>
    </row>
    <row r="212" spans="1:15" ht="14" hidden="1" customHeight="1" x14ac:dyDescent="0.15">
      <c r="A212" s="3">
        <v>3</v>
      </c>
      <c r="B212" s="1" t="s">
        <v>24</v>
      </c>
      <c r="C212" s="16" t="s">
        <v>63</v>
      </c>
      <c r="D212" s="16" t="s">
        <v>23</v>
      </c>
      <c r="E212" s="16" t="s">
        <v>201</v>
      </c>
      <c r="F212" s="16" t="s">
        <v>278</v>
      </c>
      <c r="G212" s="3">
        <v>7</v>
      </c>
      <c r="H212" s="3">
        <v>191.5</v>
      </c>
      <c r="I212" s="3">
        <v>16</v>
      </c>
      <c r="J212" s="3">
        <v>12.2</v>
      </c>
      <c r="K212" s="3">
        <v>17</v>
      </c>
      <c r="L212" s="1" t="s">
        <v>109</v>
      </c>
      <c r="M212" s="3">
        <v>98.5</v>
      </c>
      <c r="N212" s="3">
        <v>99.9</v>
      </c>
      <c r="O212" s="3">
        <v>0</v>
      </c>
    </row>
    <row r="213" spans="1:15" ht="14" hidden="1" customHeight="1" x14ac:dyDescent="0.15">
      <c r="A213" s="3">
        <v>3</v>
      </c>
      <c r="B213" s="1" t="s">
        <v>24</v>
      </c>
      <c r="C213" s="16" t="s">
        <v>95</v>
      </c>
      <c r="D213" s="16" t="s">
        <v>25</v>
      </c>
      <c r="E213" s="16" t="s">
        <v>124</v>
      </c>
      <c r="F213" s="16" t="s">
        <v>147</v>
      </c>
      <c r="G213" s="3">
        <v>36</v>
      </c>
      <c r="H213" s="3">
        <v>101.9</v>
      </c>
      <c r="I213" s="3">
        <v>9.3000000000000007</v>
      </c>
      <c r="J213" s="3">
        <v>7.6</v>
      </c>
      <c r="K213" s="3">
        <v>17.5</v>
      </c>
      <c r="L213" s="1" t="s">
        <v>191</v>
      </c>
      <c r="M213" s="3">
        <v>23.2</v>
      </c>
      <c r="N213" s="3">
        <v>96</v>
      </c>
      <c r="O213" s="3">
        <v>-2.2999999999999998</v>
      </c>
    </row>
    <row r="214" spans="1:15" ht="14" hidden="1" customHeight="1" x14ac:dyDescent="0.15">
      <c r="A214" s="3">
        <v>3</v>
      </c>
      <c r="B214" s="1" t="s">
        <v>14</v>
      </c>
      <c r="C214" s="16" t="s">
        <v>97</v>
      </c>
      <c r="D214" s="16" t="s">
        <v>34</v>
      </c>
      <c r="E214" s="16" t="s">
        <v>170</v>
      </c>
      <c r="F214" s="16" t="s">
        <v>279</v>
      </c>
      <c r="G214" s="3">
        <v>25</v>
      </c>
      <c r="H214" s="3">
        <v>142.1</v>
      </c>
      <c r="I214" s="3">
        <v>11.8</v>
      </c>
      <c r="J214" s="3">
        <v>14.1</v>
      </c>
      <c r="K214" s="3">
        <v>13.9</v>
      </c>
      <c r="L214" s="1" t="s">
        <v>148</v>
      </c>
      <c r="M214" s="3">
        <v>31.8</v>
      </c>
      <c r="N214" s="3">
        <v>95.8</v>
      </c>
      <c r="O214" s="3">
        <v>-1.8</v>
      </c>
    </row>
    <row r="215" spans="1:15" ht="14" hidden="1" customHeight="1" x14ac:dyDescent="0.15">
      <c r="A215" s="3">
        <v>3</v>
      </c>
      <c r="B215" s="1" t="s">
        <v>14</v>
      </c>
      <c r="C215" s="16" t="s">
        <v>101</v>
      </c>
      <c r="D215" s="16" t="s">
        <v>35</v>
      </c>
      <c r="E215" s="16" t="s">
        <v>256</v>
      </c>
      <c r="F215" s="16" t="s">
        <v>280</v>
      </c>
      <c r="G215" s="3">
        <v>66</v>
      </c>
      <c r="H215" s="3">
        <v>78.3</v>
      </c>
      <c r="I215" s="3">
        <v>6.5</v>
      </c>
      <c r="J215" s="3">
        <v>5.7</v>
      </c>
      <c r="K215" s="3">
        <v>12.4</v>
      </c>
      <c r="L215" s="1" t="s">
        <v>85</v>
      </c>
      <c r="M215" s="3">
        <v>3.6</v>
      </c>
      <c r="N215" s="3">
        <v>26.7</v>
      </c>
      <c r="O215" s="3">
        <v>-3.2</v>
      </c>
    </row>
    <row r="216" spans="1:15" ht="14" hidden="1" customHeight="1" x14ac:dyDescent="0.15">
      <c r="A216" s="3">
        <v>3</v>
      </c>
      <c r="B216" s="1" t="s">
        <v>29</v>
      </c>
      <c r="C216" s="16" t="s">
        <v>77</v>
      </c>
      <c r="D216" s="16" t="s">
        <v>28</v>
      </c>
      <c r="E216" s="16" t="s">
        <v>124</v>
      </c>
      <c r="F216" s="16" t="s">
        <v>147</v>
      </c>
      <c r="G216" s="3">
        <v>3</v>
      </c>
      <c r="H216" s="3">
        <v>163.30000000000001</v>
      </c>
      <c r="I216" s="3">
        <v>13.6</v>
      </c>
      <c r="J216" s="3">
        <v>4.4000000000000004</v>
      </c>
      <c r="K216" s="3">
        <v>12.7</v>
      </c>
      <c r="L216" s="1" t="s">
        <v>190</v>
      </c>
      <c r="M216" s="3">
        <v>94.9</v>
      </c>
      <c r="N216" s="3">
        <v>98.6</v>
      </c>
      <c r="O216" s="3">
        <v>0.1</v>
      </c>
    </row>
    <row r="217" spans="1:15" ht="14" hidden="1" customHeight="1" x14ac:dyDescent="0.15">
      <c r="A217" s="3">
        <v>3</v>
      </c>
      <c r="B217" s="1" t="s">
        <v>81</v>
      </c>
      <c r="C217" s="16" t="s">
        <v>69</v>
      </c>
      <c r="D217" s="16" t="s">
        <v>27</v>
      </c>
      <c r="E217" s="16" t="s">
        <v>207</v>
      </c>
      <c r="F217" s="16" t="s">
        <v>281</v>
      </c>
      <c r="G217" s="3">
        <v>40</v>
      </c>
      <c r="H217" s="3">
        <v>117.3</v>
      </c>
      <c r="I217" s="3">
        <v>9.8000000000000007</v>
      </c>
      <c r="J217" s="3">
        <v>9.6999999999999993</v>
      </c>
      <c r="K217" s="3">
        <v>12.3</v>
      </c>
      <c r="L217" s="1" t="s">
        <v>131</v>
      </c>
      <c r="M217" s="3">
        <v>65</v>
      </c>
      <c r="N217" s="3">
        <v>84.4</v>
      </c>
      <c r="O217" s="3">
        <v>14.5</v>
      </c>
    </row>
    <row r="218" spans="1:15" ht="14" hidden="1" customHeight="1" x14ac:dyDescent="0.15">
      <c r="A218" s="3">
        <v>3</v>
      </c>
      <c r="B218" s="1" t="s">
        <v>17</v>
      </c>
      <c r="C218" s="16" t="s">
        <v>86</v>
      </c>
      <c r="D218" s="16" t="s">
        <v>31</v>
      </c>
      <c r="E218" s="16" t="s">
        <v>127</v>
      </c>
      <c r="F218" s="16" t="s">
        <v>282</v>
      </c>
      <c r="G218" s="3">
        <v>3</v>
      </c>
      <c r="H218" s="3">
        <v>126</v>
      </c>
      <c r="I218" s="3">
        <v>10.5</v>
      </c>
      <c r="J218" s="3">
        <v>21</v>
      </c>
      <c r="K218" s="3">
        <v>7</v>
      </c>
      <c r="L218" s="1" t="s">
        <v>76</v>
      </c>
      <c r="M218" s="3">
        <v>69.599999999999994</v>
      </c>
      <c r="N218" s="3">
        <v>82.7</v>
      </c>
      <c r="O218" s="3">
        <v>8.9</v>
      </c>
    </row>
    <row r="219" spans="1:15" ht="14" hidden="1" customHeight="1" x14ac:dyDescent="0.15">
      <c r="A219" s="3">
        <v>3</v>
      </c>
      <c r="B219" s="1" t="s">
        <v>33</v>
      </c>
      <c r="C219" s="16" t="s">
        <v>90</v>
      </c>
      <c r="D219" s="16" t="s">
        <v>32</v>
      </c>
      <c r="E219" s="16" t="s">
        <v>157</v>
      </c>
      <c r="F219" s="16" t="s">
        <v>277</v>
      </c>
      <c r="G219" s="3">
        <v>5</v>
      </c>
      <c r="H219" s="3">
        <v>117</v>
      </c>
      <c r="I219" s="3">
        <v>9.8000000000000007</v>
      </c>
      <c r="J219" s="3">
        <v>1</v>
      </c>
      <c r="K219" s="3">
        <v>8.6</v>
      </c>
      <c r="L219" s="1" t="s">
        <v>80</v>
      </c>
      <c r="M219" s="3">
        <v>74.5</v>
      </c>
      <c r="N219" s="3">
        <v>87.5</v>
      </c>
      <c r="O219" s="3">
        <v>-0.3</v>
      </c>
    </row>
    <row r="220" spans="1:15" ht="14" hidden="1" customHeight="1" x14ac:dyDescent="0.15">
      <c r="A220" s="3">
        <v>3</v>
      </c>
      <c r="B220" s="1" t="s">
        <v>94</v>
      </c>
      <c r="C220" s="16" t="s">
        <v>235</v>
      </c>
      <c r="D220" s="16" t="s">
        <v>11</v>
      </c>
      <c r="E220" s="16" t="s">
        <v>178</v>
      </c>
      <c r="F220" s="16" t="s">
        <v>147</v>
      </c>
      <c r="G220" s="3">
        <v>29</v>
      </c>
      <c r="H220" s="3">
        <v>107.7</v>
      </c>
      <c r="I220" s="3">
        <v>9</v>
      </c>
      <c r="J220" s="3">
        <v>0</v>
      </c>
      <c r="K220" s="3">
        <v>19.100000000000001</v>
      </c>
      <c r="L220" s="1" t="s">
        <v>158</v>
      </c>
      <c r="M220" s="3">
        <v>0.1</v>
      </c>
      <c r="N220" s="3">
        <v>54.3</v>
      </c>
      <c r="O220" s="3">
        <v>14.7</v>
      </c>
    </row>
    <row r="221" spans="1:15" ht="14" hidden="1" customHeight="1" x14ac:dyDescent="0.15">
      <c r="A221" s="3">
        <v>3</v>
      </c>
      <c r="B221" s="1" t="s">
        <v>94</v>
      </c>
      <c r="C221" s="16" t="s">
        <v>82</v>
      </c>
      <c r="D221" s="16" t="s">
        <v>30</v>
      </c>
      <c r="E221" s="16" t="s">
        <v>240</v>
      </c>
      <c r="F221" s="16" t="s">
        <v>283</v>
      </c>
      <c r="G221" s="3">
        <v>4</v>
      </c>
      <c r="H221" s="3">
        <v>155.30000000000001</v>
      </c>
      <c r="I221" s="3">
        <v>12.9</v>
      </c>
      <c r="J221" s="3">
        <v>11.6</v>
      </c>
      <c r="K221" s="3">
        <v>10.8</v>
      </c>
      <c r="L221" s="1" t="s">
        <v>206</v>
      </c>
      <c r="M221" s="3">
        <v>86.4</v>
      </c>
      <c r="N221" s="3">
        <v>98.3</v>
      </c>
      <c r="O221" s="3">
        <v>0</v>
      </c>
    </row>
    <row r="222" spans="1:15" ht="14" hidden="1" customHeight="1" x14ac:dyDescent="0.15">
      <c r="A222" s="3">
        <v>3</v>
      </c>
      <c r="B222" s="1" t="s">
        <v>94</v>
      </c>
      <c r="C222" s="16" t="s">
        <v>246</v>
      </c>
      <c r="D222" s="16" t="s">
        <v>40</v>
      </c>
      <c r="E222" s="16" t="s">
        <v>132</v>
      </c>
      <c r="F222" s="16" t="s">
        <v>284</v>
      </c>
      <c r="G222" s="3">
        <v>88</v>
      </c>
      <c r="H222" s="3">
        <v>53.3</v>
      </c>
      <c r="I222" s="3">
        <v>4.4000000000000004</v>
      </c>
      <c r="J222" s="3">
        <v>3</v>
      </c>
      <c r="K222" s="3">
        <v>9.3000000000000007</v>
      </c>
      <c r="L222" s="1" t="s">
        <v>89</v>
      </c>
      <c r="M222" s="3">
        <v>0.2</v>
      </c>
      <c r="N222" s="3">
        <v>7.9</v>
      </c>
      <c r="O222" s="3">
        <v>-1.2</v>
      </c>
    </row>
    <row r="223" spans="1:15" ht="14" hidden="1" customHeight="1" x14ac:dyDescent="0.15">
      <c r="A223" s="3">
        <v>3</v>
      </c>
      <c r="B223" s="1" t="s">
        <v>94</v>
      </c>
      <c r="C223" s="16" t="s">
        <v>285</v>
      </c>
      <c r="D223" s="16" t="s">
        <v>37</v>
      </c>
      <c r="E223" s="16" t="s">
        <v>124</v>
      </c>
      <c r="F223" s="16" t="s">
        <v>147</v>
      </c>
      <c r="G223" s="3">
        <v>92</v>
      </c>
      <c r="H223" s="3">
        <v>18.399999999999999</v>
      </c>
      <c r="I223" s="3">
        <v>1.5</v>
      </c>
      <c r="J223" s="3">
        <v>0</v>
      </c>
      <c r="K223" s="3">
        <v>10.5</v>
      </c>
      <c r="L223" s="1" t="s">
        <v>80</v>
      </c>
      <c r="M223" s="3">
        <v>0</v>
      </c>
      <c r="N223" s="3">
        <v>2.6</v>
      </c>
      <c r="O223" s="3">
        <v>-0.3</v>
      </c>
    </row>
    <row r="224" spans="1:15" ht="14" hidden="1" customHeight="1" x14ac:dyDescent="0.15">
      <c r="A224" s="3">
        <v>3</v>
      </c>
      <c r="B224" s="1" t="s">
        <v>94</v>
      </c>
      <c r="C224" s="16" t="s">
        <v>134</v>
      </c>
      <c r="D224" s="16" t="s">
        <v>42</v>
      </c>
      <c r="E224" s="16" t="s">
        <v>74</v>
      </c>
      <c r="F224" s="16" t="s">
        <v>286</v>
      </c>
      <c r="G224" s="3">
        <v>32</v>
      </c>
      <c r="H224" s="3">
        <v>58.6</v>
      </c>
      <c r="I224" s="3">
        <v>4.9000000000000004</v>
      </c>
      <c r="J224" s="3">
        <v>0</v>
      </c>
      <c r="K224" s="3">
        <v>9.3000000000000007</v>
      </c>
      <c r="L224" s="1" t="s">
        <v>118</v>
      </c>
      <c r="M224" s="3">
        <v>0.4</v>
      </c>
      <c r="N224" s="3">
        <v>15.5</v>
      </c>
      <c r="O224" s="3">
        <v>-9</v>
      </c>
    </row>
    <row r="225" spans="1:15" ht="14" hidden="1" customHeight="1" x14ac:dyDescent="0.15">
      <c r="A225" s="3">
        <v>3</v>
      </c>
      <c r="B225" s="1" t="s">
        <v>94</v>
      </c>
      <c r="C225" s="16" t="s">
        <v>287</v>
      </c>
      <c r="D225" s="16" t="s">
        <v>43</v>
      </c>
      <c r="E225" s="16" t="s">
        <v>143</v>
      </c>
      <c r="F225" s="16" t="s">
        <v>139</v>
      </c>
      <c r="G225" s="3">
        <v>57</v>
      </c>
      <c r="H225" s="3">
        <v>66.599999999999994</v>
      </c>
      <c r="I225" s="3">
        <v>5.6</v>
      </c>
      <c r="J225" s="3">
        <v>4</v>
      </c>
      <c r="K225" s="3">
        <v>8.5</v>
      </c>
      <c r="L225" s="1" t="s">
        <v>103</v>
      </c>
      <c r="M225" s="3">
        <v>0.8</v>
      </c>
      <c r="N225" s="3">
        <v>6.9</v>
      </c>
      <c r="O225" s="3">
        <v>-1</v>
      </c>
    </row>
    <row r="226" spans="1:15" ht="14" hidden="1" customHeight="1" x14ac:dyDescent="0.15">
      <c r="A226" s="3">
        <v>3</v>
      </c>
      <c r="B226" s="1" t="s">
        <v>94</v>
      </c>
      <c r="C226" s="16" t="s">
        <v>288</v>
      </c>
      <c r="D226" s="16" t="s">
        <v>18</v>
      </c>
      <c r="E226" s="16" t="s">
        <v>87</v>
      </c>
      <c r="F226" s="16" t="s">
        <v>289</v>
      </c>
      <c r="G226" s="3">
        <v>69</v>
      </c>
      <c r="H226" s="3">
        <v>76.8</v>
      </c>
      <c r="I226" s="3">
        <v>6.4</v>
      </c>
      <c r="J226" s="3">
        <v>3.4</v>
      </c>
      <c r="K226" s="3">
        <v>9.4</v>
      </c>
      <c r="L226" s="1" t="s">
        <v>126</v>
      </c>
      <c r="M226" s="3">
        <v>2.2999999999999998</v>
      </c>
      <c r="N226" s="3">
        <v>14.8</v>
      </c>
      <c r="O226" s="3">
        <v>-1.5</v>
      </c>
    </row>
    <row r="227" spans="1:15" ht="14" hidden="1" customHeight="1" x14ac:dyDescent="0.15">
      <c r="A227" s="3">
        <v>2</v>
      </c>
      <c r="B227" s="1" t="s">
        <v>12</v>
      </c>
      <c r="C227" s="16" t="s">
        <v>235</v>
      </c>
      <c r="D227" s="16" t="s">
        <v>11</v>
      </c>
      <c r="E227" s="16" t="s">
        <v>265</v>
      </c>
      <c r="F227" s="16" t="s">
        <v>290</v>
      </c>
      <c r="G227" s="3">
        <v>29</v>
      </c>
      <c r="H227" s="3">
        <v>107.7</v>
      </c>
      <c r="I227" s="3">
        <v>9</v>
      </c>
      <c r="J227" s="3">
        <v>0</v>
      </c>
      <c r="K227" s="3">
        <v>22.5</v>
      </c>
      <c r="L227" s="1" t="s">
        <v>85</v>
      </c>
      <c r="M227" s="3">
        <v>0.1</v>
      </c>
      <c r="N227" s="3">
        <v>54.3</v>
      </c>
      <c r="O227" s="3">
        <v>14.7</v>
      </c>
    </row>
    <row r="228" spans="1:15" ht="14" hidden="1" customHeight="1" x14ac:dyDescent="0.15">
      <c r="A228" s="3">
        <v>2</v>
      </c>
      <c r="B228" s="1" t="s">
        <v>24</v>
      </c>
      <c r="C228" s="16" t="s">
        <v>63</v>
      </c>
      <c r="D228" s="16" t="s">
        <v>23</v>
      </c>
      <c r="E228" s="16" t="s">
        <v>237</v>
      </c>
      <c r="F228" s="16" t="s">
        <v>291</v>
      </c>
      <c r="G228" s="3">
        <v>7</v>
      </c>
      <c r="H228" s="3">
        <v>191.5</v>
      </c>
      <c r="I228" s="3">
        <v>16</v>
      </c>
      <c r="J228" s="3">
        <v>12.2</v>
      </c>
      <c r="K228" s="3">
        <v>14.5</v>
      </c>
      <c r="L228" s="1" t="s">
        <v>93</v>
      </c>
      <c r="M228" s="3">
        <v>98.5</v>
      </c>
      <c r="N228" s="3">
        <v>99.9</v>
      </c>
      <c r="O228" s="3">
        <v>0</v>
      </c>
    </row>
    <row r="229" spans="1:15" ht="14" hidden="1" customHeight="1" x14ac:dyDescent="0.15">
      <c r="A229" s="3">
        <v>2</v>
      </c>
      <c r="B229" s="1" t="s">
        <v>24</v>
      </c>
      <c r="C229" s="16" t="s">
        <v>95</v>
      </c>
      <c r="D229" s="16" t="s">
        <v>25</v>
      </c>
      <c r="E229" s="16" t="s">
        <v>116</v>
      </c>
      <c r="F229" s="16" t="s">
        <v>292</v>
      </c>
      <c r="G229" s="3">
        <v>36</v>
      </c>
      <c r="H229" s="3">
        <v>101.9</v>
      </c>
      <c r="I229" s="3">
        <v>9.3000000000000007</v>
      </c>
      <c r="J229" s="3">
        <v>7.6</v>
      </c>
      <c r="K229" s="3">
        <v>13.1</v>
      </c>
      <c r="L229" s="1" t="s">
        <v>89</v>
      </c>
      <c r="M229" s="3">
        <v>23.2</v>
      </c>
      <c r="N229" s="3">
        <v>96</v>
      </c>
      <c r="O229" s="3">
        <v>-2.2999999999999998</v>
      </c>
    </row>
    <row r="230" spans="1:15" ht="14" hidden="1" customHeight="1" x14ac:dyDescent="0.15">
      <c r="A230" s="3">
        <v>2</v>
      </c>
      <c r="B230" s="1" t="s">
        <v>14</v>
      </c>
      <c r="C230" s="16" t="s">
        <v>97</v>
      </c>
      <c r="D230" s="16" t="s">
        <v>34</v>
      </c>
      <c r="E230" s="16" t="s">
        <v>166</v>
      </c>
      <c r="F230" s="16" t="s">
        <v>293</v>
      </c>
      <c r="G230" s="3">
        <v>25</v>
      </c>
      <c r="H230" s="3">
        <v>142.1</v>
      </c>
      <c r="I230" s="3">
        <v>11.8</v>
      </c>
      <c r="J230" s="3">
        <v>14.1</v>
      </c>
      <c r="K230" s="3">
        <v>13.9</v>
      </c>
      <c r="L230" s="1" t="s">
        <v>126</v>
      </c>
      <c r="M230" s="3">
        <v>31.8</v>
      </c>
      <c r="N230" s="3">
        <v>95.8</v>
      </c>
      <c r="O230" s="3">
        <v>-1.8</v>
      </c>
    </row>
    <row r="231" spans="1:15" ht="14" hidden="1" customHeight="1" x14ac:dyDescent="0.15">
      <c r="A231" s="3">
        <v>2</v>
      </c>
      <c r="B231" s="1" t="s">
        <v>14</v>
      </c>
      <c r="C231" s="16" t="s">
        <v>101</v>
      </c>
      <c r="D231" s="16" t="s">
        <v>35</v>
      </c>
      <c r="E231" s="16" t="s">
        <v>98</v>
      </c>
      <c r="F231" s="16" t="s">
        <v>294</v>
      </c>
      <c r="G231" s="3">
        <v>66</v>
      </c>
      <c r="H231" s="3">
        <v>78.3</v>
      </c>
      <c r="I231" s="3">
        <v>6.5</v>
      </c>
      <c r="J231" s="3">
        <v>5.7</v>
      </c>
      <c r="K231" s="3">
        <v>12.1</v>
      </c>
      <c r="L231" s="1" t="s">
        <v>100</v>
      </c>
      <c r="M231" s="3">
        <v>3.6</v>
      </c>
      <c r="N231" s="3">
        <v>26.7</v>
      </c>
      <c r="O231" s="3">
        <v>-3.2</v>
      </c>
    </row>
    <row r="232" spans="1:15" ht="14" hidden="1" customHeight="1" x14ac:dyDescent="0.15">
      <c r="A232" s="3">
        <v>2</v>
      </c>
      <c r="B232" s="1" t="s">
        <v>29</v>
      </c>
      <c r="C232" s="16" t="s">
        <v>82</v>
      </c>
      <c r="D232" s="16" t="s">
        <v>30</v>
      </c>
      <c r="E232" s="16" t="s">
        <v>107</v>
      </c>
      <c r="F232" s="16" t="s">
        <v>232</v>
      </c>
      <c r="G232" s="3">
        <v>4</v>
      </c>
      <c r="H232" s="3">
        <v>155.30000000000001</v>
      </c>
      <c r="I232" s="3">
        <v>12.9</v>
      </c>
      <c r="J232" s="3">
        <v>11.6</v>
      </c>
      <c r="K232" s="3">
        <v>13.1</v>
      </c>
      <c r="L232" s="1" t="s">
        <v>128</v>
      </c>
      <c r="M232" s="3">
        <v>86.4</v>
      </c>
      <c r="N232" s="3">
        <v>98.3</v>
      </c>
      <c r="O232" s="3">
        <v>0</v>
      </c>
    </row>
    <row r="233" spans="1:15" ht="14" hidden="1" customHeight="1" x14ac:dyDescent="0.15">
      <c r="A233" s="3">
        <v>2</v>
      </c>
      <c r="B233" s="1" t="s">
        <v>81</v>
      </c>
      <c r="C233" s="16" t="s">
        <v>77</v>
      </c>
      <c r="D233" s="16" t="s">
        <v>28</v>
      </c>
      <c r="E233" s="16" t="s">
        <v>116</v>
      </c>
      <c r="F233" s="16" t="s">
        <v>292</v>
      </c>
      <c r="G233" s="3">
        <v>3</v>
      </c>
      <c r="H233" s="3">
        <v>163.30000000000001</v>
      </c>
      <c r="I233" s="3">
        <v>13.6</v>
      </c>
      <c r="J233" s="3">
        <v>4.4000000000000004</v>
      </c>
      <c r="K233" s="3">
        <v>12.8</v>
      </c>
      <c r="L233" s="1" t="s">
        <v>191</v>
      </c>
      <c r="M233" s="3">
        <v>94.9</v>
      </c>
      <c r="N233" s="3">
        <v>98.6</v>
      </c>
      <c r="O233" s="3">
        <v>0.1</v>
      </c>
    </row>
    <row r="234" spans="1:15" ht="14" hidden="1" customHeight="1" x14ac:dyDescent="0.15">
      <c r="A234" s="3">
        <v>2</v>
      </c>
      <c r="B234" s="1" t="s">
        <v>17</v>
      </c>
      <c r="C234" s="16" t="s">
        <v>86</v>
      </c>
      <c r="D234" s="16" t="s">
        <v>31</v>
      </c>
      <c r="E234" s="16" t="s">
        <v>66</v>
      </c>
      <c r="F234" s="16" t="s">
        <v>292</v>
      </c>
      <c r="G234" s="3">
        <v>3</v>
      </c>
      <c r="H234" s="3">
        <v>126</v>
      </c>
      <c r="I234" s="3">
        <v>10.5</v>
      </c>
      <c r="J234" s="3">
        <v>21</v>
      </c>
      <c r="K234" s="3">
        <v>5.9</v>
      </c>
      <c r="L234" s="1" t="s">
        <v>62</v>
      </c>
      <c r="M234" s="3">
        <v>69.599999999999994</v>
      </c>
      <c r="N234" s="3">
        <v>82.7</v>
      </c>
      <c r="O234" s="3">
        <v>8.9</v>
      </c>
    </row>
    <row r="235" spans="1:15" ht="14" hidden="1" customHeight="1" x14ac:dyDescent="0.15">
      <c r="A235" s="3">
        <v>2</v>
      </c>
      <c r="B235" s="1" t="s">
        <v>33</v>
      </c>
      <c r="C235" s="16" t="s">
        <v>90</v>
      </c>
      <c r="D235" s="16" t="s">
        <v>32</v>
      </c>
      <c r="E235" s="16" t="s">
        <v>204</v>
      </c>
      <c r="F235" s="16" t="s">
        <v>84</v>
      </c>
      <c r="G235" s="3">
        <v>5</v>
      </c>
      <c r="H235" s="3">
        <v>117</v>
      </c>
      <c r="I235" s="3">
        <v>9.8000000000000007</v>
      </c>
      <c r="J235" s="3">
        <v>1</v>
      </c>
      <c r="K235" s="3">
        <v>7.7</v>
      </c>
      <c r="L235" s="1" t="s">
        <v>80</v>
      </c>
      <c r="M235" s="3">
        <v>74.5</v>
      </c>
      <c r="N235" s="3">
        <v>87.5</v>
      </c>
      <c r="O235" s="3">
        <v>-0.3</v>
      </c>
    </row>
    <row r="236" spans="1:15" ht="14" hidden="1" customHeight="1" x14ac:dyDescent="0.15">
      <c r="A236" s="3">
        <v>2</v>
      </c>
      <c r="B236" s="1" t="s">
        <v>94</v>
      </c>
      <c r="C236" s="16" t="s">
        <v>69</v>
      </c>
      <c r="D236" s="16" t="s">
        <v>27</v>
      </c>
      <c r="E236" s="16" t="s">
        <v>174</v>
      </c>
      <c r="F236" s="16" t="s">
        <v>295</v>
      </c>
      <c r="G236" s="3">
        <v>40</v>
      </c>
      <c r="H236" s="3">
        <v>117.3</v>
      </c>
      <c r="I236" s="3">
        <v>9.8000000000000007</v>
      </c>
      <c r="J236" s="3">
        <v>9.6999999999999993</v>
      </c>
      <c r="K236" s="3">
        <v>13.8</v>
      </c>
      <c r="L236" s="1" t="s">
        <v>93</v>
      </c>
      <c r="M236" s="3">
        <v>65</v>
      </c>
      <c r="N236" s="3">
        <v>84.4</v>
      </c>
      <c r="O236" s="3">
        <v>14.5</v>
      </c>
    </row>
    <row r="237" spans="1:15" ht="14" hidden="1" customHeight="1" x14ac:dyDescent="0.15">
      <c r="A237" s="3">
        <v>2</v>
      </c>
      <c r="B237" s="1" t="s">
        <v>94</v>
      </c>
      <c r="C237" s="16" t="s">
        <v>246</v>
      </c>
      <c r="D237" s="16" t="s">
        <v>40</v>
      </c>
      <c r="E237" s="16" t="s">
        <v>91</v>
      </c>
      <c r="F237" s="16" t="s">
        <v>79</v>
      </c>
      <c r="G237" s="3">
        <v>88</v>
      </c>
      <c r="H237" s="3">
        <v>53.3</v>
      </c>
      <c r="I237" s="3">
        <v>4.4000000000000004</v>
      </c>
      <c r="J237" s="3">
        <v>3</v>
      </c>
      <c r="K237" s="3">
        <v>10.5</v>
      </c>
      <c r="L237" s="1" t="s">
        <v>142</v>
      </c>
      <c r="M237" s="3">
        <v>0.2</v>
      </c>
      <c r="N237" s="3">
        <v>7.9</v>
      </c>
      <c r="O237" s="3">
        <v>-1.2</v>
      </c>
    </row>
    <row r="238" spans="1:15" ht="14" hidden="1" customHeight="1" x14ac:dyDescent="0.15">
      <c r="A238" s="3">
        <v>2</v>
      </c>
      <c r="B238" s="1" t="s">
        <v>94</v>
      </c>
      <c r="C238" s="16" t="s">
        <v>285</v>
      </c>
      <c r="D238" s="16" t="s">
        <v>37</v>
      </c>
      <c r="E238" s="16" t="s">
        <v>116</v>
      </c>
      <c r="F238" s="16" t="s">
        <v>292</v>
      </c>
      <c r="G238" s="3">
        <v>92</v>
      </c>
      <c r="H238" s="3">
        <v>18.399999999999999</v>
      </c>
      <c r="I238" s="3">
        <v>1.5</v>
      </c>
      <c r="J238" s="3">
        <v>0</v>
      </c>
      <c r="K238" s="3">
        <v>9.6</v>
      </c>
      <c r="L238" s="1" t="s">
        <v>118</v>
      </c>
      <c r="M238" s="3">
        <v>0</v>
      </c>
      <c r="N238" s="3">
        <v>2.6</v>
      </c>
      <c r="O238" s="3">
        <v>-0.3</v>
      </c>
    </row>
    <row r="239" spans="1:15" ht="14" hidden="1" customHeight="1" x14ac:dyDescent="0.15">
      <c r="A239" s="3">
        <v>2</v>
      </c>
      <c r="B239" s="1" t="s">
        <v>94</v>
      </c>
      <c r="C239" s="16" t="s">
        <v>134</v>
      </c>
      <c r="D239" s="16" t="s">
        <v>42</v>
      </c>
      <c r="E239" s="16" t="s">
        <v>152</v>
      </c>
      <c r="F239" s="16" t="s">
        <v>296</v>
      </c>
      <c r="G239" s="3">
        <v>32</v>
      </c>
      <c r="H239" s="3">
        <v>58.6</v>
      </c>
      <c r="I239" s="3">
        <v>4.9000000000000004</v>
      </c>
      <c r="J239" s="3">
        <v>0</v>
      </c>
      <c r="K239" s="3">
        <v>10.8</v>
      </c>
      <c r="L239" s="1" t="s">
        <v>158</v>
      </c>
      <c r="M239" s="3">
        <v>0.4</v>
      </c>
      <c r="N239" s="3">
        <v>15.5</v>
      </c>
      <c r="O239" s="3">
        <v>-9</v>
      </c>
    </row>
    <row r="240" spans="1:15" ht="14" hidden="1" customHeight="1" x14ac:dyDescent="0.15">
      <c r="A240" s="3">
        <v>2</v>
      </c>
      <c r="B240" s="1" t="s">
        <v>94</v>
      </c>
      <c r="C240" s="16" t="s">
        <v>102</v>
      </c>
      <c r="D240" s="16" t="s">
        <v>22</v>
      </c>
      <c r="E240" s="16" t="s">
        <v>204</v>
      </c>
      <c r="F240" s="16" t="s">
        <v>84</v>
      </c>
      <c r="G240" s="3">
        <v>10</v>
      </c>
      <c r="H240" s="3">
        <v>203.1</v>
      </c>
      <c r="I240" s="3">
        <v>16.899999999999999</v>
      </c>
      <c r="J240" s="3">
        <v>11.9</v>
      </c>
      <c r="K240" s="3">
        <v>17</v>
      </c>
      <c r="L240" s="1" t="s">
        <v>137</v>
      </c>
      <c r="M240" s="3">
        <v>27</v>
      </c>
      <c r="N240" s="3">
        <v>91.1</v>
      </c>
      <c r="O240" s="3">
        <v>-1.8</v>
      </c>
    </row>
    <row r="241" spans="1:15" ht="14" hidden="1" customHeight="1" x14ac:dyDescent="0.15">
      <c r="A241" s="3">
        <v>2</v>
      </c>
      <c r="B241" s="1" t="s">
        <v>94</v>
      </c>
      <c r="C241" s="16" t="s">
        <v>287</v>
      </c>
      <c r="D241" s="16" t="s">
        <v>43</v>
      </c>
      <c r="E241" s="16" t="s">
        <v>297</v>
      </c>
      <c r="F241" s="16" t="s">
        <v>79</v>
      </c>
      <c r="G241" s="3">
        <v>57</v>
      </c>
      <c r="H241" s="3">
        <v>66.599999999999994</v>
      </c>
      <c r="I241" s="3">
        <v>5.6</v>
      </c>
      <c r="J241" s="3">
        <v>4</v>
      </c>
      <c r="K241" s="3">
        <v>11.5</v>
      </c>
      <c r="L241" s="1" t="s">
        <v>137</v>
      </c>
      <c r="M241" s="3">
        <v>0.8</v>
      </c>
      <c r="N241" s="3">
        <v>6.9</v>
      </c>
      <c r="O241" s="3">
        <v>-1</v>
      </c>
    </row>
    <row r="242" spans="1:15" ht="14" hidden="1" customHeight="1" x14ac:dyDescent="0.15">
      <c r="A242" s="3">
        <v>2</v>
      </c>
      <c r="B242" s="1" t="s">
        <v>94</v>
      </c>
      <c r="C242" s="16" t="s">
        <v>288</v>
      </c>
      <c r="D242" s="16" t="s">
        <v>18</v>
      </c>
      <c r="E242" s="16" t="s">
        <v>183</v>
      </c>
      <c r="F242" s="16" t="s">
        <v>298</v>
      </c>
      <c r="G242" s="3">
        <v>69</v>
      </c>
      <c r="H242" s="3">
        <v>76.8</v>
      </c>
      <c r="I242" s="3">
        <v>6.4</v>
      </c>
      <c r="J242" s="3">
        <v>3.4</v>
      </c>
      <c r="K242" s="3">
        <v>10.1</v>
      </c>
      <c r="L242" s="1" t="s">
        <v>96</v>
      </c>
      <c r="M242" s="3">
        <v>2.2999999999999998</v>
      </c>
      <c r="N242" s="3">
        <v>14.8</v>
      </c>
      <c r="O242" s="3">
        <v>-1.5</v>
      </c>
    </row>
    <row r="243" spans="1:15" ht="14" hidden="1" customHeight="1" x14ac:dyDescent="0.15">
      <c r="A243" s="3">
        <v>1</v>
      </c>
      <c r="B243" s="1" t="s">
        <v>12</v>
      </c>
      <c r="C243" s="16" t="s">
        <v>235</v>
      </c>
      <c r="D243" s="16" t="s">
        <v>11</v>
      </c>
      <c r="E243" s="16" t="s">
        <v>256</v>
      </c>
      <c r="F243" s="16" t="s">
        <v>299</v>
      </c>
      <c r="G243" s="3">
        <v>29</v>
      </c>
      <c r="H243" s="3">
        <v>107.7</v>
      </c>
      <c r="I243" s="3">
        <v>9</v>
      </c>
      <c r="J243" s="3">
        <v>0</v>
      </c>
      <c r="K243" s="3">
        <v>19.2</v>
      </c>
      <c r="L243" s="1" t="s">
        <v>93</v>
      </c>
      <c r="M243" s="3">
        <v>0.1</v>
      </c>
      <c r="N243" s="3">
        <v>54.3</v>
      </c>
      <c r="O243" s="3">
        <v>14.7</v>
      </c>
    </row>
    <row r="244" spans="1:15" ht="14" hidden="1" customHeight="1" x14ac:dyDescent="0.15">
      <c r="A244" s="3">
        <v>1</v>
      </c>
      <c r="B244" s="1" t="s">
        <v>24</v>
      </c>
      <c r="C244" s="16" t="s">
        <v>63</v>
      </c>
      <c r="D244" s="16" t="s">
        <v>23</v>
      </c>
      <c r="E244" s="16" t="s">
        <v>258</v>
      </c>
      <c r="F244" s="16" t="s">
        <v>300</v>
      </c>
      <c r="G244" s="3">
        <v>7</v>
      </c>
      <c r="H244" s="3">
        <v>191.5</v>
      </c>
      <c r="I244" s="3">
        <v>16</v>
      </c>
      <c r="J244" s="3">
        <v>12.2</v>
      </c>
      <c r="K244" s="3">
        <v>17.899999999999999</v>
      </c>
      <c r="L244" s="1" t="s">
        <v>191</v>
      </c>
      <c r="M244" s="3">
        <v>98.5</v>
      </c>
      <c r="N244" s="3">
        <v>99.9</v>
      </c>
      <c r="O244" s="3">
        <v>0</v>
      </c>
    </row>
    <row r="245" spans="1:15" ht="14" hidden="1" customHeight="1" x14ac:dyDescent="0.15">
      <c r="A245" s="3">
        <v>1</v>
      </c>
      <c r="B245" s="1" t="s">
        <v>24</v>
      </c>
      <c r="C245" s="16" t="s">
        <v>285</v>
      </c>
      <c r="D245" s="16" t="s">
        <v>37</v>
      </c>
      <c r="E245" s="16" t="s">
        <v>301</v>
      </c>
      <c r="F245" s="16" t="s">
        <v>200</v>
      </c>
      <c r="G245" s="3">
        <v>92</v>
      </c>
      <c r="H245" s="3">
        <v>18.399999999999999</v>
      </c>
      <c r="I245" s="3">
        <v>1.5</v>
      </c>
      <c r="J245" s="3">
        <v>0</v>
      </c>
      <c r="K245" s="3">
        <v>10.4</v>
      </c>
      <c r="L245" s="1" t="s">
        <v>68</v>
      </c>
      <c r="M245" s="3">
        <v>0</v>
      </c>
      <c r="N245" s="3">
        <v>2.6</v>
      </c>
      <c r="O245" s="3">
        <v>-0.3</v>
      </c>
    </row>
    <row r="246" spans="1:15" ht="14" hidden="1" customHeight="1" x14ac:dyDescent="0.15">
      <c r="A246" s="3">
        <v>1</v>
      </c>
      <c r="B246" s="1" t="s">
        <v>14</v>
      </c>
      <c r="C246" s="16" t="s">
        <v>97</v>
      </c>
      <c r="D246" s="16" t="s">
        <v>34</v>
      </c>
      <c r="E246" s="16" t="s">
        <v>174</v>
      </c>
      <c r="F246" s="16" t="s">
        <v>302</v>
      </c>
      <c r="G246" s="3">
        <v>25</v>
      </c>
      <c r="H246" s="3">
        <v>142.1</v>
      </c>
      <c r="I246" s="3">
        <v>11.8</v>
      </c>
      <c r="J246" s="3">
        <v>14.1</v>
      </c>
      <c r="K246" s="3">
        <v>14.4</v>
      </c>
      <c r="L246" s="1" t="s">
        <v>93</v>
      </c>
      <c r="M246" s="3">
        <v>31.8</v>
      </c>
      <c r="N246" s="3">
        <v>95.8</v>
      </c>
      <c r="O246" s="3">
        <v>-1.8</v>
      </c>
    </row>
    <row r="247" spans="1:15" ht="14" hidden="1" customHeight="1" x14ac:dyDescent="0.15">
      <c r="A247" s="3">
        <v>1</v>
      </c>
      <c r="B247" s="1" t="s">
        <v>14</v>
      </c>
      <c r="C247" s="16" t="s">
        <v>69</v>
      </c>
      <c r="D247" s="16" t="s">
        <v>27</v>
      </c>
      <c r="E247" s="16" t="s">
        <v>83</v>
      </c>
      <c r="F247" s="16" t="s">
        <v>303</v>
      </c>
      <c r="G247" s="3">
        <v>40</v>
      </c>
      <c r="H247" s="3">
        <v>117.3</v>
      </c>
      <c r="I247" s="3">
        <v>9.8000000000000007</v>
      </c>
      <c r="J247" s="3">
        <v>9.6999999999999993</v>
      </c>
      <c r="K247" s="3">
        <v>12.7</v>
      </c>
      <c r="L247" s="1" t="s">
        <v>145</v>
      </c>
      <c r="M247" s="3">
        <v>65</v>
      </c>
      <c r="N247" s="3">
        <v>84.4</v>
      </c>
      <c r="O247" s="3">
        <v>14.5</v>
      </c>
    </row>
    <row r="248" spans="1:15" ht="14" hidden="1" customHeight="1" x14ac:dyDescent="0.15">
      <c r="A248" s="3">
        <v>1</v>
      </c>
      <c r="B248" s="1" t="s">
        <v>29</v>
      </c>
      <c r="C248" s="16" t="s">
        <v>82</v>
      </c>
      <c r="D248" s="16" t="s">
        <v>30</v>
      </c>
      <c r="E248" s="16" t="s">
        <v>199</v>
      </c>
      <c r="F248" s="16" t="s">
        <v>304</v>
      </c>
      <c r="G248" s="3">
        <v>4</v>
      </c>
      <c r="H248" s="3">
        <v>155.30000000000001</v>
      </c>
      <c r="I248" s="3">
        <v>12.9</v>
      </c>
      <c r="J248" s="3">
        <v>11.6</v>
      </c>
      <c r="K248" s="3">
        <v>11.9</v>
      </c>
      <c r="L248" s="1" t="s">
        <v>96</v>
      </c>
      <c r="M248" s="3">
        <v>86.4</v>
      </c>
      <c r="N248" s="3">
        <v>98.3</v>
      </c>
      <c r="O248" s="3">
        <v>0</v>
      </c>
    </row>
    <row r="249" spans="1:15" ht="14" hidden="1" customHeight="1" x14ac:dyDescent="0.15">
      <c r="A249" s="3">
        <v>1</v>
      </c>
      <c r="B249" s="1" t="s">
        <v>81</v>
      </c>
      <c r="C249" s="16" t="s">
        <v>101</v>
      </c>
      <c r="D249" s="16" t="s">
        <v>35</v>
      </c>
      <c r="E249" s="16" t="s">
        <v>207</v>
      </c>
      <c r="F249" s="16" t="s">
        <v>305</v>
      </c>
      <c r="G249" s="3">
        <v>66</v>
      </c>
      <c r="H249" s="3">
        <v>78.3</v>
      </c>
      <c r="I249" s="3">
        <v>6.5</v>
      </c>
      <c r="J249" s="3">
        <v>5.7</v>
      </c>
      <c r="K249" s="3">
        <v>10.6</v>
      </c>
      <c r="L249" s="1" t="s">
        <v>131</v>
      </c>
      <c r="M249" s="3">
        <v>3.6</v>
      </c>
      <c r="N249" s="3">
        <v>26.7</v>
      </c>
      <c r="O249" s="3">
        <v>-3.2</v>
      </c>
    </row>
    <row r="250" spans="1:15" ht="14" hidden="1" customHeight="1" x14ac:dyDescent="0.15">
      <c r="A250" s="3">
        <v>1</v>
      </c>
      <c r="B250" s="1" t="s">
        <v>17</v>
      </c>
      <c r="C250" s="16" t="s">
        <v>86</v>
      </c>
      <c r="D250" s="16" t="s">
        <v>31</v>
      </c>
      <c r="E250" s="16" t="s">
        <v>111</v>
      </c>
      <c r="F250" s="16" t="s">
        <v>306</v>
      </c>
      <c r="G250" s="3">
        <v>3</v>
      </c>
      <c r="H250" s="3">
        <v>126</v>
      </c>
      <c r="I250" s="3">
        <v>10.5</v>
      </c>
      <c r="J250" s="3">
        <v>21</v>
      </c>
      <c r="K250" s="3">
        <v>9</v>
      </c>
      <c r="L250" s="1" t="s">
        <v>72</v>
      </c>
      <c r="M250" s="3">
        <v>69.599999999999994</v>
      </c>
      <c r="N250" s="3">
        <v>82.7</v>
      </c>
      <c r="O250" s="3">
        <v>8.9</v>
      </c>
    </row>
    <row r="251" spans="1:15" ht="14" hidden="1" customHeight="1" x14ac:dyDescent="0.15">
      <c r="A251" s="3">
        <v>1</v>
      </c>
      <c r="B251" s="1" t="s">
        <v>33</v>
      </c>
      <c r="C251" s="16" t="s">
        <v>90</v>
      </c>
      <c r="D251" s="16" t="s">
        <v>32</v>
      </c>
      <c r="E251" s="16" t="s">
        <v>166</v>
      </c>
      <c r="F251" s="16" t="s">
        <v>307</v>
      </c>
      <c r="G251" s="3">
        <v>5</v>
      </c>
      <c r="H251" s="3">
        <v>117</v>
      </c>
      <c r="I251" s="3">
        <v>9.8000000000000007</v>
      </c>
      <c r="J251" s="3">
        <v>1</v>
      </c>
      <c r="K251" s="3">
        <v>8.5</v>
      </c>
      <c r="L251" s="1" t="s">
        <v>62</v>
      </c>
      <c r="M251" s="3">
        <v>74.5</v>
      </c>
      <c r="N251" s="3">
        <v>87.5</v>
      </c>
      <c r="O251" s="3">
        <v>-0.3</v>
      </c>
    </row>
    <row r="252" spans="1:15" ht="14" hidden="1" customHeight="1" x14ac:dyDescent="0.15">
      <c r="A252" s="3">
        <v>1</v>
      </c>
      <c r="B252" s="1" t="s">
        <v>94</v>
      </c>
      <c r="C252" s="16" t="s">
        <v>95</v>
      </c>
      <c r="D252" s="16" t="s">
        <v>25</v>
      </c>
      <c r="E252" s="16" t="s">
        <v>301</v>
      </c>
      <c r="F252" s="16" t="s">
        <v>200</v>
      </c>
      <c r="G252" s="3">
        <v>36</v>
      </c>
      <c r="H252" s="3">
        <v>101.9</v>
      </c>
      <c r="I252" s="3">
        <v>9.3000000000000007</v>
      </c>
      <c r="J252" s="3">
        <v>7.6</v>
      </c>
      <c r="K252" s="3">
        <v>0</v>
      </c>
      <c r="L252" s="1" t="s">
        <v>161</v>
      </c>
      <c r="M252" s="3">
        <v>23.2</v>
      </c>
      <c r="N252" s="3">
        <v>96</v>
      </c>
      <c r="O252" s="3">
        <v>-2.2999999999999998</v>
      </c>
    </row>
    <row r="253" spans="1:15" ht="14" hidden="1" customHeight="1" x14ac:dyDescent="0.15">
      <c r="A253" s="3">
        <v>1</v>
      </c>
      <c r="B253" s="1" t="s">
        <v>94</v>
      </c>
      <c r="C253" s="16" t="s">
        <v>246</v>
      </c>
      <c r="D253" s="16" t="s">
        <v>40</v>
      </c>
      <c r="E253" s="16" t="s">
        <v>176</v>
      </c>
      <c r="F253" s="16" t="s">
        <v>308</v>
      </c>
      <c r="G253" s="3">
        <v>88</v>
      </c>
      <c r="H253" s="3">
        <v>53.3</v>
      </c>
      <c r="I253" s="3">
        <v>4.4000000000000004</v>
      </c>
      <c r="J253" s="3">
        <v>3</v>
      </c>
      <c r="K253" s="3">
        <v>11.5</v>
      </c>
      <c r="L253" s="1" t="s">
        <v>156</v>
      </c>
      <c r="M253" s="3">
        <v>0.2</v>
      </c>
      <c r="N253" s="3">
        <v>7.9</v>
      </c>
      <c r="O253" s="3">
        <v>-1.2</v>
      </c>
    </row>
    <row r="254" spans="1:15" ht="14" hidden="1" customHeight="1" x14ac:dyDescent="0.15">
      <c r="A254" s="3">
        <v>1</v>
      </c>
      <c r="B254" s="1" t="s">
        <v>94</v>
      </c>
      <c r="C254" s="16" t="s">
        <v>77</v>
      </c>
      <c r="D254" s="16" t="s">
        <v>28</v>
      </c>
      <c r="E254" s="16" t="s">
        <v>301</v>
      </c>
      <c r="F254" s="16" t="s">
        <v>200</v>
      </c>
      <c r="G254" s="3">
        <v>3</v>
      </c>
      <c r="H254" s="3">
        <v>163.30000000000001</v>
      </c>
      <c r="I254" s="3">
        <v>13.6</v>
      </c>
      <c r="J254" s="3">
        <v>4.4000000000000004</v>
      </c>
      <c r="K254" s="3">
        <v>11.1</v>
      </c>
      <c r="L254" s="1" t="s">
        <v>159</v>
      </c>
      <c r="M254" s="3">
        <v>94.9</v>
      </c>
      <c r="N254" s="3">
        <v>98.6</v>
      </c>
      <c r="O254" s="3">
        <v>0.1</v>
      </c>
    </row>
    <row r="255" spans="1:15" ht="14" hidden="1" customHeight="1" x14ac:dyDescent="0.15">
      <c r="A255" s="3">
        <v>1</v>
      </c>
      <c r="B255" s="1" t="s">
        <v>94</v>
      </c>
      <c r="C255" s="16" t="s">
        <v>134</v>
      </c>
      <c r="D255" s="16" t="s">
        <v>42</v>
      </c>
      <c r="E255" s="16" t="s">
        <v>262</v>
      </c>
      <c r="F255" s="16" t="s">
        <v>309</v>
      </c>
      <c r="G255" s="3">
        <v>32</v>
      </c>
      <c r="H255" s="3">
        <v>58.6</v>
      </c>
      <c r="I255" s="3">
        <v>4.9000000000000004</v>
      </c>
      <c r="J255" s="3">
        <v>0</v>
      </c>
      <c r="K255" s="3">
        <v>9.3000000000000007</v>
      </c>
      <c r="L255" s="1" t="s">
        <v>80</v>
      </c>
      <c r="M255" s="3">
        <v>0.4</v>
      </c>
      <c r="N255" s="3">
        <v>15.5</v>
      </c>
      <c r="O255" s="3">
        <v>-9</v>
      </c>
    </row>
    <row r="256" spans="1:15" ht="14" hidden="1" customHeight="1" x14ac:dyDescent="0.15">
      <c r="A256" s="3">
        <v>1</v>
      </c>
      <c r="B256" s="1" t="s">
        <v>94</v>
      </c>
      <c r="C256" s="16" t="s">
        <v>102</v>
      </c>
      <c r="D256" s="16" t="s">
        <v>22</v>
      </c>
      <c r="E256" s="16" t="s">
        <v>166</v>
      </c>
      <c r="F256" s="16" t="s">
        <v>307</v>
      </c>
      <c r="G256" s="3">
        <v>10</v>
      </c>
      <c r="H256" s="3">
        <v>203.1</v>
      </c>
      <c r="I256" s="3">
        <v>16.899999999999999</v>
      </c>
      <c r="J256" s="3">
        <v>11.9</v>
      </c>
      <c r="K256" s="3">
        <v>18.600000000000001</v>
      </c>
      <c r="L256" s="1" t="s">
        <v>89</v>
      </c>
      <c r="M256" s="3">
        <v>27</v>
      </c>
      <c r="N256" s="3">
        <v>91.1</v>
      </c>
      <c r="O256" s="3">
        <v>-1.8</v>
      </c>
    </row>
    <row r="257" spans="1:15" ht="14" hidden="1" customHeight="1" x14ac:dyDescent="0.15">
      <c r="A257" s="3">
        <v>1</v>
      </c>
      <c r="B257" s="1" t="s">
        <v>94</v>
      </c>
      <c r="C257" s="16" t="s">
        <v>287</v>
      </c>
      <c r="D257" s="16" t="s">
        <v>43</v>
      </c>
      <c r="E257" s="16" t="s">
        <v>70</v>
      </c>
      <c r="F257" s="16" t="s">
        <v>310</v>
      </c>
      <c r="G257" s="3">
        <v>57</v>
      </c>
      <c r="H257" s="3">
        <v>66.599999999999994</v>
      </c>
      <c r="I257" s="3">
        <v>5.6</v>
      </c>
      <c r="J257" s="3">
        <v>4</v>
      </c>
      <c r="K257" s="3">
        <v>9.5</v>
      </c>
      <c r="L257" s="1" t="s">
        <v>131</v>
      </c>
      <c r="M257" s="3">
        <v>0.8</v>
      </c>
      <c r="N257" s="3">
        <v>6.9</v>
      </c>
      <c r="O257" s="3">
        <v>-1</v>
      </c>
    </row>
    <row r="258" spans="1:15" ht="14" hidden="1" customHeight="1" x14ac:dyDescent="0.15">
      <c r="A258" s="3">
        <v>1</v>
      </c>
      <c r="B258" s="1" t="s">
        <v>94</v>
      </c>
      <c r="C258" s="16" t="s">
        <v>288</v>
      </c>
      <c r="D258" s="16" t="s">
        <v>18</v>
      </c>
      <c r="E258" s="16" t="s">
        <v>124</v>
      </c>
      <c r="F258" s="16" t="s">
        <v>311</v>
      </c>
      <c r="G258" s="3">
        <v>69</v>
      </c>
      <c r="H258" s="3">
        <v>76.8</v>
      </c>
      <c r="I258" s="3">
        <v>6.4</v>
      </c>
      <c r="J258" s="3">
        <v>3.4</v>
      </c>
      <c r="K258" s="3">
        <v>9.9</v>
      </c>
      <c r="L258" s="1" t="s">
        <v>126</v>
      </c>
      <c r="M258" s="3">
        <v>2.2999999999999998</v>
      </c>
      <c r="N258" s="3">
        <v>14.8</v>
      </c>
      <c r="O258" s="3">
        <v>-1.5</v>
      </c>
    </row>
    <row r="259" spans="1:15" ht="15.75" customHeight="1" x14ac:dyDescent="0.15">
      <c r="C259" s="17"/>
      <c r="D259" s="17"/>
      <c r="E259" s="17"/>
      <c r="F259" s="17"/>
    </row>
    <row r="260" spans="1:15" ht="15.75" customHeight="1" x14ac:dyDescent="0.15">
      <c r="C260" s="17"/>
      <c r="D260" s="17"/>
      <c r="E260" s="17"/>
      <c r="F260" s="17"/>
    </row>
  </sheetData>
  <autoFilter ref="A2:O258">
    <filterColumn colId="0">
      <filters>
        <filter val="14"/>
        <filter val="15"/>
        <filter val="16"/>
      </filters>
    </filterColumn>
    <sortState ref="A3:O50">
      <sortCondition ref="D2:D258"/>
    </sortState>
  </autoFilter>
  <mergeCells count="1"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G2" sqref="G2"/>
    </sheetView>
  </sheetViews>
  <sheetFormatPr baseColWidth="10" defaultRowHeight="13" outlineLevelCol="1" x14ac:dyDescent="0.15"/>
  <cols>
    <col min="1" max="1" width="4.33203125" style="6" customWidth="1" outlineLevel="1"/>
    <col min="2" max="3" width="10.83203125" customWidth="1" outlineLevel="1"/>
    <col min="4" max="4" width="10.83203125" style="6"/>
    <col min="5" max="5" width="11.33203125" style="6" customWidth="1"/>
    <col min="6" max="6" width="12" style="6" bestFit="1" customWidth="1"/>
    <col min="7" max="8" width="11.33203125" style="6" customWidth="1"/>
  </cols>
  <sheetData>
    <row r="1" spans="2:17" x14ac:dyDescent="0.15">
      <c r="B1" t="s">
        <v>48</v>
      </c>
      <c r="C1" t="s">
        <v>531</v>
      </c>
      <c r="F1" s="6" t="s">
        <v>0</v>
      </c>
      <c r="G1" s="6" t="s">
        <v>337</v>
      </c>
      <c r="H1" s="6" t="s">
        <v>1</v>
      </c>
      <c r="I1" t="s">
        <v>51</v>
      </c>
      <c r="J1" t="s">
        <v>9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</row>
    <row r="2" spans="2:17" x14ac:dyDescent="0.15">
      <c r="B2" t="s">
        <v>341</v>
      </c>
      <c r="C2" s="6" t="str">
        <f>""</f>
        <v/>
      </c>
      <c r="D2" s="6" t="s">
        <v>442</v>
      </c>
      <c r="E2" s="6" t="str">
        <f>SUBSTITUTE(D2,F2&amp;", ","")</f>
        <v>Pit WR</v>
      </c>
      <c r="F2" s="6" t="str">
        <f>LEFT(D2,FIND(",",D2)-1)</f>
        <v>Antonio Brown</v>
      </c>
      <c r="G2" s="6" t="str">
        <f t="shared" ref="G2:G48" si="0">LEFT(E2,FIND(" ",E2)-1)</f>
        <v>Pit</v>
      </c>
      <c r="H2" s="6" t="str">
        <f>RIGHT(E2,LEN(E2)-LEN(G2)-1)</f>
        <v>WR</v>
      </c>
      <c r="I2">
        <v>1</v>
      </c>
      <c r="J2">
        <v>305.89999999999998</v>
      </c>
      <c r="K2">
        <v>23.5</v>
      </c>
      <c r="L2">
        <v>32.299999999999997</v>
      </c>
      <c r="M2">
        <v>23.4</v>
      </c>
      <c r="N2" t="s">
        <v>72</v>
      </c>
      <c r="O2">
        <v>99.6</v>
      </c>
      <c r="P2">
        <v>100</v>
      </c>
      <c r="Q2">
        <v>0</v>
      </c>
    </row>
    <row r="3" spans="2:17" x14ac:dyDescent="0.15">
      <c r="B3" t="s">
        <v>342</v>
      </c>
      <c r="C3" s="6" t="str">
        <f>""</f>
        <v/>
      </c>
      <c r="D3" s="6" t="s">
        <v>443</v>
      </c>
      <c r="E3" s="6" t="str">
        <f t="shared" ref="E3:E48" si="1">SUBSTITUTE(B3,F3&amp;", ","")</f>
        <v>Sea QB</v>
      </c>
      <c r="F3" s="6" t="str">
        <f t="shared" ref="F3:F66" si="2">LEFT(D3,FIND(",",D3)-1)</f>
        <v>Russell Wilson</v>
      </c>
      <c r="G3" s="6" t="str">
        <f t="shared" si="0"/>
        <v>Sea</v>
      </c>
      <c r="H3" s="6" t="str">
        <f>RIGHT(E3,LEN(E3)-LEN(G3)-1)</f>
        <v>QB</v>
      </c>
      <c r="I3">
        <v>1</v>
      </c>
      <c r="J3">
        <v>301.3</v>
      </c>
      <c r="K3">
        <v>23.2</v>
      </c>
      <c r="L3">
        <v>21.8</v>
      </c>
      <c r="M3">
        <v>20.3</v>
      </c>
      <c r="N3" t="s">
        <v>93</v>
      </c>
      <c r="O3">
        <v>90.4</v>
      </c>
      <c r="P3">
        <v>99.2</v>
      </c>
      <c r="Q3">
        <v>0.1</v>
      </c>
    </row>
    <row r="4" spans="2:17" x14ac:dyDescent="0.15">
      <c r="B4" t="s">
        <v>343</v>
      </c>
      <c r="C4" s="6" t="str">
        <f>""</f>
        <v/>
      </c>
      <c r="D4" s="6" t="s">
        <v>444</v>
      </c>
      <c r="E4" s="6" t="str">
        <f t="shared" si="1"/>
        <v>Pit RB</v>
      </c>
      <c r="F4" s="6" t="str">
        <f t="shared" si="2"/>
        <v>Le'Veon Bell</v>
      </c>
      <c r="G4" s="6" t="str">
        <f t="shared" si="0"/>
        <v>Pit</v>
      </c>
      <c r="H4" s="6" t="str">
        <f>RIGHT(E4,LEN(E4)-LEN(G4)-1)</f>
        <v>RB</v>
      </c>
      <c r="I4">
        <v>1</v>
      </c>
      <c r="J4">
        <v>293.39999999999998</v>
      </c>
      <c r="K4">
        <v>22.6</v>
      </c>
      <c r="L4">
        <v>39.5</v>
      </c>
      <c r="M4">
        <v>21.1</v>
      </c>
      <c r="N4" t="s">
        <v>64</v>
      </c>
      <c r="O4">
        <v>99.7</v>
      </c>
      <c r="P4">
        <v>100</v>
      </c>
      <c r="Q4">
        <v>0</v>
      </c>
    </row>
    <row r="5" spans="2:17" x14ac:dyDescent="0.15">
      <c r="B5" t="s">
        <v>344</v>
      </c>
      <c r="C5" s="6" t="str">
        <f>""</f>
        <v/>
      </c>
      <c r="D5" s="6" t="s">
        <v>445</v>
      </c>
      <c r="E5" s="6" t="str">
        <f t="shared" si="1"/>
        <v>LAR RB</v>
      </c>
      <c r="F5" s="6" t="str">
        <f t="shared" si="2"/>
        <v>Todd Gurley II</v>
      </c>
      <c r="G5" s="6" t="str">
        <f t="shared" si="0"/>
        <v>LAR</v>
      </c>
      <c r="H5" s="6" t="str">
        <f>RIGHT(E5,LEN(E5)-LEN(G5)-1)</f>
        <v>RB</v>
      </c>
      <c r="I5">
        <v>2</v>
      </c>
      <c r="J5">
        <v>288.7</v>
      </c>
      <c r="K5">
        <v>22.2</v>
      </c>
      <c r="L5">
        <v>28.5</v>
      </c>
      <c r="M5">
        <v>17.899999999999999</v>
      </c>
      <c r="N5" t="s">
        <v>96</v>
      </c>
      <c r="O5">
        <v>99.3</v>
      </c>
      <c r="P5">
        <v>99.9</v>
      </c>
      <c r="Q5">
        <v>0</v>
      </c>
    </row>
    <row r="6" spans="2:17" x14ac:dyDescent="0.15">
      <c r="B6" t="s">
        <v>345</v>
      </c>
      <c r="C6" s="6" t="str">
        <f>""</f>
        <v/>
      </c>
      <c r="D6" s="6" t="s">
        <v>446</v>
      </c>
      <c r="E6" s="6" t="str">
        <f t="shared" si="1"/>
        <v>Phi QB  IR</v>
      </c>
      <c r="F6" s="6" t="str">
        <f t="shared" si="2"/>
        <v>Carson Wentz*</v>
      </c>
      <c r="G6" s="6" t="str">
        <f t="shared" si="0"/>
        <v>Phi</v>
      </c>
      <c r="H6" s="6" t="s">
        <v>12</v>
      </c>
      <c r="I6">
        <v>2</v>
      </c>
      <c r="J6">
        <v>281.7</v>
      </c>
      <c r="K6">
        <v>21.7</v>
      </c>
      <c r="L6">
        <v>27.2</v>
      </c>
      <c r="M6">
        <v>0</v>
      </c>
      <c r="N6" t="s">
        <v>190</v>
      </c>
      <c r="O6">
        <v>13.4</v>
      </c>
      <c r="P6">
        <v>64</v>
      </c>
      <c r="Q6">
        <v>-33.6</v>
      </c>
    </row>
    <row r="7" spans="2:17" x14ac:dyDescent="0.15">
      <c r="B7" t="s">
        <v>346</v>
      </c>
      <c r="C7" s="6" t="str">
        <f>""</f>
        <v/>
      </c>
      <c r="D7" s="6" t="s">
        <v>447</v>
      </c>
      <c r="E7" s="6" t="str">
        <f t="shared" si="1"/>
        <v>Hou WR  Q</v>
      </c>
      <c r="F7" s="6" t="str">
        <f t="shared" si="2"/>
        <v>DeAndre Hopkins</v>
      </c>
      <c r="G7" s="6" t="str">
        <f t="shared" si="0"/>
        <v>Hou</v>
      </c>
      <c r="H7" s="6" t="s">
        <v>14</v>
      </c>
      <c r="I7">
        <v>2</v>
      </c>
      <c r="J7">
        <v>275.3</v>
      </c>
      <c r="K7">
        <v>21.2</v>
      </c>
      <c r="L7">
        <v>35.9</v>
      </c>
      <c r="M7">
        <v>15.7</v>
      </c>
      <c r="N7" t="s">
        <v>100</v>
      </c>
      <c r="O7">
        <v>97.2</v>
      </c>
      <c r="P7">
        <v>99.9</v>
      </c>
      <c r="Q7">
        <v>0</v>
      </c>
    </row>
    <row r="8" spans="2:17" x14ac:dyDescent="0.15">
      <c r="B8" t="s">
        <v>347</v>
      </c>
      <c r="C8" s="6" t="str">
        <f>""</f>
        <v/>
      </c>
      <c r="D8" s="6" t="s">
        <v>448</v>
      </c>
      <c r="E8" s="6" t="str">
        <f t="shared" si="1"/>
        <v>KC QB</v>
      </c>
      <c r="F8" s="6" t="str">
        <f t="shared" si="2"/>
        <v>Alex Smith</v>
      </c>
      <c r="G8" s="6" t="str">
        <f t="shared" si="0"/>
        <v>KC</v>
      </c>
      <c r="H8" s="6" t="str">
        <f>RIGHT(E8,LEN(E8)-LEN(G8)-1)</f>
        <v>QB</v>
      </c>
      <c r="I8">
        <v>3</v>
      </c>
      <c r="J8">
        <v>259.2</v>
      </c>
      <c r="K8">
        <v>19.899999999999999</v>
      </c>
      <c r="L8">
        <v>11.1</v>
      </c>
      <c r="M8">
        <v>16.100000000000001</v>
      </c>
      <c r="N8" t="s">
        <v>142</v>
      </c>
      <c r="O8">
        <v>44.5</v>
      </c>
      <c r="P8">
        <v>92.9</v>
      </c>
      <c r="Q8">
        <v>-1.3</v>
      </c>
    </row>
    <row r="9" spans="2:17" x14ac:dyDescent="0.15">
      <c r="B9" t="s">
        <v>348</v>
      </c>
      <c r="C9" s="6" t="str">
        <f>""</f>
        <v/>
      </c>
      <c r="D9" s="6" t="s">
        <v>449</v>
      </c>
      <c r="E9" s="6" t="str">
        <f t="shared" si="1"/>
        <v>NO RB</v>
      </c>
      <c r="F9" s="6" t="str">
        <f t="shared" si="2"/>
        <v>Alvin Kamara</v>
      </c>
      <c r="G9" s="6" t="str">
        <f t="shared" si="0"/>
        <v>NO</v>
      </c>
      <c r="H9" s="6" t="str">
        <f>RIGHT(E9,LEN(E9)-LEN(G9)-1)</f>
        <v>RB</v>
      </c>
      <c r="I9">
        <v>3</v>
      </c>
      <c r="J9">
        <v>252.7</v>
      </c>
      <c r="K9">
        <v>19.399999999999999</v>
      </c>
      <c r="L9">
        <v>5.7</v>
      </c>
      <c r="M9">
        <v>19.5</v>
      </c>
      <c r="N9" t="s">
        <v>115</v>
      </c>
      <c r="O9">
        <v>94.7</v>
      </c>
      <c r="P9">
        <v>98</v>
      </c>
      <c r="Q9">
        <v>0.1</v>
      </c>
    </row>
    <row r="10" spans="2:17" x14ac:dyDescent="0.15">
      <c r="B10" t="s">
        <v>349</v>
      </c>
      <c r="C10" s="6" t="str">
        <f>""</f>
        <v/>
      </c>
      <c r="D10" s="6" t="s">
        <v>450</v>
      </c>
      <c r="E10" s="6" t="str">
        <f t="shared" si="1"/>
        <v>NE QB</v>
      </c>
      <c r="F10" s="6" t="str">
        <f t="shared" si="2"/>
        <v>Tom Brady</v>
      </c>
      <c r="G10" s="6" t="str">
        <f t="shared" si="0"/>
        <v>NE</v>
      </c>
      <c r="H10" s="6" t="str">
        <f>RIGHT(E10,LEN(E10)-LEN(G10)-1)</f>
        <v>QB</v>
      </c>
      <c r="I10">
        <v>4</v>
      </c>
      <c r="J10">
        <v>249</v>
      </c>
      <c r="K10">
        <v>19.2</v>
      </c>
      <c r="L10">
        <v>9.3000000000000007</v>
      </c>
      <c r="M10">
        <v>18.899999999999999</v>
      </c>
      <c r="N10" t="s">
        <v>115</v>
      </c>
      <c r="O10">
        <v>91.6</v>
      </c>
      <c r="P10">
        <v>99.9</v>
      </c>
      <c r="Q10">
        <v>0</v>
      </c>
    </row>
    <row r="11" spans="2:17" x14ac:dyDescent="0.15">
      <c r="B11" t="s">
        <v>350</v>
      </c>
      <c r="C11" s="6" t="str">
        <f>""</f>
        <v/>
      </c>
      <c r="D11" s="6" t="s">
        <v>451</v>
      </c>
      <c r="E11" s="6" t="str">
        <f t="shared" si="1"/>
        <v>Car QB  Q</v>
      </c>
      <c r="F11" s="6" t="str">
        <f t="shared" si="2"/>
        <v>Cam Newton</v>
      </c>
      <c r="G11" s="6" t="str">
        <f t="shared" si="0"/>
        <v>Car</v>
      </c>
      <c r="H11" s="6" t="s">
        <v>12</v>
      </c>
      <c r="I11">
        <v>5</v>
      </c>
      <c r="J11">
        <v>241.3</v>
      </c>
      <c r="K11">
        <v>18.600000000000001</v>
      </c>
      <c r="L11">
        <v>14.5</v>
      </c>
      <c r="M11">
        <v>19.100000000000001</v>
      </c>
      <c r="N11" t="s">
        <v>64</v>
      </c>
      <c r="O11">
        <v>65.7</v>
      </c>
      <c r="P11">
        <v>96.4</v>
      </c>
      <c r="Q11">
        <v>0.5</v>
      </c>
    </row>
    <row r="12" spans="2:17" x14ac:dyDescent="0.15">
      <c r="B12" t="s">
        <v>351</v>
      </c>
      <c r="C12" s="6" t="str">
        <f>""</f>
        <v/>
      </c>
      <c r="D12" s="6" t="s">
        <v>452</v>
      </c>
      <c r="E12" s="6" t="str">
        <f t="shared" si="1"/>
        <v>Wsh QB</v>
      </c>
      <c r="F12" s="6" t="str">
        <f t="shared" si="2"/>
        <v>Kirk Cousins</v>
      </c>
      <c r="G12" s="6" t="str">
        <f t="shared" si="0"/>
        <v>Wsh</v>
      </c>
      <c r="H12" s="6" t="str">
        <f t="shared" ref="H12:H31" si="3">RIGHT(E12,LEN(E12)-LEN(G12)-1)</f>
        <v>QB</v>
      </c>
      <c r="I12">
        <v>6</v>
      </c>
      <c r="J12">
        <v>231.5</v>
      </c>
      <c r="K12">
        <v>17.8</v>
      </c>
      <c r="L12">
        <v>8.8000000000000007</v>
      </c>
      <c r="M12">
        <v>16.399999999999999</v>
      </c>
      <c r="N12" t="s">
        <v>62</v>
      </c>
      <c r="O12">
        <v>46.8</v>
      </c>
      <c r="P12">
        <v>91.7</v>
      </c>
      <c r="Q12">
        <v>-1.7</v>
      </c>
    </row>
    <row r="13" spans="2:17" x14ac:dyDescent="0.15">
      <c r="B13" t="s">
        <v>352</v>
      </c>
      <c r="C13" s="6" t="str">
        <f>""</f>
        <v/>
      </c>
      <c r="D13" s="6" t="s">
        <v>453</v>
      </c>
      <c r="E13" s="6" t="str">
        <f t="shared" si="1"/>
        <v>Dal QB</v>
      </c>
      <c r="F13" s="6" t="str">
        <f t="shared" si="2"/>
        <v>Dak Prescott</v>
      </c>
      <c r="G13" s="6" t="str">
        <f t="shared" si="0"/>
        <v>Dal</v>
      </c>
      <c r="H13" s="6" t="str">
        <f t="shared" si="3"/>
        <v>QB</v>
      </c>
      <c r="I13">
        <v>7</v>
      </c>
      <c r="J13">
        <v>228.9</v>
      </c>
      <c r="K13">
        <v>17.600000000000001</v>
      </c>
      <c r="L13">
        <v>26.6</v>
      </c>
      <c r="M13">
        <v>16.2</v>
      </c>
      <c r="N13" t="s">
        <v>76</v>
      </c>
      <c r="O13">
        <v>50.8</v>
      </c>
      <c r="P13">
        <v>93.7</v>
      </c>
      <c r="Q13">
        <v>1.2</v>
      </c>
    </row>
    <row r="14" spans="2:17" x14ac:dyDescent="0.15">
      <c r="B14" t="s">
        <v>353</v>
      </c>
      <c r="C14" s="6" t="str">
        <f>""</f>
        <v/>
      </c>
      <c r="D14" s="6" t="s">
        <v>454</v>
      </c>
      <c r="E14" s="6" t="str">
        <f t="shared" si="1"/>
        <v>LAC WR</v>
      </c>
      <c r="F14" s="6" t="str">
        <f t="shared" si="2"/>
        <v>Keenan Allen</v>
      </c>
      <c r="G14" s="6" t="str">
        <f t="shared" si="0"/>
        <v>LAC</v>
      </c>
      <c r="H14" s="6" t="str">
        <f t="shared" si="3"/>
        <v>WR</v>
      </c>
      <c r="I14">
        <v>3</v>
      </c>
      <c r="J14">
        <v>228.2</v>
      </c>
      <c r="K14">
        <v>17.600000000000001</v>
      </c>
      <c r="L14">
        <v>17.100000000000001</v>
      </c>
      <c r="M14">
        <v>16.5</v>
      </c>
      <c r="N14" t="s">
        <v>182</v>
      </c>
      <c r="O14">
        <v>96.9</v>
      </c>
      <c r="P14">
        <v>98.6</v>
      </c>
      <c r="Q14">
        <v>0.2</v>
      </c>
    </row>
    <row r="15" spans="2:17" x14ac:dyDescent="0.15">
      <c r="B15" t="s">
        <v>354</v>
      </c>
      <c r="C15" s="6" t="str">
        <f>""</f>
        <v/>
      </c>
      <c r="D15" s="6" t="s">
        <v>455</v>
      </c>
      <c r="E15" s="6" t="str">
        <f t="shared" si="1"/>
        <v>Pit QB</v>
      </c>
      <c r="F15" s="6" t="str">
        <f t="shared" si="2"/>
        <v>Ben Roethlisberger</v>
      </c>
      <c r="G15" s="6" t="str">
        <f t="shared" si="0"/>
        <v>Pit</v>
      </c>
      <c r="H15" s="6" t="str">
        <f t="shared" si="3"/>
        <v>QB</v>
      </c>
      <c r="I15">
        <v>8</v>
      </c>
      <c r="J15">
        <v>225.6</v>
      </c>
      <c r="K15">
        <v>17.399999999999999</v>
      </c>
      <c r="L15">
        <v>28.7</v>
      </c>
      <c r="M15">
        <v>18.100000000000001</v>
      </c>
      <c r="N15" t="s">
        <v>89</v>
      </c>
      <c r="O15">
        <v>68.7</v>
      </c>
      <c r="P15">
        <v>92.5</v>
      </c>
      <c r="Q15">
        <v>3.9</v>
      </c>
    </row>
    <row r="16" spans="2:17" x14ac:dyDescent="0.15">
      <c r="B16" t="s">
        <v>355</v>
      </c>
      <c r="C16" s="6" t="str">
        <f>""</f>
        <v/>
      </c>
      <c r="D16" s="6" t="s">
        <v>456</v>
      </c>
      <c r="E16" s="6" t="str">
        <f t="shared" si="1"/>
        <v>KC RB</v>
      </c>
      <c r="F16" s="6" t="str">
        <f t="shared" si="2"/>
        <v>Kareem Hunt</v>
      </c>
      <c r="G16" s="6" t="str">
        <f t="shared" si="0"/>
        <v>KC</v>
      </c>
      <c r="H16" s="6" t="str">
        <f t="shared" si="3"/>
        <v>RB</v>
      </c>
      <c r="I16">
        <v>4</v>
      </c>
      <c r="J16">
        <v>225.5</v>
      </c>
      <c r="K16">
        <v>17.3</v>
      </c>
      <c r="L16">
        <v>22.8</v>
      </c>
      <c r="M16">
        <v>14</v>
      </c>
      <c r="N16" t="s">
        <v>145</v>
      </c>
      <c r="O16">
        <v>86.2</v>
      </c>
      <c r="P16">
        <v>99.5</v>
      </c>
      <c r="Q16">
        <v>0.1</v>
      </c>
    </row>
    <row r="17" spans="2:17" x14ac:dyDescent="0.15">
      <c r="B17" t="s">
        <v>356</v>
      </c>
      <c r="C17" s="6" t="str">
        <f>""</f>
        <v/>
      </c>
      <c r="D17" s="6" t="s">
        <v>356</v>
      </c>
      <c r="E17" s="6" t="str">
        <f t="shared" si="1"/>
        <v>NO RB</v>
      </c>
      <c r="F17" s="6" t="str">
        <f t="shared" si="2"/>
        <v>Mark Ingram</v>
      </c>
      <c r="G17" s="6" t="str">
        <f t="shared" si="0"/>
        <v>NO</v>
      </c>
      <c r="H17" s="6" t="str">
        <f t="shared" si="3"/>
        <v>RB</v>
      </c>
      <c r="I17">
        <v>5</v>
      </c>
      <c r="J17">
        <v>220.9</v>
      </c>
      <c r="K17">
        <v>17</v>
      </c>
      <c r="L17">
        <v>13.2</v>
      </c>
      <c r="M17">
        <v>21.2</v>
      </c>
      <c r="N17" t="s">
        <v>115</v>
      </c>
      <c r="O17">
        <v>97.5</v>
      </c>
      <c r="P17">
        <v>99</v>
      </c>
      <c r="Q17">
        <v>0</v>
      </c>
    </row>
    <row r="18" spans="2:17" x14ac:dyDescent="0.15">
      <c r="B18" t="s">
        <v>357</v>
      </c>
      <c r="C18" s="6" t="str">
        <f>""</f>
        <v/>
      </c>
      <c r="D18" s="6" t="s">
        <v>357</v>
      </c>
      <c r="E18" s="6" t="str">
        <f t="shared" si="1"/>
        <v>NO QB</v>
      </c>
      <c r="F18" s="6" t="str">
        <f t="shared" si="2"/>
        <v>Drew Brees</v>
      </c>
      <c r="G18" s="6" t="str">
        <f t="shared" si="0"/>
        <v>NO</v>
      </c>
      <c r="H18" s="6" t="str">
        <f t="shared" si="3"/>
        <v>QB</v>
      </c>
      <c r="I18">
        <v>9</v>
      </c>
      <c r="J18">
        <v>220.3</v>
      </c>
      <c r="K18">
        <v>16.899999999999999</v>
      </c>
      <c r="L18">
        <v>17</v>
      </c>
      <c r="M18">
        <v>17.5</v>
      </c>
      <c r="N18" t="s">
        <v>72</v>
      </c>
      <c r="O18">
        <v>80.599999999999994</v>
      </c>
      <c r="P18">
        <v>99.5</v>
      </c>
      <c r="Q18">
        <v>0.1</v>
      </c>
    </row>
    <row r="19" spans="2:17" x14ac:dyDescent="0.15">
      <c r="B19" t="s">
        <v>358</v>
      </c>
      <c r="C19" s="6" t="str">
        <f>""</f>
        <v/>
      </c>
      <c r="D19" s="6" t="s">
        <v>457</v>
      </c>
      <c r="E19" s="6" t="str">
        <f t="shared" si="1"/>
        <v>LAC QB</v>
      </c>
      <c r="F19" s="6" t="str">
        <f t="shared" si="2"/>
        <v>Philip Rivers</v>
      </c>
      <c r="G19" s="6" t="str">
        <f t="shared" si="0"/>
        <v>LAC</v>
      </c>
      <c r="H19" s="6" t="str">
        <f t="shared" si="3"/>
        <v>QB</v>
      </c>
      <c r="I19">
        <v>10</v>
      </c>
      <c r="J19">
        <v>219.7</v>
      </c>
      <c r="K19">
        <v>16.899999999999999</v>
      </c>
      <c r="L19">
        <v>20.8</v>
      </c>
      <c r="M19">
        <v>16.3</v>
      </c>
      <c r="N19" t="s">
        <v>123</v>
      </c>
      <c r="O19">
        <v>57.3</v>
      </c>
      <c r="P19">
        <v>85.5</v>
      </c>
      <c r="Q19">
        <v>2.2000000000000002</v>
      </c>
    </row>
    <row r="20" spans="2:17" x14ac:dyDescent="0.15">
      <c r="B20" t="s">
        <v>359</v>
      </c>
      <c r="C20" s="6" t="str">
        <f>""</f>
        <v/>
      </c>
      <c r="D20" s="6" t="s">
        <v>458</v>
      </c>
      <c r="E20" s="6" t="str">
        <f t="shared" si="1"/>
        <v>LAR QB</v>
      </c>
      <c r="F20" s="6" t="str">
        <f t="shared" si="2"/>
        <v>Jared Goff</v>
      </c>
      <c r="G20" s="6" t="str">
        <f t="shared" si="0"/>
        <v>LAR</v>
      </c>
      <c r="H20" s="6" t="str">
        <f t="shared" si="3"/>
        <v>QB</v>
      </c>
      <c r="I20">
        <v>11</v>
      </c>
      <c r="J20">
        <v>219</v>
      </c>
      <c r="K20">
        <v>16.8</v>
      </c>
      <c r="L20">
        <v>14.2</v>
      </c>
      <c r="M20">
        <v>15.8</v>
      </c>
      <c r="N20" t="s">
        <v>148</v>
      </c>
      <c r="O20">
        <v>28.7</v>
      </c>
      <c r="P20">
        <v>78.900000000000006</v>
      </c>
      <c r="Q20">
        <v>-0.8</v>
      </c>
    </row>
    <row r="21" spans="2:17" x14ac:dyDescent="0.15">
      <c r="B21" t="s">
        <v>360</v>
      </c>
      <c r="C21" s="6" t="str">
        <f>""</f>
        <v/>
      </c>
      <c r="D21" s="6" t="s">
        <v>459</v>
      </c>
      <c r="E21" s="6" t="str">
        <f t="shared" si="1"/>
        <v>LAC RB</v>
      </c>
      <c r="F21" s="6" t="str">
        <f t="shared" si="2"/>
        <v>Melvin Gordon</v>
      </c>
      <c r="G21" s="6" t="str">
        <f t="shared" si="0"/>
        <v>LAC</v>
      </c>
      <c r="H21" s="6" t="str">
        <f t="shared" si="3"/>
        <v>RB</v>
      </c>
      <c r="I21">
        <v>6</v>
      </c>
      <c r="J21">
        <v>219</v>
      </c>
      <c r="K21">
        <v>16.8</v>
      </c>
      <c r="L21">
        <v>15.3</v>
      </c>
      <c r="M21">
        <v>15.6</v>
      </c>
      <c r="N21" t="s">
        <v>93</v>
      </c>
      <c r="O21">
        <v>97.8</v>
      </c>
      <c r="P21">
        <v>99.9</v>
      </c>
      <c r="Q21">
        <v>0</v>
      </c>
    </row>
    <row r="22" spans="2:17" x14ac:dyDescent="0.15">
      <c r="B22" t="s">
        <v>361</v>
      </c>
      <c r="C22" s="6" t="str">
        <f>""</f>
        <v/>
      </c>
      <c r="D22" s="6" t="s">
        <v>460</v>
      </c>
      <c r="E22" s="6" t="str">
        <f t="shared" si="1"/>
        <v>Det QB</v>
      </c>
      <c r="F22" s="6" t="str">
        <f t="shared" si="2"/>
        <v>Matthew Stafford</v>
      </c>
      <c r="G22" s="6" t="str">
        <f t="shared" si="0"/>
        <v>Det</v>
      </c>
      <c r="H22" s="6" t="str">
        <f t="shared" si="3"/>
        <v>QB</v>
      </c>
      <c r="I22">
        <v>12</v>
      </c>
      <c r="J22">
        <v>218.3</v>
      </c>
      <c r="K22">
        <v>16.8</v>
      </c>
      <c r="L22">
        <v>15.2</v>
      </c>
      <c r="M22">
        <v>17.100000000000001</v>
      </c>
      <c r="N22" t="s">
        <v>156</v>
      </c>
      <c r="O22">
        <v>46.6</v>
      </c>
      <c r="P22">
        <v>90.8</v>
      </c>
      <c r="Q22">
        <v>0.7</v>
      </c>
    </row>
    <row r="23" spans="2:17" x14ac:dyDescent="0.15">
      <c r="B23" t="s">
        <v>362</v>
      </c>
      <c r="C23" s="6" t="str">
        <f>""</f>
        <v/>
      </c>
      <c r="D23" s="6" t="s">
        <v>461</v>
      </c>
      <c r="E23" s="6" t="str">
        <f t="shared" si="1"/>
        <v>Min WR</v>
      </c>
      <c r="F23" s="6" t="str">
        <f t="shared" si="2"/>
        <v>Adam Thielen</v>
      </c>
      <c r="G23" s="6" t="str">
        <f t="shared" si="0"/>
        <v>Min</v>
      </c>
      <c r="H23" s="6" t="str">
        <f t="shared" si="3"/>
        <v>WR</v>
      </c>
      <c r="I23">
        <v>4</v>
      </c>
      <c r="J23">
        <v>217.2</v>
      </c>
      <c r="K23">
        <v>16.7</v>
      </c>
      <c r="L23">
        <v>22.5</v>
      </c>
      <c r="M23">
        <v>15.8</v>
      </c>
      <c r="N23" t="s">
        <v>142</v>
      </c>
      <c r="O23">
        <v>93</v>
      </c>
      <c r="P23">
        <v>97</v>
      </c>
      <c r="Q23">
        <v>0.3</v>
      </c>
    </row>
    <row r="24" spans="2:17" x14ac:dyDescent="0.15">
      <c r="B24" t="s">
        <v>363</v>
      </c>
      <c r="C24" s="6" t="str">
        <f>""</f>
        <v/>
      </c>
      <c r="D24" s="6" t="s">
        <v>462</v>
      </c>
      <c r="E24" s="6" t="str">
        <f t="shared" si="1"/>
        <v>Buf RB</v>
      </c>
      <c r="F24" s="6" t="str">
        <f t="shared" si="2"/>
        <v>LeSean McCoy</v>
      </c>
      <c r="G24" s="6" t="str">
        <f t="shared" si="0"/>
        <v>Buf</v>
      </c>
      <c r="H24" s="6" t="str">
        <f t="shared" si="3"/>
        <v>RB</v>
      </c>
      <c r="I24">
        <v>7</v>
      </c>
      <c r="J24">
        <v>213.1</v>
      </c>
      <c r="K24">
        <v>16.399999999999999</v>
      </c>
      <c r="L24">
        <v>21.6</v>
      </c>
      <c r="M24">
        <v>18.5</v>
      </c>
      <c r="N24" t="s">
        <v>89</v>
      </c>
      <c r="O24">
        <v>98.8</v>
      </c>
      <c r="P24">
        <v>99.9</v>
      </c>
      <c r="Q24">
        <v>0</v>
      </c>
    </row>
    <row r="25" spans="2:17" x14ac:dyDescent="0.15">
      <c r="B25" t="s">
        <v>364</v>
      </c>
      <c r="C25" s="6" t="str">
        <f>""</f>
        <v/>
      </c>
      <c r="D25" s="6" t="s">
        <v>463</v>
      </c>
      <c r="E25" s="6" t="str">
        <f t="shared" si="1"/>
        <v>Ari WR</v>
      </c>
      <c r="F25" s="6" t="str">
        <f t="shared" si="2"/>
        <v>Larry Fitzgerald</v>
      </c>
      <c r="G25" s="6" t="str">
        <f t="shared" si="0"/>
        <v>Ari</v>
      </c>
      <c r="H25" s="6" t="str">
        <f t="shared" si="3"/>
        <v>WR</v>
      </c>
      <c r="I25">
        <v>5</v>
      </c>
      <c r="J25">
        <v>209.2</v>
      </c>
      <c r="K25">
        <v>16.100000000000001</v>
      </c>
      <c r="L25">
        <v>9.4</v>
      </c>
      <c r="M25">
        <v>13.4</v>
      </c>
      <c r="N25" t="s">
        <v>148</v>
      </c>
      <c r="O25">
        <v>79.599999999999994</v>
      </c>
      <c r="P25">
        <v>98.5</v>
      </c>
      <c r="Q25">
        <v>-0.1</v>
      </c>
    </row>
    <row r="26" spans="2:17" x14ac:dyDescent="0.15">
      <c r="B26" t="s">
        <v>365</v>
      </c>
      <c r="C26" s="6" t="str">
        <f>""</f>
        <v/>
      </c>
      <c r="D26" s="6" t="s">
        <v>365</v>
      </c>
      <c r="E26" s="6" t="str">
        <f t="shared" si="1"/>
        <v>Atl WR</v>
      </c>
      <c r="F26" s="6" t="str">
        <f t="shared" si="2"/>
        <v>Julio Jones</v>
      </c>
      <c r="G26" s="6" t="str">
        <f t="shared" si="0"/>
        <v>Atl</v>
      </c>
      <c r="H26" s="6" t="str">
        <f t="shared" si="3"/>
        <v>WR</v>
      </c>
      <c r="I26">
        <v>6</v>
      </c>
      <c r="J26">
        <v>208.6</v>
      </c>
      <c r="K26">
        <v>16</v>
      </c>
      <c r="L26">
        <v>14.8</v>
      </c>
      <c r="M26">
        <v>16.7</v>
      </c>
      <c r="N26" t="s">
        <v>190</v>
      </c>
      <c r="O26">
        <v>99.1</v>
      </c>
      <c r="P26">
        <v>100</v>
      </c>
      <c r="Q26">
        <v>0</v>
      </c>
    </row>
    <row r="27" spans="2:17" x14ac:dyDescent="0.15">
      <c r="B27" t="s">
        <v>366</v>
      </c>
      <c r="C27" s="6" t="str">
        <f>""</f>
        <v/>
      </c>
      <c r="D27" s="6" t="s">
        <v>464</v>
      </c>
      <c r="E27" s="6" t="str">
        <f t="shared" si="1"/>
        <v>KC WR</v>
      </c>
      <c r="F27" s="6" t="str">
        <f t="shared" si="2"/>
        <v>Tyreek Hill</v>
      </c>
      <c r="G27" s="6" t="str">
        <f t="shared" si="0"/>
        <v>KC</v>
      </c>
      <c r="H27" s="6" t="str">
        <f t="shared" si="3"/>
        <v>WR</v>
      </c>
      <c r="I27">
        <v>6</v>
      </c>
      <c r="J27">
        <v>208.6</v>
      </c>
      <c r="K27">
        <v>16</v>
      </c>
      <c r="L27">
        <v>11.5</v>
      </c>
      <c r="M27">
        <v>13</v>
      </c>
      <c r="N27" t="s">
        <v>93</v>
      </c>
      <c r="O27">
        <v>83.8</v>
      </c>
      <c r="P27">
        <v>98.9</v>
      </c>
      <c r="Q27">
        <v>0</v>
      </c>
    </row>
    <row r="28" spans="2:17" x14ac:dyDescent="0.15">
      <c r="B28" t="s">
        <v>367</v>
      </c>
      <c r="C28" s="6" t="str">
        <f>""</f>
        <v/>
      </c>
      <c r="D28" s="6" t="s">
        <v>465</v>
      </c>
      <c r="E28" s="6" t="str">
        <f t="shared" si="1"/>
        <v>KC TE</v>
      </c>
      <c r="F28" s="6" t="str">
        <f t="shared" si="2"/>
        <v>Travis Kelce</v>
      </c>
      <c r="G28" s="6" t="str">
        <f t="shared" si="0"/>
        <v>KC</v>
      </c>
      <c r="H28" s="6" t="str">
        <f t="shared" si="3"/>
        <v>TE</v>
      </c>
      <c r="I28">
        <v>1</v>
      </c>
      <c r="J28">
        <v>208.2</v>
      </c>
      <c r="K28">
        <v>16</v>
      </c>
      <c r="L28">
        <v>14.4</v>
      </c>
      <c r="M28">
        <v>15.3</v>
      </c>
      <c r="N28" t="s">
        <v>156</v>
      </c>
      <c r="O28">
        <v>98.9</v>
      </c>
      <c r="P28">
        <v>99.9</v>
      </c>
      <c r="Q28">
        <v>0</v>
      </c>
    </row>
    <row r="29" spans="2:17" x14ac:dyDescent="0.15">
      <c r="B29" t="s">
        <v>368</v>
      </c>
      <c r="C29" s="6" t="str">
        <f>""</f>
        <v/>
      </c>
      <c r="D29" s="6" t="s">
        <v>368</v>
      </c>
      <c r="E29" s="6" t="str">
        <f t="shared" si="1"/>
        <v>NO WR</v>
      </c>
      <c r="F29" s="6" t="str">
        <f t="shared" si="2"/>
        <v>Michael Thomas</v>
      </c>
      <c r="G29" s="6" t="str">
        <f t="shared" si="0"/>
        <v>NO</v>
      </c>
      <c r="H29" s="6" t="str">
        <f t="shared" si="3"/>
        <v>WR</v>
      </c>
      <c r="I29">
        <v>8</v>
      </c>
      <c r="J29">
        <v>208.2</v>
      </c>
      <c r="K29">
        <v>16</v>
      </c>
      <c r="L29">
        <v>27.7</v>
      </c>
      <c r="M29">
        <v>16.5</v>
      </c>
      <c r="N29" t="s">
        <v>89</v>
      </c>
      <c r="O29">
        <v>98</v>
      </c>
      <c r="P29">
        <v>99.9</v>
      </c>
      <c r="Q29">
        <v>0</v>
      </c>
    </row>
    <row r="30" spans="2:17" x14ac:dyDescent="0.15">
      <c r="B30" t="s">
        <v>369</v>
      </c>
      <c r="C30" s="6" t="str">
        <f>""</f>
        <v/>
      </c>
      <c r="D30" s="6" t="s">
        <v>466</v>
      </c>
      <c r="E30" s="6" t="str">
        <f t="shared" si="1"/>
        <v>Mia WR</v>
      </c>
      <c r="F30" s="6" t="str">
        <f t="shared" si="2"/>
        <v>Jarvis Landry</v>
      </c>
      <c r="G30" s="6" t="str">
        <f t="shared" si="0"/>
        <v>Mia</v>
      </c>
      <c r="H30" s="6" t="str">
        <f t="shared" si="3"/>
        <v>WR</v>
      </c>
      <c r="I30">
        <v>9</v>
      </c>
      <c r="J30">
        <v>207.8</v>
      </c>
      <c r="K30">
        <v>16</v>
      </c>
      <c r="L30">
        <v>24.6</v>
      </c>
      <c r="M30">
        <v>14.9</v>
      </c>
      <c r="N30" t="s">
        <v>191</v>
      </c>
      <c r="O30">
        <v>78.900000000000006</v>
      </c>
      <c r="P30">
        <v>97.3</v>
      </c>
      <c r="Q30">
        <v>0.1</v>
      </c>
    </row>
    <row r="31" spans="2:17" x14ac:dyDescent="0.15">
      <c r="B31" t="s">
        <v>370</v>
      </c>
      <c r="C31" s="6" t="str">
        <f>""</f>
        <v/>
      </c>
      <c r="D31" s="6" t="s">
        <v>467</v>
      </c>
      <c r="E31" s="6" t="str">
        <f t="shared" si="1"/>
        <v>GB WR</v>
      </c>
      <c r="F31" s="6" t="str">
        <f t="shared" si="2"/>
        <v>Davante Adams</v>
      </c>
      <c r="G31" s="6" t="str">
        <f t="shared" si="0"/>
        <v>GB</v>
      </c>
      <c r="H31" s="6" t="str">
        <f t="shared" si="3"/>
        <v>WR</v>
      </c>
      <c r="I31">
        <v>10</v>
      </c>
      <c r="J31">
        <v>205.8</v>
      </c>
      <c r="K31">
        <v>15.8</v>
      </c>
      <c r="L31">
        <v>30.4</v>
      </c>
      <c r="M31">
        <v>13.6</v>
      </c>
      <c r="N31" t="s">
        <v>62</v>
      </c>
      <c r="O31">
        <v>79.2</v>
      </c>
      <c r="P31">
        <v>96.2</v>
      </c>
      <c r="Q31">
        <v>0.4</v>
      </c>
    </row>
    <row r="32" spans="2:17" x14ac:dyDescent="0.15">
      <c r="B32" t="s">
        <v>371</v>
      </c>
      <c r="C32" s="6" t="str">
        <f>""</f>
        <v/>
      </c>
      <c r="D32" s="6" t="s">
        <v>468</v>
      </c>
      <c r="E32" s="6" t="str">
        <f t="shared" si="1"/>
        <v>NYJ QB  IR</v>
      </c>
      <c r="F32" s="6" t="str">
        <f t="shared" si="2"/>
        <v>Josh McCown*</v>
      </c>
      <c r="G32" s="6" t="str">
        <f t="shared" si="0"/>
        <v>NYJ</v>
      </c>
      <c r="H32" s="6" t="s">
        <v>12</v>
      </c>
      <c r="I32">
        <v>13</v>
      </c>
      <c r="J32">
        <v>205.4</v>
      </c>
      <c r="K32">
        <v>15.8</v>
      </c>
      <c r="L32">
        <v>-1.5</v>
      </c>
      <c r="M32">
        <v>0</v>
      </c>
      <c r="N32" t="s">
        <v>109</v>
      </c>
      <c r="O32">
        <v>4.3</v>
      </c>
      <c r="P32">
        <v>25.6</v>
      </c>
      <c r="Q32">
        <v>-19.399999999999999</v>
      </c>
    </row>
    <row r="33" spans="2:17" x14ac:dyDescent="0.15">
      <c r="B33" t="s">
        <v>372</v>
      </c>
      <c r="C33" s="6" t="str">
        <f>""</f>
        <v/>
      </c>
      <c r="D33" s="6" t="s">
        <v>469</v>
      </c>
      <c r="E33" s="6" t="str">
        <f t="shared" si="1"/>
        <v>Cin WR</v>
      </c>
      <c r="F33" s="6" t="str">
        <f t="shared" si="2"/>
        <v>A.J. Green</v>
      </c>
      <c r="G33" s="6" t="str">
        <f t="shared" si="0"/>
        <v>Cin</v>
      </c>
      <c r="H33" s="6" t="str">
        <f>RIGHT(E33,LEN(E33)-LEN(G33)-1)</f>
        <v>WR</v>
      </c>
      <c r="I33">
        <v>11</v>
      </c>
      <c r="J33">
        <v>204</v>
      </c>
      <c r="K33">
        <v>15.7</v>
      </c>
      <c r="L33">
        <v>9.4</v>
      </c>
      <c r="M33">
        <v>15.8</v>
      </c>
      <c r="N33" t="s">
        <v>158</v>
      </c>
      <c r="O33">
        <v>95</v>
      </c>
      <c r="P33">
        <v>99.9</v>
      </c>
      <c r="Q33">
        <v>0</v>
      </c>
    </row>
    <row r="34" spans="2:17" x14ac:dyDescent="0.15">
      <c r="B34" t="s">
        <v>373</v>
      </c>
      <c r="C34" s="6" t="str">
        <f>""</f>
        <v/>
      </c>
      <c r="D34" s="6" t="s">
        <v>470</v>
      </c>
      <c r="E34" s="6" t="str">
        <f t="shared" si="1"/>
        <v>Jax QB</v>
      </c>
      <c r="F34" s="6" t="str">
        <f t="shared" si="2"/>
        <v>Blake Bortles</v>
      </c>
      <c r="G34" s="6" t="str">
        <f t="shared" si="0"/>
        <v>Jax</v>
      </c>
      <c r="H34" s="6" t="str">
        <f>RIGHT(E34,LEN(E34)-LEN(G34)-1)</f>
        <v>QB</v>
      </c>
      <c r="I34">
        <v>14</v>
      </c>
      <c r="J34">
        <v>199</v>
      </c>
      <c r="K34">
        <v>15.3</v>
      </c>
      <c r="L34">
        <v>18.5</v>
      </c>
      <c r="M34">
        <v>15.5</v>
      </c>
      <c r="N34" t="s">
        <v>137</v>
      </c>
      <c r="O34">
        <v>15.3</v>
      </c>
      <c r="P34">
        <v>36.9</v>
      </c>
      <c r="Q34">
        <v>16</v>
      </c>
    </row>
    <row r="35" spans="2:17" x14ac:dyDescent="0.15">
      <c r="B35" t="s">
        <v>374</v>
      </c>
      <c r="C35" s="6" t="str">
        <f>""</f>
        <v/>
      </c>
      <c r="D35" s="6" t="s">
        <v>471</v>
      </c>
      <c r="E35" s="6" t="str">
        <f t="shared" si="1"/>
        <v>Min QB</v>
      </c>
      <c r="F35" s="6" t="str">
        <f t="shared" si="2"/>
        <v>Case Keenum</v>
      </c>
      <c r="G35" s="6" t="str">
        <f t="shared" si="0"/>
        <v>Min</v>
      </c>
      <c r="H35" s="6" t="str">
        <f>RIGHT(E35,LEN(E35)-LEN(G35)-1)</f>
        <v>QB</v>
      </c>
      <c r="I35">
        <v>15</v>
      </c>
      <c r="J35">
        <v>197.5</v>
      </c>
      <c r="K35">
        <v>15.2</v>
      </c>
      <c r="L35">
        <v>19.2</v>
      </c>
      <c r="M35">
        <v>16.100000000000001</v>
      </c>
      <c r="N35" t="s">
        <v>105</v>
      </c>
      <c r="O35">
        <v>34.700000000000003</v>
      </c>
      <c r="P35">
        <v>63.9</v>
      </c>
      <c r="Q35">
        <v>7</v>
      </c>
    </row>
    <row r="36" spans="2:17" x14ac:dyDescent="0.15">
      <c r="B36" t="s">
        <v>375</v>
      </c>
      <c r="C36" s="6" t="str">
        <f>""</f>
        <v/>
      </c>
      <c r="D36" s="6" t="s">
        <v>472</v>
      </c>
      <c r="E36" s="6" t="str">
        <f t="shared" si="1"/>
        <v>Jax RB  Q</v>
      </c>
      <c r="F36" s="6" t="str">
        <f t="shared" si="2"/>
        <v>Leonard Fournette</v>
      </c>
      <c r="G36" s="6" t="str">
        <f t="shared" si="0"/>
        <v>Jax</v>
      </c>
      <c r="H36" s="6" t="s">
        <v>24</v>
      </c>
      <c r="I36">
        <v>8</v>
      </c>
      <c r="J36">
        <v>196.6</v>
      </c>
      <c r="K36">
        <v>15.1</v>
      </c>
      <c r="L36">
        <v>21.9</v>
      </c>
      <c r="M36">
        <v>18</v>
      </c>
      <c r="N36" t="s">
        <v>142</v>
      </c>
      <c r="O36">
        <v>96</v>
      </c>
      <c r="P36">
        <v>99.9</v>
      </c>
      <c r="Q36">
        <v>0</v>
      </c>
    </row>
    <row r="37" spans="2:17" x14ac:dyDescent="0.15">
      <c r="B37" t="s">
        <v>376</v>
      </c>
      <c r="C37" s="6" t="str">
        <f>""</f>
        <v/>
      </c>
      <c r="D37" s="6" t="s">
        <v>473</v>
      </c>
      <c r="E37" s="6" t="str">
        <f t="shared" si="1"/>
        <v>SF RB</v>
      </c>
      <c r="F37" s="6" t="str">
        <f t="shared" si="2"/>
        <v>Carlos Hyde</v>
      </c>
      <c r="G37" s="6" t="str">
        <f t="shared" si="0"/>
        <v>SF</v>
      </c>
      <c r="H37" s="6" t="str">
        <f t="shared" ref="H37:H45" si="4">RIGHT(E37,LEN(E37)-LEN(G37)-1)</f>
        <v>RB</v>
      </c>
      <c r="I37">
        <v>9</v>
      </c>
      <c r="J37">
        <v>189.8</v>
      </c>
      <c r="K37">
        <v>14.6</v>
      </c>
      <c r="L37">
        <v>13.8</v>
      </c>
      <c r="M37">
        <v>15.2</v>
      </c>
      <c r="N37" t="s">
        <v>118</v>
      </c>
      <c r="O37">
        <v>85.3</v>
      </c>
      <c r="P37">
        <v>98.4</v>
      </c>
      <c r="Q37">
        <v>0</v>
      </c>
    </row>
    <row r="38" spans="2:17" x14ac:dyDescent="0.15">
      <c r="B38" t="s">
        <v>377</v>
      </c>
      <c r="C38" s="6" t="str">
        <f>""</f>
        <v/>
      </c>
      <c r="D38" s="6" t="s">
        <v>474</v>
      </c>
      <c r="E38" s="6" t="str">
        <f t="shared" si="1"/>
        <v>Det WR</v>
      </c>
      <c r="F38" s="6" t="str">
        <f t="shared" si="2"/>
        <v>Golden Tate</v>
      </c>
      <c r="G38" s="6" t="str">
        <f t="shared" si="0"/>
        <v>Det</v>
      </c>
      <c r="H38" s="6" t="str">
        <f t="shared" si="4"/>
        <v>WR</v>
      </c>
      <c r="I38">
        <v>12</v>
      </c>
      <c r="J38">
        <v>188.4</v>
      </c>
      <c r="K38">
        <v>14.5</v>
      </c>
      <c r="L38">
        <v>22.5</v>
      </c>
      <c r="M38">
        <v>13.7</v>
      </c>
      <c r="N38" t="s">
        <v>131</v>
      </c>
      <c r="O38">
        <v>72.8</v>
      </c>
      <c r="P38">
        <v>96.4</v>
      </c>
      <c r="Q38">
        <v>0.2</v>
      </c>
    </row>
    <row r="39" spans="2:17" x14ac:dyDescent="0.15">
      <c r="B39" t="s">
        <v>378</v>
      </c>
      <c r="C39" s="6" t="str">
        <f>""</f>
        <v/>
      </c>
      <c r="D39" s="6" t="s">
        <v>475</v>
      </c>
      <c r="E39" s="6" t="str">
        <f t="shared" si="1"/>
        <v>Det WR</v>
      </c>
      <c r="F39" s="6" t="str">
        <f t="shared" si="2"/>
        <v>Marvin Jones Jr.</v>
      </c>
      <c r="G39" s="6" t="str">
        <f t="shared" si="0"/>
        <v>Det</v>
      </c>
      <c r="H39" s="6" t="str">
        <f t="shared" si="4"/>
        <v>WR</v>
      </c>
      <c r="I39">
        <v>13</v>
      </c>
      <c r="J39">
        <v>187.5</v>
      </c>
      <c r="K39">
        <v>14.4</v>
      </c>
      <c r="L39">
        <v>9.4</v>
      </c>
      <c r="M39">
        <v>12.7</v>
      </c>
      <c r="N39" t="s">
        <v>131</v>
      </c>
      <c r="O39">
        <v>68</v>
      </c>
      <c r="P39">
        <v>92.1</v>
      </c>
      <c r="Q39">
        <v>0.3</v>
      </c>
    </row>
    <row r="40" spans="2:17" x14ac:dyDescent="0.15">
      <c r="B40" t="s">
        <v>379</v>
      </c>
      <c r="C40" s="6" t="str">
        <f>""</f>
        <v/>
      </c>
      <c r="D40" s="6" t="s">
        <v>476</v>
      </c>
      <c r="E40" s="6" t="str">
        <f t="shared" si="1"/>
        <v>Car RB</v>
      </c>
      <c r="F40" s="6" t="str">
        <f t="shared" si="2"/>
        <v>Christian McCaffrey</v>
      </c>
      <c r="G40" s="6" t="str">
        <f t="shared" si="0"/>
        <v>Car</v>
      </c>
      <c r="H40" s="6" t="str">
        <f t="shared" si="4"/>
        <v>RB</v>
      </c>
      <c r="I40">
        <v>10</v>
      </c>
      <c r="J40">
        <v>184.8</v>
      </c>
      <c r="K40">
        <v>14.2</v>
      </c>
      <c r="L40">
        <v>8.3000000000000007</v>
      </c>
      <c r="M40">
        <v>15.3</v>
      </c>
      <c r="N40" t="s">
        <v>62</v>
      </c>
      <c r="O40">
        <v>81.099999999999994</v>
      </c>
      <c r="P40">
        <v>98.7</v>
      </c>
      <c r="Q40">
        <v>-0.1</v>
      </c>
    </row>
    <row r="41" spans="2:17" x14ac:dyDescent="0.15">
      <c r="B41" t="s">
        <v>380</v>
      </c>
      <c r="C41" s="6" t="str">
        <f>""</f>
        <v/>
      </c>
      <c r="D41" s="6" t="s">
        <v>477</v>
      </c>
      <c r="E41" s="6" t="str">
        <f t="shared" si="1"/>
        <v>Sea WR</v>
      </c>
      <c r="F41" s="6" t="str">
        <f t="shared" si="2"/>
        <v>Doug Baldwin</v>
      </c>
      <c r="G41" s="6" t="str">
        <f t="shared" si="0"/>
        <v>Sea</v>
      </c>
      <c r="H41" s="6" t="str">
        <f t="shared" si="4"/>
        <v>WR</v>
      </c>
      <c r="I41">
        <v>14</v>
      </c>
      <c r="J41">
        <v>183.2</v>
      </c>
      <c r="K41">
        <v>14.1</v>
      </c>
      <c r="L41">
        <v>16.8</v>
      </c>
      <c r="M41">
        <v>15.8</v>
      </c>
      <c r="N41" t="s">
        <v>128</v>
      </c>
      <c r="O41">
        <v>86.1</v>
      </c>
      <c r="P41">
        <v>99.2</v>
      </c>
      <c r="Q41">
        <v>0</v>
      </c>
    </row>
    <row r="42" spans="2:17" x14ac:dyDescent="0.15">
      <c r="B42" t="s">
        <v>381</v>
      </c>
      <c r="C42" s="6" t="str">
        <f>""</f>
        <v/>
      </c>
      <c r="D42" s="6" t="s">
        <v>478</v>
      </c>
      <c r="E42" s="6" t="str">
        <f t="shared" si="1"/>
        <v>NE TE</v>
      </c>
      <c r="F42" s="6" t="str">
        <f t="shared" si="2"/>
        <v>Rob Gronkowski</v>
      </c>
      <c r="G42" s="6" t="str">
        <f t="shared" si="0"/>
        <v>NE</v>
      </c>
      <c r="H42" s="6" t="str">
        <f t="shared" si="4"/>
        <v>TE</v>
      </c>
      <c r="I42">
        <v>2</v>
      </c>
      <c r="J42">
        <v>181.9</v>
      </c>
      <c r="K42">
        <v>14</v>
      </c>
      <c r="L42">
        <v>0</v>
      </c>
      <c r="M42">
        <v>15.6</v>
      </c>
      <c r="N42" t="s">
        <v>100</v>
      </c>
      <c r="O42">
        <v>76.2</v>
      </c>
      <c r="P42">
        <v>100</v>
      </c>
      <c r="Q42">
        <v>0</v>
      </c>
    </row>
    <row r="43" spans="2:17" x14ac:dyDescent="0.15">
      <c r="B43" t="s">
        <v>382</v>
      </c>
      <c r="C43" s="6" t="str">
        <f>""</f>
        <v/>
      </c>
      <c r="D43" s="6" t="s">
        <v>479</v>
      </c>
      <c r="E43" s="6" t="str">
        <f t="shared" si="1"/>
        <v>NE WR</v>
      </c>
      <c r="F43" s="6" t="str">
        <f t="shared" si="2"/>
        <v>Brandin Cooks</v>
      </c>
      <c r="G43" s="6" t="str">
        <f t="shared" si="0"/>
        <v>NE</v>
      </c>
      <c r="H43" s="6" t="str">
        <f t="shared" si="4"/>
        <v>WR</v>
      </c>
      <c r="I43">
        <v>15</v>
      </c>
      <c r="J43">
        <v>181</v>
      </c>
      <c r="K43">
        <v>13.9</v>
      </c>
      <c r="L43">
        <v>4.8</v>
      </c>
      <c r="M43">
        <v>13.1</v>
      </c>
      <c r="N43" t="s">
        <v>156</v>
      </c>
      <c r="O43">
        <v>80.7</v>
      </c>
      <c r="P43">
        <v>99.8</v>
      </c>
      <c r="Q43">
        <v>0</v>
      </c>
    </row>
    <row r="44" spans="2:17" x14ac:dyDescent="0.15">
      <c r="B44" t="s">
        <v>383</v>
      </c>
      <c r="C44" s="6" t="str">
        <f>""</f>
        <v/>
      </c>
      <c r="D44" s="6" t="s">
        <v>383</v>
      </c>
      <c r="E44" s="6" t="str">
        <f t="shared" si="1"/>
        <v>Atl QB</v>
      </c>
      <c r="F44" s="6" t="str">
        <f t="shared" si="2"/>
        <v>Matt Ryan</v>
      </c>
      <c r="G44" s="6" t="str">
        <f t="shared" si="0"/>
        <v>Atl</v>
      </c>
      <c r="H44" s="6" t="str">
        <f t="shared" si="4"/>
        <v>QB</v>
      </c>
      <c r="I44">
        <v>16</v>
      </c>
      <c r="J44">
        <v>180.4</v>
      </c>
      <c r="K44">
        <v>13.9</v>
      </c>
      <c r="L44">
        <v>6.8</v>
      </c>
      <c r="M44">
        <v>16.2</v>
      </c>
      <c r="N44" t="s">
        <v>85</v>
      </c>
      <c r="O44">
        <v>50.1</v>
      </c>
      <c r="P44">
        <v>93.7</v>
      </c>
      <c r="Q44">
        <v>-1.7</v>
      </c>
    </row>
    <row r="45" spans="2:17" x14ac:dyDescent="0.15">
      <c r="B45" t="s">
        <v>384</v>
      </c>
      <c r="C45" s="6" t="str">
        <f>""</f>
        <v/>
      </c>
      <c r="D45" s="6" t="s">
        <v>480</v>
      </c>
      <c r="E45" s="6" t="str">
        <f t="shared" si="1"/>
        <v>NYJ WR</v>
      </c>
      <c r="F45" s="6" t="str">
        <f t="shared" si="2"/>
        <v>Robby Anderson</v>
      </c>
      <c r="G45" s="6" t="str">
        <f t="shared" si="0"/>
        <v>NYJ</v>
      </c>
      <c r="H45" s="6" t="str">
        <f t="shared" si="4"/>
        <v>WR</v>
      </c>
      <c r="I45">
        <v>16</v>
      </c>
      <c r="J45">
        <v>179.6</v>
      </c>
      <c r="K45">
        <v>13.8</v>
      </c>
      <c r="L45">
        <v>5.7</v>
      </c>
      <c r="M45">
        <v>11.1</v>
      </c>
      <c r="N45" t="s">
        <v>80</v>
      </c>
      <c r="O45">
        <v>31.3</v>
      </c>
      <c r="P45">
        <v>80.7</v>
      </c>
      <c r="Q45">
        <v>-1.9</v>
      </c>
    </row>
    <row r="46" spans="2:17" x14ac:dyDescent="0.15">
      <c r="B46" t="s">
        <v>385</v>
      </c>
      <c r="C46" s="6" t="str">
        <f>""</f>
        <v/>
      </c>
      <c r="D46" s="6" t="s">
        <v>481</v>
      </c>
      <c r="E46" s="6" t="str">
        <f t="shared" si="1"/>
        <v>Phi WR  Q</v>
      </c>
      <c r="F46" s="6" t="str">
        <f t="shared" si="2"/>
        <v>Alshon Jeffery</v>
      </c>
      <c r="G46" s="6" t="str">
        <f t="shared" si="0"/>
        <v>Phi</v>
      </c>
      <c r="H46" s="6" t="s">
        <v>14</v>
      </c>
      <c r="I46">
        <v>17</v>
      </c>
      <c r="J46">
        <v>179.2</v>
      </c>
      <c r="K46">
        <v>13.8</v>
      </c>
      <c r="L46">
        <v>16.2</v>
      </c>
      <c r="M46">
        <v>13.4</v>
      </c>
      <c r="N46" t="s">
        <v>206</v>
      </c>
      <c r="O46">
        <v>80.400000000000006</v>
      </c>
      <c r="P46">
        <v>98.2</v>
      </c>
      <c r="Q46">
        <v>0</v>
      </c>
    </row>
    <row r="47" spans="2:17" x14ac:dyDescent="0.15">
      <c r="B47" t="s">
        <v>386</v>
      </c>
      <c r="C47" s="6" t="str">
        <f>""</f>
        <v/>
      </c>
      <c r="D47" s="6" t="s">
        <v>482</v>
      </c>
      <c r="E47" s="6" t="str">
        <f t="shared" si="1"/>
        <v>Cin QB</v>
      </c>
      <c r="F47" s="6" t="str">
        <f t="shared" si="2"/>
        <v>Andy Dalton</v>
      </c>
      <c r="G47" s="6" t="str">
        <f t="shared" si="0"/>
        <v>Cin</v>
      </c>
      <c r="H47" s="6" t="str">
        <f>RIGHT(E47,LEN(E47)-LEN(G47)-1)</f>
        <v>QB</v>
      </c>
      <c r="I47">
        <v>17</v>
      </c>
      <c r="J47">
        <v>178.1</v>
      </c>
      <c r="K47">
        <v>13.7</v>
      </c>
      <c r="L47">
        <v>7.6</v>
      </c>
      <c r="M47">
        <v>13.8</v>
      </c>
      <c r="N47" t="s">
        <v>191</v>
      </c>
      <c r="O47">
        <v>8.3000000000000007</v>
      </c>
      <c r="P47">
        <v>34.700000000000003</v>
      </c>
      <c r="Q47">
        <v>-4</v>
      </c>
    </row>
    <row r="48" spans="2:17" x14ac:dyDescent="0.15">
      <c r="B48" t="s">
        <v>387</v>
      </c>
      <c r="C48" s="6" t="str">
        <f>""</f>
        <v/>
      </c>
      <c r="D48" s="6" t="s">
        <v>483</v>
      </c>
      <c r="E48" s="6" t="str">
        <f t="shared" si="1"/>
        <v>Hou RB  Q</v>
      </c>
      <c r="F48" s="6" t="str">
        <f t="shared" si="2"/>
        <v>Lamar Miller</v>
      </c>
      <c r="G48" s="6" t="str">
        <f t="shared" si="0"/>
        <v>Hou</v>
      </c>
      <c r="H48" s="6" t="s">
        <v>24</v>
      </c>
      <c r="I48">
        <v>11</v>
      </c>
      <c r="J48">
        <v>177</v>
      </c>
      <c r="K48">
        <v>13.6</v>
      </c>
      <c r="L48">
        <v>8</v>
      </c>
      <c r="M48">
        <v>11.6</v>
      </c>
      <c r="N48" t="s">
        <v>128</v>
      </c>
      <c r="O48">
        <v>66.5</v>
      </c>
      <c r="P48">
        <v>98.7</v>
      </c>
      <c r="Q48">
        <v>-0.3</v>
      </c>
    </row>
    <row r="49" spans="2:17" x14ac:dyDescent="0.15">
      <c r="B49" t="s">
        <v>388</v>
      </c>
      <c r="C49" s="6" t="str">
        <f>""</f>
        <v/>
      </c>
      <c r="D49" s="6" t="s">
        <v>388</v>
      </c>
      <c r="E49" s="6" t="s">
        <v>391</v>
      </c>
      <c r="F49" s="6" t="e">
        <f t="shared" si="2"/>
        <v>#VALUE!</v>
      </c>
      <c r="G49" s="6" t="s">
        <v>225</v>
      </c>
      <c r="H49" s="6" t="s">
        <v>17</v>
      </c>
      <c r="I49">
        <v>1</v>
      </c>
      <c r="J49">
        <v>177</v>
      </c>
      <c r="K49">
        <v>13.6</v>
      </c>
      <c r="L49">
        <v>5</v>
      </c>
      <c r="M49">
        <v>15.4</v>
      </c>
      <c r="N49" t="s">
        <v>62</v>
      </c>
      <c r="O49">
        <v>96.5</v>
      </c>
      <c r="P49">
        <v>98.1</v>
      </c>
      <c r="Q49">
        <v>0.2</v>
      </c>
    </row>
    <row r="50" spans="2:17" x14ac:dyDescent="0.15">
      <c r="B50" t="s">
        <v>389</v>
      </c>
      <c r="C50" s="6" t="str">
        <f>""</f>
        <v/>
      </c>
      <c r="D50" s="6" t="s">
        <v>484</v>
      </c>
      <c r="E50" s="6" t="str">
        <f t="shared" ref="E50:E81" si="5">SUBSTITUTE(B50,F50&amp;", ","")</f>
        <v>Car WR</v>
      </c>
      <c r="F50" s="6" t="str">
        <f t="shared" si="2"/>
        <v>Devin Funchess</v>
      </c>
      <c r="G50" s="6" t="str">
        <f t="shared" ref="G50:G84" si="6">LEFT(E50,FIND(" ",E50)-1)</f>
        <v>Car</v>
      </c>
      <c r="H50" s="6" t="str">
        <f>RIGHT(E50,LEN(E50)-LEN(G50)-1)</f>
        <v>WR</v>
      </c>
      <c r="I50">
        <v>18</v>
      </c>
      <c r="J50">
        <v>175.2</v>
      </c>
      <c r="K50">
        <v>13.5</v>
      </c>
      <c r="L50">
        <v>14.9</v>
      </c>
      <c r="M50">
        <v>13.9</v>
      </c>
      <c r="N50" t="s">
        <v>159</v>
      </c>
      <c r="O50">
        <v>58.6</v>
      </c>
      <c r="P50">
        <v>88.5</v>
      </c>
      <c r="Q50">
        <v>1.5</v>
      </c>
    </row>
    <row r="51" spans="2:17" x14ac:dyDescent="0.15">
      <c r="B51" t="s">
        <v>390</v>
      </c>
      <c r="C51" s="6" t="str">
        <f>""</f>
        <v/>
      </c>
      <c r="D51" s="6" t="s">
        <v>485</v>
      </c>
      <c r="E51" s="6" t="str">
        <f t="shared" si="5"/>
        <v>Oak QB</v>
      </c>
      <c r="F51" s="6" t="str">
        <f t="shared" si="2"/>
        <v>Derek Carr</v>
      </c>
      <c r="G51" s="6" t="str">
        <f t="shared" si="6"/>
        <v>Oak</v>
      </c>
      <c r="H51" s="6" t="str">
        <f>RIGHT(E51,LEN(E51)-LEN(G51)-1)</f>
        <v>QB</v>
      </c>
      <c r="I51">
        <v>18</v>
      </c>
      <c r="J51">
        <v>173.2</v>
      </c>
      <c r="K51">
        <v>13.3</v>
      </c>
      <c r="L51">
        <v>10.4</v>
      </c>
      <c r="M51">
        <v>15.3</v>
      </c>
      <c r="N51" t="s">
        <v>126</v>
      </c>
      <c r="O51">
        <v>25.1</v>
      </c>
      <c r="P51">
        <v>77.900000000000006</v>
      </c>
      <c r="Q51">
        <v>-4.5</v>
      </c>
    </row>
    <row r="52" spans="2:17" x14ac:dyDescent="0.15">
      <c r="B52" t="s">
        <v>392</v>
      </c>
      <c r="C52" s="6" t="str">
        <f>""</f>
        <v/>
      </c>
      <c r="D52" s="6" t="s">
        <v>486</v>
      </c>
      <c r="E52" s="6" t="str">
        <f t="shared" si="5"/>
        <v>Buf QB</v>
      </c>
      <c r="F52" s="6" t="str">
        <f t="shared" si="2"/>
        <v>Tyrod Taylor</v>
      </c>
      <c r="G52" s="6" t="str">
        <f t="shared" si="6"/>
        <v>Buf</v>
      </c>
      <c r="H52" s="6" t="str">
        <f>RIGHT(E52,LEN(E52)-LEN(G52)-1)</f>
        <v>QB</v>
      </c>
      <c r="I52">
        <v>19</v>
      </c>
      <c r="J52">
        <v>171</v>
      </c>
      <c r="K52">
        <v>13.2</v>
      </c>
      <c r="L52">
        <v>0</v>
      </c>
      <c r="M52">
        <v>16.7</v>
      </c>
      <c r="N52" t="s">
        <v>145</v>
      </c>
      <c r="O52">
        <v>4.8</v>
      </c>
      <c r="P52">
        <v>39.9</v>
      </c>
      <c r="Q52">
        <v>-7.6</v>
      </c>
    </row>
    <row r="53" spans="2:17" x14ac:dyDescent="0.15">
      <c r="B53" t="s">
        <v>393</v>
      </c>
      <c r="C53" s="6" t="str">
        <f>""</f>
        <v/>
      </c>
      <c r="D53" s="6" t="s">
        <v>487</v>
      </c>
      <c r="E53" s="6" t="str">
        <f t="shared" si="5"/>
        <v>Chi RB</v>
      </c>
      <c r="F53" s="6" t="str">
        <f t="shared" si="2"/>
        <v>Jordan Howard</v>
      </c>
      <c r="G53" s="6" t="str">
        <f t="shared" si="6"/>
        <v>Chi</v>
      </c>
      <c r="H53" s="6" t="str">
        <f>RIGHT(E53,LEN(E53)-LEN(G53)-1)</f>
        <v>RB</v>
      </c>
      <c r="I53">
        <v>12</v>
      </c>
      <c r="J53">
        <v>170.6</v>
      </c>
      <c r="K53">
        <v>13.1</v>
      </c>
      <c r="L53">
        <v>28.5</v>
      </c>
      <c r="M53">
        <v>15.1</v>
      </c>
      <c r="N53" t="s">
        <v>159</v>
      </c>
      <c r="O53">
        <v>91.9</v>
      </c>
      <c r="P53">
        <v>99.8</v>
      </c>
      <c r="Q53">
        <v>0</v>
      </c>
    </row>
    <row r="54" spans="2:17" x14ac:dyDescent="0.15">
      <c r="B54" t="s">
        <v>394</v>
      </c>
      <c r="C54" s="6" t="str">
        <f>""</f>
        <v/>
      </c>
      <c r="D54" s="6" t="s">
        <v>394</v>
      </c>
      <c r="E54" s="6" t="str">
        <f t="shared" si="5"/>
        <v>Dal RB  SSPD</v>
      </c>
      <c r="F54" s="6" t="str">
        <f t="shared" si="2"/>
        <v>Ezekiel Elliott</v>
      </c>
      <c r="G54" s="6" t="str">
        <f t="shared" si="6"/>
        <v>Dal</v>
      </c>
      <c r="H54" s="6" t="s">
        <v>24</v>
      </c>
      <c r="I54">
        <v>13</v>
      </c>
      <c r="J54">
        <v>170.3</v>
      </c>
      <c r="K54">
        <v>13.1</v>
      </c>
      <c r="L54">
        <v>0</v>
      </c>
      <c r="M54">
        <v>0</v>
      </c>
      <c r="N54" t="s">
        <v>68</v>
      </c>
      <c r="O54">
        <v>0.3</v>
      </c>
      <c r="P54">
        <v>95.6</v>
      </c>
      <c r="Q54">
        <v>0.3</v>
      </c>
    </row>
    <row r="55" spans="2:17" x14ac:dyDescent="0.15">
      <c r="B55" t="s">
        <v>395</v>
      </c>
      <c r="C55" s="6" t="str">
        <f>""</f>
        <v/>
      </c>
      <c r="D55" s="6" t="s">
        <v>488</v>
      </c>
      <c r="E55" s="6" t="str">
        <f t="shared" si="5"/>
        <v>LAR K</v>
      </c>
      <c r="F55" s="6" t="str">
        <f t="shared" si="2"/>
        <v>Greg Zuerlein</v>
      </c>
      <c r="G55" s="6" t="str">
        <f t="shared" si="6"/>
        <v>LAR</v>
      </c>
      <c r="H55" s="6" t="str">
        <f>RIGHT(E55,LEN(E55)-LEN(G55)-1)</f>
        <v>K</v>
      </c>
      <c r="I55">
        <v>1</v>
      </c>
      <c r="J55">
        <v>170</v>
      </c>
      <c r="K55">
        <v>13.1</v>
      </c>
      <c r="L55">
        <v>5</v>
      </c>
      <c r="M55">
        <v>9.8000000000000007</v>
      </c>
      <c r="N55" t="s">
        <v>158</v>
      </c>
      <c r="O55">
        <v>92.3</v>
      </c>
      <c r="P55">
        <v>95.7</v>
      </c>
      <c r="Q55">
        <v>0</v>
      </c>
    </row>
    <row r="56" spans="2:17" x14ac:dyDescent="0.15">
      <c r="B56" t="s">
        <v>396</v>
      </c>
      <c r="C56" s="6" t="str">
        <f>""</f>
        <v/>
      </c>
      <c r="D56" s="6" t="s">
        <v>396</v>
      </c>
      <c r="E56" s="6" t="str">
        <f t="shared" si="5"/>
        <v>Hou QB  IR</v>
      </c>
      <c r="F56" s="6" t="str">
        <f t="shared" si="2"/>
        <v>Deshaun Watson*</v>
      </c>
      <c r="G56" s="6" t="str">
        <f t="shared" si="6"/>
        <v>Hou</v>
      </c>
      <c r="H56" s="6" t="s">
        <v>12</v>
      </c>
      <c r="I56">
        <v>20</v>
      </c>
      <c r="J56">
        <v>168.9</v>
      </c>
      <c r="K56">
        <v>13</v>
      </c>
      <c r="L56">
        <v>0</v>
      </c>
      <c r="M56">
        <v>0</v>
      </c>
      <c r="N56" t="s">
        <v>100</v>
      </c>
      <c r="O56">
        <v>0.1</v>
      </c>
      <c r="P56">
        <v>12</v>
      </c>
      <c r="Q56">
        <v>-0.4</v>
      </c>
    </row>
    <row r="57" spans="2:17" x14ac:dyDescent="0.15">
      <c r="B57" t="s">
        <v>397</v>
      </c>
      <c r="C57" s="6" t="str">
        <f>""</f>
        <v/>
      </c>
      <c r="D57" s="6" t="s">
        <v>489</v>
      </c>
      <c r="E57" s="6" t="str">
        <f t="shared" si="5"/>
        <v>Dal WR</v>
      </c>
      <c r="F57" s="6" t="str">
        <f t="shared" si="2"/>
        <v>Dez Bryant</v>
      </c>
      <c r="G57" s="6" t="str">
        <f t="shared" si="6"/>
        <v>Dal</v>
      </c>
      <c r="H57" s="6" t="str">
        <f t="shared" ref="H57:H65" si="7">RIGHT(E57,LEN(E57)-LEN(G57)-1)</f>
        <v>WR</v>
      </c>
      <c r="I57">
        <v>19</v>
      </c>
      <c r="J57">
        <v>168.2</v>
      </c>
      <c r="K57">
        <v>12.9</v>
      </c>
      <c r="L57">
        <v>16.3</v>
      </c>
      <c r="M57">
        <v>13.7</v>
      </c>
      <c r="N57" t="s">
        <v>109</v>
      </c>
      <c r="O57">
        <v>84.2</v>
      </c>
      <c r="P57">
        <v>99.4</v>
      </c>
      <c r="Q57">
        <v>0</v>
      </c>
    </row>
    <row r="58" spans="2:17" x14ac:dyDescent="0.15">
      <c r="B58" t="s">
        <v>398</v>
      </c>
      <c r="C58" s="6" t="str">
        <f>""</f>
        <v/>
      </c>
      <c r="D58" s="6" t="s">
        <v>490</v>
      </c>
      <c r="E58" s="6" t="str">
        <f t="shared" si="5"/>
        <v>Ind QB</v>
      </c>
      <c r="F58" s="6" t="str">
        <f t="shared" si="2"/>
        <v>Jacoby Brissett</v>
      </c>
      <c r="G58" s="6" t="str">
        <f t="shared" si="6"/>
        <v>Ind</v>
      </c>
      <c r="H58" s="6" t="str">
        <f t="shared" si="7"/>
        <v>QB</v>
      </c>
      <c r="I58">
        <v>21</v>
      </c>
      <c r="J58">
        <v>168</v>
      </c>
      <c r="K58">
        <v>12.9</v>
      </c>
      <c r="L58">
        <v>7.8</v>
      </c>
      <c r="M58">
        <v>14.2</v>
      </c>
      <c r="N58" t="s">
        <v>158</v>
      </c>
      <c r="O58">
        <v>1.3</v>
      </c>
      <c r="P58">
        <v>10.4</v>
      </c>
      <c r="Q58">
        <v>-2.1</v>
      </c>
    </row>
    <row r="59" spans="2:17" x14ac:dyDescent="0.15">
      <c r="B59" t="s">
        <v>399</v>
      </c>
      <c r="C59" s="6" t="str">
        <f>""</f>
        <v/>
      </c>
      <c r="D59" s="6" t="s">
        <v>491</v>
      </c>
      <c r="E59" s="6" t="str">
        <f t="shared" si="5"/>
        <v>Ten QB</v>
      </c>
      <c r="F59" s="6" t="str">
        <f t="shared" si="2"/>
        <v>Marcus Mariota</v>
      </c>
      <c r="G59" s="6" t="str">
        <f t="shared" si="6"/>
        <v>Ten</v>
      </c>
      <c r="H59" s="6" t="str">
        <f t="shared" si="7"/>
        <v>QB</v>
      </c>
      <c r="I59">
        <v>22</v>
      </c>
      <c r="J59">
        <v>167.7</v>
      </c>
      <c r="K59">
        <v>12.9</v>
      </c>
      <c r="L59">
        <v>3.5</v>
      </c>
      <c r="M59">
        <v>14.4</v>
      </c>
      <c r="N59" t="s">
        <v>182</v>
      </c>
      <c r="O59">
        <v>12.5</v>
      </c>
      <c r="P59">
        <v>60.3</v>
      </c>
      <c r="Q59">
        <v>-7.9</v>
      </c>
    </row>
    <row r="60" spans="2:17" x14ac:dyDescent="0.15">
      <c r="B60" t="s">
        <v>400</v>
      </c>
      <c r="C60" s="6" t="str">
        <f>""</f>
        <v/>
      </c>
      <c r="D60" s="6" t="s">
        <v>492</v>
      </c>
      <c r="E60" s="6" t="str">
        <f t="shared" si="5"/>
        <v>Den WR</v>
      </c>
      <c r="F60" s="6" t="str">
        <f t="shared" si="2"/>
        <v>Demaryius Thomas</v>
      </c>
      <c r="G60" s="6" t="str">
        <f t="shared" si="6"/>
        <v>Den</v>
      </c>
      <c r="H60" s="6" t="str">
        <f t="shared" si="7"/>
        <v>WR</v>
      </c>
      <c r="I60">
        <v>20</v>
      </c>
      <c r="J60">
        <v>167.1</v>
      </c>
      <c r="K60">
        <v>12.9</v>
      </c>
      <c r="L60">
        <v>23.3</v>
      </c>
      <c r="M60">
        <v>13.1</v>
      </c>
      <c r="N60" t="s">
        <v>68</v>
      </c>
      <c r="O60">
        <v>65</v>
      </c>
      <c r="P60">
        <v>96.5</v>
      </c>
      <c r="Q60">
        <v>0.2</v>
      </c>
    </row>
    <row r="61" spans="2:17" x14ac:dyDescent="0.15">
      <c r="B61" t="s">
        <v>401</v>
      </c>
      <c r="C61" s="6" t="str">
        <f>""</f>
        <v/>
      </c>
      <c r="D61" s="6" t="s">
        <v>493</v>
      </c>
      <c r="E61" s="6" t="str">
        <f t="shared" si="5"/>
        <v>Cle RB</v>
      </c>
      <c r="F61" s="6" t="str">
        <f t="shared" si="2"/>
        <v>Duke Johnson Jr.</v>
      </c>
      <c r="G61" s="6" t="str">
        <f t="shared" si="6"/>
        <v>Cle</v>
      </c>
      <c r="H61" s="6" t="str">
        <f t="shared" si="7"/>
        <v>RB</v>
      </c>
      <c r="I61">
        <v>14</v>
      </c>
      <c r="J61">
        <v>164.2</v>
      </c>
      <c r="K61">
        <v>12.6</v>
      </c>
      <c r="L61">
        <v>14.9</v>
      </c>
      <c r="M61">
        <v>10.4</v>
      </c>
      <c r="N61" t="s">
        <v>80</v>
      </c>
      <c r="O61">
        <v>22</v>
      </c>
      <c r="P61">
        <v>71.900000000000006</v>
      </c>
      <c r="Q61">
        <v>-1.4</v>
      </c>
    </row>
    <row r="62" spans="2:17" x14ac:dyDescent="0.15">
      <c r="B62" t="s">
        <v>402</v>
      </c>
      <c r="C62" s="6" t="str">
        <f>""</f>
        <v/>
      </c>
      <c r="D62" s="6" t="s">
        <v>494</v>
      </c>
      <c r="E62" s="6" t="str">
        <f t="shared" si="5"/>
        <v>Phi TE</v>
      </c>
      <c r="F62" s="6" t="str">
        <f t="shared" si="2"/>
        <v>Zach Ertz</v>
      </c>
      <c r="G62" s="6" t="str">
        <f t="shared" si="6"/>
        <v>Phi</v>
      </c>
      <c r="H62" s="6" t="str">
        <f t="shared" si="7"/>
        <v>TE</v>
      </c>
      <c r="I62">
        <v>3</v>
      </c>
      <c r="J62">
        <v>163.30000000000001</v>
      </c>
      <c r="K62">
        <v>12.6</v>
      </c>
      <c r="L62">
        <v>0</v>
      </c>
      <c r="M62">
        <v>13.8</v>
      </c>
      <c r="N62" t="s">
        <v>190</v>
      </c>
      <c r="O62">
        <v>66.3</v>
      </c>
      <c r="P62">
        <v>98.9</v>
      </c>
      <c r="Q62">
        <v>0.2</v>
      </c>
    </row>
    <row r="63" spans="2:17" x14ac:dyDescent="0.15">
      <c r="B63" t="s">
        <v>403</v>
      </c>
      <c r="C63" s="6" t="str">
        <f>""</f>
        <v/>
      </c>
      <c r="D63" s="6" t="s">
        <v>495</v>
      </c>
      <c r="E63" s="6" t="str">
        <f t="shared" si="5"/>
        <v>Phi WR</v>
      </c>
      <c r="F63" s="6" t="str">
        <f t="shared" si="2"/>
        <v>Nelson Agholor</v>
      </c>
      <c r="G63" s="6" t="str">
        <f t="shared" si="6"/>
        <v>Phi</v>
      </c>
      <c r="H63" s="6" t="str">
        <f t="shared" si="7"/>
        <v>WR</v>
      </c>
      <c r="I63">
        <v>21</v>
      </c>
      <c r="J63">
        <v>162.30000000000001</v>
      </c>
      <c r="K63">
        <v>12.5</v>
      </c>
      <c r="L63">
        <v>14.4</v>
      </c>
      <c r="M63">
        <v>10.199999999999999</v>
      </c>
      <c r="N63" t="s">
        <v>206</v>
      </c>
      <c r="O63">
        <v>22.7</v>
      </c>
      <c r="P63">
        <v>66.3</v>
      </c>
      <c r="Q63">
        <v>0.6</v>
      </c>
    </row>
    <row r="64" spans="2:17" x14ac:dyDescent="0.15">
      <c r="B64" t="s">
        <v>404</v>
      </c>
      <c r="C64" s="6" t="str">
        <f>""</f>
        <v/>
      </c>
      <c r="D64" s="6" t="s">
        <v>496</v>
      </c>
      <c r="E64" s="6" t="str">
        <f t="shared" si="5"/>
        <v>Mia WR</v>
      </c>
      <c r="F64" s="6" t="str">
        <f t="shared" si="2"/>
        <v>Kenny Stills</v>
      </c>
      <c r="G64" s="6" t="str">
        <f t="shared" si="6"/>
        <v>Mia</v>
      </c>
      <c r="H64" s="6" t="str">
        <f t="shared" si="7"/>
        <v>WR</v>
      </c>
      <c r="I64">
        <v>22</v>
      </c>
      <c r="J64">
        <v>159.1</v>
      </c>
      <c r="K64">
        <v>12.2</v>
      </c>
      <c r="L64">
        <v>3.8</v>
      </c>
      <c r="M64">
        <v>11.1</v>
      </c>
      <c r="N64" t="s">
        <v>191</v>
      </c>
      <c r="O64">
        <v>16.2</v>
      </c>
      <c r="P64">
        <v>51.5</v>
      </c>
      <c r="Q64">
        <v>-1.5</v>
      </c>
    </row>
    <row r="65" spans="2:17" x14ac:dyDescent="0.15">
      <c r="B65" t="s">
        <v>405</v>
      </c>
      <c r="C65" s="6" t="str">
        <f>""</f>
        <v/>
      </c>
      <c r="D65" s="6" t="s">
        <v>497</v>
      </c>
      <c r="E65" s="6" t="str">
        <f t="shared" si="5"/>
        <v>LAR WR</v>
      </c>
      <c r="F65" s="6" t="str">
        <f t="shared" si="2"/>
        <v>Cooper Kupp</v>
      </c>
      <c r="G65" s="6" t="str">
        <f t="shared" si="6"/>
        <v>LAR</v>
      </c>
      <c r="H65" s="6" t="str">
        <f t="shared" si="7"/>
        <v>WR</v>
      </c>
      <c r="I65">
        <v>23</v>
      </c>
      <c r="J65">
        <v>156.30000000000001</v>
      </c>
      <c r="K65">
        <v>12</v>
      </c>
      <c r="L65">
        <v>22.8</v>
      </c>
      <c r="M65">
        <v>11.5</v>
      </c>
      <c r="N65" t="s">
        <v>123</v>
      </c>
      <c r="O65">
        <v>33</v>
      </c>
      <c r="P65">
        <v>70</v>
      </c>
      <c r="Q65">
        <v>0.7</v>
      </c>
    </row>
    <row r="66" spans="2:17" x14ac:dyDescent="0.15">
      <c r="B66" t="s">
        <v>406</v>
      </c>
      <c r="C66" s="6" t="str">
        <f>""</f>
        <v/>
      </c>
      <c r="D66" s="6" t="s">
        <v>498</v>
      </c>
      <c r="E66" s="6" t="str">
        <f t="shared" si="5"/>
        <v>Sea TE  Q</v>
      </c>
      <c r="F66" s="6" t="str">
        <f t="shared" si="2"/>
        <v>Jimmy Graham</v>
      </c>
      <c r="G66" s="6" t="str">
        <f t="shared" si="6"/>
        <v>Sea</v>
      </c>
      <c r="H66" s="6" t="s">
        <v>29</v>
      </c>
      <c r="I66">
        <v>4</v>
      </c>
      <c r="J66">
        <v>155.30000000000001</v>
      </c>
      <c r="K66">
        <v>11.9</v>
      </c>
      <c r="L66">
        <v>0</v>
      </c>
      <c r="M66">
        <v>12.7</v>
      </c>
      <c r="N66" t="s">
        <v>64</v>
      </c>
      <c r="O66">
        <v>85.4</v>
      </c>
      <c r="P66">
        <v>98.3</v>
      </c>
      <c r="Q66">
        <v>0</v>
      </c>
    </row>
    <row r="67" spans="2:17" x14ac:dyDescent="0.15">
      <c r="B67" t="s">
        <v>407</v>
      </c>
      <c r="C67" s="6" t="str">
        <f>""</f>
        <v/>
      </c>
      <c r="D67" s="6" t="s">
        <v>499</v>
      </c>
      <c r="E67" s="6" t="str">
        <f t="shared" si="5"/>
        <v>TB WR</v>
      </c>
      <c r="F67" s="6" t="str">
        <f t="shared" ref="F67:F101" si="8">LEFT(D67,FIND(",",D67)-1)</f>
        <v>Mike Evans</v>
      </c>
      <c r="G67" s="6" t="str">
        <f t="shared" si="6"/>
        <v>TB</v>
      </c>
      <c r="H67" s="6" t="str">
        <f>RIGHT(E67,LEN(E67)-LEN(G67)-1)</f>
        <v>WR</v>
      </c>
      <c r="I67">
        <v>24</v>
      </c>
      <c r="J67">
        <v>155</v>
      </c>
      <c r="K67">
        <v>11.9</v>
      </c>
      <c r="L67">
        <v>4.5</v>
      </c>
      <c r="M67">
        <v>13.9</v>
      </c>
      <c r="N67" t="s">
        <v>118</v>
      </c>
      <c r="O67">
        <v>71.400000000000006</v>
      </c>
      <c r="P67">
        <v>99.8</v>
      </c>
      <c r="Q67">
        <v>-0.1</v>
      </c>
    </row>
    <row r="68" spans="2:17" x14ac:dyDescent="0.15">
      <c r="B68" t="s">
        <v>408</v>
      </c>
      <c r="C68" s="6" t="str">
        <f>""</f>
        <v/>
      </c>
      <c r="D68" s="6" t="s">
        <v>500</v>
      </c>
      <c r="E68" s="6" t="str">
        <f t="shared" si="5"/>
        <v>NYG TE</v>
      </c>
      <c r="F68" s="6" t="str">
        <f t="shared" si="8"/>
        <v>Evan Engram</v>
      </c>
      <c r="G68" s="6" t="str">
        <f t="shared" si="6"/>
        <v>NYG</v>
      </c>
      <c r="H68" s="6" t="str">
        <f>RIGHT(E68,LEN(E68)-LEN(G68)-1)</f>
        <v>TE</v>
      </c>
      <c r="I68">
        <v>5</v>
      </c>
      <c r="J68">
        <v>153.30000000000001</v>
      </c>
      <c r="K68">
        <v>11.8</v>
      </c>
      <c r="L68">
        <v>9.4</v>
      </c>
      <c r="M68">
        <v>12.4</v>
      </c>
      <c r="N68" t="s">
        <v>173</v>
      </c>
      <c r="O68">
        <v>72.7</v>
      </c>
      <c r="P68">
        <v>95.5</v>
      </c>
      <c r="Q68">
        <v>0.2</v>
      </c>
    </row>
    <row r="69" spans="2:17" x14ac:dyDescent="0.15">
      <c r="B69" t="s">
        <v>409</v>
      </c>
      <c r="C69" s="6" t="str">
        <f>""</f>
        <v/>
      </c>
      <c r="D69" s="6" t="s">
        <v>409</v>
      </c>
      <c r="E69" s="6" t="str">
        <f t="shared" si="5"/>
        <v>Wsh RB  IR</v>
      </c>
      <c r="F69" s="6" t="str">
        <f t="shared" si="8"/>
        <v>Chris Thompson*</v>
      </c>
      <c r="G69" s="6" t="str">
        <f t="shared" si="6"/>
        <v>Wsh</v>
      </c>
      <c r="H69" s="6" t="s">
        <v>24</v>
      </c>
      <c r="I69">
        <v>15</v>
      </c>
      <c r="J69">
        <v>151.4</v>
      </c>
      <c r="K69">
        <v>11.6</v>
      </c>
      <c r="L69">
        <v>0</v>
      </c>
      <c r="M69">
        <v>0</v>
      </c>
      <c r="N69" t="s">
        <v>148</v>
      </c>
      <c r="O69">
        <v>0.1</v>
      </c>
      <c r="P69">
        <v>23.3</v>
      </c>
      <c r="Q69">
        <v>-6.1</v>
      </c>
    </row>
    <row r="70" spans="2:17" x14ac:dyDescent="0.15">
      <c r="B70" t="s">
        <v>410</v>
      </c>
      <c r="C70" s="6" t="str">
        <f>""</f>
        <v/>
      </c>
      <c r="D70" s="6" t="s">
        <v>501</v>
      </c>
      <c r="E70" s="6" t="str">
        <f t="shared" si="5"/>
        <v>Ten TE</v>
      </c>
      <c r="F70" s="6" t="str">
        <f t="shared" si="8"/>
        <v>Delanie Walker</v>
      </c>
      <c r="G70" s="6" t="str">
        <f t="shared" si="6"/>
        <v>Ten</v>
      </c>
      <c r="H70" s="6" t="str">
        <f>RIGHT(E70,LEN(E70)-LEN(G70)-1)</f>
        <v>TE</v>
      </c>
      <c r="I70">
        <v>6</v>
      </c>
      <c r="J70">
        <v>150.6</v>
      </c>
      <c r="K70">
        <v>11.6</v>
      </c>
      <c r="L70">
        <v>9.1999999999999993</v>
      </c>
      <c r="M70">
        <v>11.1</v>
      </c>
      <c r="N70" t="s">
        <v>93</v>
      </c>
      <c r="O70">
        <v>77.3</v>
      </c>
      <c r="P70">
        <v>95.1</v>
      </c>
      <c r="Q70">
        <v>0.5</v>
      </c>
    </row>
    <row r="71" spans="2:17" x14ac:dyDescent="0.15">
      <c r="B71" t="s">
        <v>411</v>
      </c>
      <c r="C71" s="6" t="str">
        <f>""</f>
        <v/>
      </c>
      <c r="D71" s="6" t="s">
        <v>502</v>
      </c>
      <c r="E71" s="6" t="str">
        <f t="shared" si="5"/>
        <v>NYJ WR</v>
      </c>
      <c r="F71" s="6" t="str">
        <f t="shared" si="8"/>
        <v>Jermaine Kearse</v>
      </c>
      <c r="G71" s="6" t="str">
        <f t="shared" si="6"/>
        <v>NYJ</v>
      </c>
      <c r="H71" s="6" t="str">
        <f>RIGHT(E71,LEN(E71)-LEN(G71)-1)</f>
        <v>WR</v>
      </c>
      <c r="I71">
        <v>25</v>
      </c>
      <c r="J71">
        <v>150.1</v>
      </c>
      <c r="K71">
        <v>11.5</v>
      </c>
      <c r="L71">
        <v>1.4</v>
      </c>
      <c r="M71">
        <v>9.8000000000000007</v>
      </c>
      <c r="N71" t="s">
        <v>80</v>
      </c>
      <c r="O71">
        <v>9.5</v>
      </c>
      <c r="P71">
        <v>43.6</v>
      </c>
      <c r="Q71">
        <v>-3.9</v>
      </c>
    </row>
    <row r="72" spans="2:17" x14ac:dyDescent="0.15">
      <c r="B72" t="s">
        <v>412</v>
      </c>
      <c r="C72" s="6" t="str">
        <f>""</f>
        <v/>
      </c>
      <c r="D72" s="6" t="s">
        <v>503</v>
      </c>
      <c r="E72" s="6" t="str">
        <f t="shared" si="5"/>
        <v>Ten RB</v>
      </c>
      <c r="F72" s="6" t="str">
        <f t="shared" si="8"/>
        <v>DeMarco Murray</v>
      </c>
      <c r="G72" s="6" t="str">
        <f t="shared" si="6"/>
        <v>Ten</v>
      </c>
      <c r="H72" s="6" t="str">
        <f>RIGHT(E72,LEN(E72)-LEN(G72)-1)</f>
        <v>RB</v>
      </c>
      <c r="I72">
        <v>16</v>
      </c>
      <c r="J72">
        <v>149.30000000000001</v>
      </c>
      <c r="K72">
        <v>11.5</v>
      </c>
      <c r="L72">
        <v>6.7</v>
      </c>
      <c r="M72">
        <v>12.7</v>
      </c>
      <c r="N72" t="s">
        <v>72</v>
      </c>
      <c r="O72">
        <v>56.7</v>
      </c>
      <c r="P72">
        <v>97</v>
      </c>
      <c r="Q72">
        <v>-0.7</v>
      </c>
    </row>
    <row r="73" spans="2:17" x14ac:dyDescent="0.15">
      <c r="B73" t="s">
        <v>413</v>
      </c>
      <c r="C73" s="6" t="str">
        <f>""</f>
        <v/>
      </c>
      <c r="D73" s="6" t="s">
        <v>504</v>
      </c>
      <c r="E73" s="6" t="str">
        <f t="shared" si="5"/>
        <v>Atl WR  Q</v>
      </c>
      <c r="F73" s="6" t="str">
        <f t="shared" si="8"/>
        <v>Mohamed Sanu</v>
      </c>
      <c r="G73" s="6" t="str">
        <f t="shared" si="6"/>
        <v>Atl</v>
      </c>
      <c r="H73" s="6" t="s">
        <v>14</v>
      </c>
      <c r="I73">
        <v>26</v>
      </c>
      <c r="J73">
        <v>148.5</v>
      </c>
      <c r="K73">
        <v>11.4</v>
      </c>
      <c r="L73">
        <v>20.3</v>
      </c>
      <c r="M73">
        <v>11.9</v>
      </c>
      <c r="N73" t="s">
        <v>190</v>
      </c>
      <c r="O73">
        <v>42.9</v>
      </c>
      <c r="P73">
        <v>74.3</v>
      </c>
      <c r="Q73">
        <v>1.2</v>
      </c>
    </row>
    <row r="74" spans="2:17" x14ac:dyDescent="0.15">
      <c r="B74" t="s">
        <v>414</v>
      </c>
      <c r="C74" s="6" t="str">
        <f>""</f>
        <v/>
      </c>
      <c r="D74" s="6" t="s">
        <v>505</v>
      </c>
      <c r="E74" s="6" t="str">
        <f t="shared" si="5"/>
        <v>Min WR</v>
      </c>
      <c r="F74" s="6" t="str">
        <f t="shared" si="8"/>
        <v>Stefon Diggs</v>
      </c>
      <c r="G74" s="6" t="str">
        <f t="shared" si="6"/>
        <v>Min</v>
      </c>
      <c r="H74" s="6" t="str">
        <f>RIGHT(E74,LEN(E74)-LEN(G74)-1)</f>
        <v>WR</v>
      </c>
      <c r="I74">
        <v>27</v>
      </c>
      <c r="J74">
        <v>148.5</v>
      </c>
      <c r="K74">
        <v>11.4</v>
      </c>
      <c r="L74">
        <v>12.4</v>
      </c>
      <c r="M74">
        <v>12.1</v>
      </c>
      <c r="N74" t="s">
        <v>142</v>
      </c>
      <c r="O74">
        <v>43</v>
      </c>
      <c r="P74">
        <v>94.1</v>
      </c>
      <c r="Q74">
        <v>-0.6</v>
      </c>
    </row>
    <row r="75" spans="2:17" x14ac:dyDescent="0.15">
      <c r="B75" t="s">
        <v>415</v>
      </c>
      <c r="C75" s="6" t="str">
        <f>""</f>
        <v/>
      </c>
      <c r="D75" s="6" t="s">
        <v>506</v>
      </c>
      <c r="E75" s="6" t="str">
        <f t="shared" si="5"/>
        <v>Bal RB</v>
      </c>
      <c r="F75" s="6" t="str">
        <f t="shared" si="8"/>
        <v>Javorius Allen</v>
      </c>
      <c r="G75" s="6" t="str">
        <f t="shared" si="6"/>
        <v>Bal</v>
      </c>
      <c r="H75" s="6" t="str">
        <f>RIGHT(E75,LEN(E75)-LEN(G75)-1)</f>
        <v>RB</v>
      </c>
      <c r="I75">
        <v>17</v>
      </c>
      <c r="J75">
        <v>148.30000000000001</v>
      </c>
      <c r="K75">
        <v>11.4</v>
      </c>
      <c r="L75">
        <v>19.7</v>
      </c>
      <c r="M75">
        <v>6.1</v>
      </c>
      <c r="N75" t="s">
        <v>105</v>
      </c>
      <c r="O75">
        <v>2.9</v>
      </c>
      <c r="P75">
        <v>32.299999999999997</v>
      </c>
      <c r="Q75">
        <v>-2.5</v>
      </c>
    </row>
    <row r="76" spans="2:17" x14ac:dyDescent="0.15">
      <c r="B76" t="s">
        <v>416</v>
      </c>
      <c r="C76" s="6" t="str">
        <f>""</f>
        <v/>
      </c>
      <c r="D76" s="6" t="s">
        <v>507</v>
      </c>
      <c r="E76" s="6" t="str">
        <f t="shared" si="5"/>
        <v>NYG QB</v>
      </c>
      <c r="F76" s="6" t="str">
        <f t="shared" si="8"/>
        <v>Eli Manning</v>
      </c>
      <c r="G76" s="6" t="str">
        <f t="shared" si="6"/>
        <v>NYG</v>
      </c>
      <c r="H76" s="6" t="str">
        <f>RIGHT(E76,LEN(E76)-LEN(G76)-1)</f>
        <v>QB</v>
      </c>
      <c r="I76">
        <v>23</v>
      </c>
      <c r="J76">
        <v>148.1</v>
      </c>
      <c r="K76">
        <v>11.4</v>
      </c>
      <c r="L76">
        <v>9.1</v>
      </c>
      <c r="M76">
        <v>11.9</v>
      </c>
      <c r="N76" t="s">
        <v>118</v>
      </c>
      <c r="O76">
        <v>2.6</v>
      </c>
      <c r="P76">
        <v>23.8</v>
      </c>
      <c r="Q76">
        <v>-3.5</v>
      </c>
    </row>
    <row r="77" spans="2:17" x14ac:dyDescent="0.15">
      <c r="B77" t="s">
        <v>417</v>
      </c>
      <c r="C77" s="6" t="str">
        <f>""</f>
        <v/>
      </c>
      <c r="D77" s="6" t="s">
        <v>508</v>
      </c>
      <c r="E77" s="6" t="str">
        <f t="shared" si="5"/>
        <v>Jax WR  Q</v>
      </c>
      <c r="F77" s="6" t="str">
        <f t="shared" si="8"/>
        <v>Marqise Lee</v>
      </c>
      <c r="G77" s="6" t="str">
        <f t="shared" si="6"/>
        <v>Jax</v>
      </c>
      <c r="H77" s="6" t="s">
        <v>14</v>
      </c>
      <c r="I77">
        <v>28</v>
      </c>
      <c r="J77">
        <v>147.9</v>
      </c>
      <c r="K77">
        <v>11.4</v>
      </c>
      <c r="L77">
        <v>11.5</v>
      </c>
      <c r="M77">
        <v>12</v>
      </c>
      <c r="N77" t="s">
        <v>76</v>
      </c>
      <c r="O77">
        <v>26.2</v>
      </c>
      <c r="P77">
        <v>60.4</v>
      </c>
      <c r="Q77">
        <v>0.5</v>
      </c>
    </row>
    <row r="78" spans="2:17" x14ac:dyDescent="0.15">
      <c r="B78" t="s">
        <v>418</v>
      </c>
      <c r="C78" s="6" t="str">
        <f>""</f>
        <v/>
      </c>
      <c r="D78" s="6" t="s">
        <v>509</v>
      </c>
      <c r="E78" s="6" t="str">
        <f t="shared" si="5"/>
        <v>Min RB</v>
      </c>
      <c r="F78" s="6" t="str">
        <f t="shared" si="8"/>
        <v>Jerick McKinnon</v>
      </c>
      <c r="G78" s="6" t="str">
        <f t="shared" si="6"/>
        <v>Min</v>
      </c>
      <c r="H78" s="6" t="str">
        <f>RIGHT(E78,LEN(E78)-LEN(G78)-1)</f>
        <v>RB</v>
      </c>
      <c r="I78">
        <v>18</v>
      </c>
      <c r="J78">
        <v>146.80000000000001</v>
      </c>
      <c r="K78">
        <v>11.3</v>
      </c>
      <c r="L78">
        <v>7.5</v>
      </c>
      <c r="M78">
        <v>13.9</v>
      </c>
      <c r="N78" t="s">
        <v>137</v>
      </c>
      <c r="O78">
        <v>41.1</v>
      </c>
      <c r="P78">
        <v>87.7</v>
      </c>
      <c r="Q78">
        <v>-1.1000000000000001</v>
      </c>
    </row>
    <row r="79" spans="2:17" x14ac:dyDescent="0.15">
      <c r="B79" t="s">
        <v>419</v>
      </c>
      <c r="C79" s="6" t="str">
        <f>""</f>
        <v/>
      </c>
      <c r="D79" s="6" t="s">
        <v>510</v>
      </c>
      <c r="E79" s="6" t="str">
        <f t="shared" si="5"/>
        <v>Atl RB  Q</v>
      </c>
      <c r="F79" s="6" t="str">
        <f t="shared" si="8"/>
        <v>Tevin Coleman</v>
      </c>
      <c r="G79" s="6" t="str">
        <f t="shared" si="6"/>
        <v>Atl</v>
      </c>
      <c r="H79" s="6" t="s">
        <v>24</v>
      </c>
      <c r="I79">
        <v>18</v>
      </c>
      <c r="J79">
        <v>146.80000000000001</v>
      </c>
      <c r="K79">
        <v>11.3</v>
      </c>
      <c r="L79">
        <v>3.2</v>
      </c>
      <c r="M79">
        <v>9.1</v>
      </c>
      <c r="N79" t="s">
        <v>126</v>
      </c>
      <c r="O79">
        <v>17.600000000000001</v>
      </c>
      <c r="P79">
        <v>88.8</v>
      </c>
      <c r="Q79">
        <v>-3</v>
      </c>
    </row>
    <row r="80" spans="2:17" x14ac:dyDescent="0.15">
      <c r="B80" t="s">
        <v>420</v>
      </c>
      <c r="C80" s="6" t="str">
        <f>""</f>
        <v/>
      </c>
      <c r="D80" s="6" t="s">
        <v>511</v>
      </c>
      <c r="E80" s="6" t="str">
        <f t="shared" si="5"/>
        <v>Ind WR</v>
      </c>
      <c r="F80" s="6" t="str">
        <f t="shared" si="8"/>
        <v>T.Y. Hilton</v>
      </c>
      <c r="G80" s="6" t="str">
        <f t="shared" si="6"/>
        <v>Ind</v>
      </c>
      <c r="H80" s="6" t="str">
        <f>RIGHT(E80,LEN(E80)-LEN(G80)-1)</f>
        <v>WR</v>
      </c>
      <c r="I80">
        <v>29</v>
      </c>
      <c r="J80">
        <v>146.1</v>
      </c>
      <c r="K80">
        <v>11.2</v>
      </c>
      <c r="L80">
        <v>4</v>
      </c>
      <c r="M80">
        <v>10.199999999999999</v>
      </c>
      <c r="N80" t="s">
        <v>103</v>
      </c>
      <c r="O80">
        <v>29.1</v>
      </c>
      <c r="P80">
        <v>94.3</v>
      </c>
      <c r="Q80">
        <v>-1.2</v>
      </c>
    </row>
    <row r="81" spans="2:17" x14ac:dyDescent="0.15">
      <c r="B81" t="s">
        <v>421</v>
      </c>
      <c r="C81" s="6" t="str">
        <f>""</f>
        <v/>
      </c>
      <c r="D81" s="6" t="s">
        <v>512</v>
      </c>
      <c r="E81" s="6" t="str">
        <f t="shared" si="5"/>
        <v>Min TE  Q</v>
      </c>
      <c r="F81" s="6" t="str">
        <f t="shared" si="8"/>
        <v>Kyle Rudolph</v>
      </c>
      <c r="G81" s="6" t="str">
        <f t="shared" si="6"/>
        <v>Min</v>
      </c>
      <c r="H81" s="6" t="s">
        <v>29</v>
      </c>
      <c r="I81">
        <v>7</v>
      </c>
      <c r="J81">
        <v>145.6</v>
      </c>
      <c r="K81">
        <v>11.2</v>
      </c>
      <c r="L81">
        <v>13.1</v>
      </c>
      <c r="M81">
        <v>10.5</v>
      </c>
      <c r="N81" t="s">
        <v>145</v>
      </c>
      <c r="O81">
        <v>62</v>
      </c>
      <c r="P81">
        <v>92.8</v>
      </c>
      <c r="Q81">
        <v>0.2</v>
      </c>
    </row>
    <row r="82" spans="2:17" x14ac:dyDescent="0.15">
      <c r="B82" t="s">
        <v>422</v>
      </c>
      <c r="C82" s="6" t="str">
        <f>""</f>
        <v/>
      </c>
      <c r="D82" s="6" t="s">
        <v>513</v>
      </c>
      <c r="E82" s="6" t="str">
        <f t="shared" ref="E82:E101" si="9">SUBSTITUTE(B82,F82&amp;", ","")</f>
        <v>Oak WR</v>
      </c>
      <c r="F82" s="6" t="str">
        <f t="shared" si="8"/>
        <v>Michael Crabtree</v>
      </c>
      <c r="G82" s="6" t="str">
        <f t="shared" si="6"/>
        <v>Oak</v>
      </c>
      <c r="H82" s="6" t="str">
        <f>RIGHT(E82,LEN(E82)-LEN(G82)-1)</f>
        <v>WR</v>
      </c>
      <c r="I82">
        <v>30</v>
      </c>
      <c r="J82">
        <v>145.19999999999999</v>
      </c>
      <c r="K82">
        <v>11.2</v>
      </c>
      <c r="L82">
        <v>15</v>
      </c>
      <c r="M82">
        <v>12.6</v>
      </c>
      <c r="N82" t="s">
        <v>137</v>
      </c>
      <c r="O82">
        <v>60.1</v>
      </c>
      <c r="P82">
        <v>96.3</v>
      </c>
      <c r="Q82">
        <v>0</v>
      </c>
    </row>
    <row r="83" spans="2:17" x14ac:dyDescent="0.15">
      <c r="B83" t="s">
        <v>423</v>
      </c>
      <c r="C83" s="6" t="str">
        <f>""</f>
        <v/>
      </c>
      <c r="D83" s="6" t="s">
        <v>514</v>
      </c>
      <c r="E83" s="6" t="str">
        <f t="shared" si="9"/>
        <v>Cle QB</v>
      </c>
      <c r="F83" s="6" t="str">
        <f t="shared" si="8"/>
        <v>DeShone Kizer</v>
      </c>
      <c r="G83" s="6" t="str">
        <f t="shared" si="6"/>
        <v>Cle</v>
      </c>
      <c r="H83" s="6" t="str">
        <f>RIGHT(E83,LEN(E83)-LEN(G83)-1)</f>
        <v>QB</v>
      </c>
      <c r="I83">
        <v>24</v>
      </c>
      <c r="J83">
        <v>143.6</v>
      </c>
      <c r="K83">
        <v>11</v>
      </c>
      <c r="L83">
        <v>17.3</v>
      </c>
      <c r="M83">
        <v>14</v>
      </c>
      <c r="N83" t="s">
        <v>103</v>
      </c>
      <c r="O83">
        <v>1.9</v>
      </c>
      <c r="P83">
        <v>5.6</v>
      </c>
      <c r="Q83">
        <v>1.3</v>
      </c>
    </row>
    <row r="84" spans="2:17" x14ac:dyDescent="0.15">
      <c r="B84" t="s">
        <v>424</v>
      </c>
      <c r="C84" s="6" t="str">
        <f>""</f>
        <v/>
      </c>
      <c r="D84" s="6" t="s">
        <v>515</v>
      </c>
      <c r="E84" s="6" t="str">
        <f t="shared" si="9"/>
        <v>Sea WR</v>
      </c>
      <c r="F84" s="6" t="str">
        <f t="shared" si="8"/>
        <v>Paul Richardson</v>
      </c>
      <c r="G84" s="6" t="str">
        <f t="shared" si="6"/>
        <v>Sea</v>
      </c>
      <c r="H84" s="6" t="str">
        <f>RIGHT(E84,LEN(E84)-LEN(G84)-1)</f>
        <v>WR</v>
      </c>
      <c r="I84">
        <v>31</v>
      </c>
      <c r="J84">
        <v>142.4</v>
      </c>
      <c r="K84">
        <v>11</v>
      </c>
      <c r="L84">
        <v>16.2</v>
      </c>
      <c r="M84">
        <v>11.1</v>
      </c>
      <c r="N84" t="s">
        <v>128</v>
      </c>
      <c r="O84">
        <v>9.1999999999999993</v>
      </c>
      <c r="P84">
        <v>34.6</v>
      </c>
      <c r="Q84">
        <v>2.5</v>
      </c>
    </row>
    <row r="85" spans="2:17" x14ac:dyDescent="0.15">
      <c r="B85" t="s">
        <v>425</v>
      </c>
      <c r="C85" s="6" t="str">
        <f>""</f>
        <v/>
      </c>
      <c r="D85" s="6" t="s">
        <v>425</v>
      </c>
      <c r="E85" s="6" t="e">
        <f t="shared" si="9"/>
        <v>#VALUE!</v>
      </c>
      <c r="F85" s="6" t="e">
        <f t="shared" si="8"/>
        <v>#VALUE!</v>
      </c>
      <c r="G85" s="6" t="s">
        <v>195</v>
      </c>
      <c r="H85" s="6" t="s">
        <v>17</v>
      </c>
      <c r="I85">
        <v>2</v>
      </c>
      <c r="J85">
        <v>142</v>
      </c>
      <c r="K85">
        <v>10.9</v>
      </c>
      <c r="L85">
        <v>-6</v>
      </c>
      <c r="M85">
        <v>9.3000000000000007</v>
      </c>
      <c r="N85" t="s">
        <v>182</v>
      </c>
      <c r="O85">
        <v>73</v>
      </c>
      <c r="P85">
        <v>89</v>
      </c>
      <c r="Q85">
        <v>4.7</v>
      </c>
    </row>
    <row r="86" spans="2:17" x14ac:dyDescent="0.15">
      <c r="B86" t="s">
        <v>426</v>
      </c>
      <c r="C86" s="6" t="str">
        <f>""</f>
        <v/>
      </c>
      <c r="D86" s="6" t="s">
        <v>516</v>
      </c>
      <c r="E86" s="6" t="str">
        <f t="shared" si="9"/>
        <v>NE K</v>
      </c>
      <c r="F86" s="6" t="str">
        <f t="shared" si="8"/>
        <v>Stephen Gostkowski</v>
      </c>
      <c r="G86" s="6" t="str">
        <f t="shared" ref="G86:G100" si="10">LEFT(E86,FIND(" ",E86)-1)</f>
        <v>NE</v>
      </c>
      <c r="H86" s="6" t="str">
        <f t="shared" ref="H86:H93" si="11">RIGHT(E86,LEN(E86)-LEN(G86)-1)</f>
        <v>K</v>
      </c>
      <c r="I86">
        <v>2</v>
      </c>
      <c r="J86">
        <v>141</v>
      </c>
      <c r="K86">
        <v>10.8</v>
      </c>
      <c r="L86">
        <v>9</v>
      </c>
      <c r="M86">
        <v>9.1999999999999993</v>
      </c>
      <c r="N86" t="s">
        <v>96</v>
      </c>
      <c r="O86">
        <v>92.4</v>
      </c>
      <c r="P86">
        <v>98.6</v>
      </c>
      <c r="Q86">
        <v>-0.1</v>
      </c>
    </row>
    <row r="87" spans="2:17" x14ac:dyDescent="0.15">
      <c r="B87" t="s">
        <v>427</v>
      </c>
      <c r="C87" s="6" t="str">
        <f>""</f>
        <v/>
      </c>
      <c r="D87" s="6" t="s">
        <v>517</v>
      </c>
      <c r="E87" s="6" t="str">
        <f t="shared" si="9"/>
        <v>LAR WR</v>
      </c>
      <c r="F87" s="6" t="str">
        <f t="shared" si="8"/>
        <v>Robert Woods</v>
      </c>
      <c r="G87" s="6" t="str">
        <f t="shared" si="10"/>
        <v>LAR</v>
      </c>
      <c r="H87" s="6" t="str">
        <f t="shared" si="11"/>
        <v>WR</v>
      </c>
      <c r="I87">
        <v>32</v>
      </c>
      <c r="J87">
        <v>140.5</v>
      </c>
      <c r="K87">
        <v>10.8</v>
      </c>
      <c r="L87">
        <v>0</v>
      </c>
      <c r="M87">
        <v>12.4</v>
      </c>
      <c r="N87" t="s">
        <v>123</v>
      </c>
      <c r="O87">
        <v>8.5</v>
      </c>
      <c r="P87">
        <v>64.400000000000006</v>
      </c>
      <c r="Q87">
        <v>3.2</v>
      </c>
    </row>
    <row r="88" spans="2:17" x14ac:dyDescent="0.15">
      <c r="B88" t="s">
        <v>428</v>
      </c>
      <c r="C88" s="6" t="str">
        <f>""</f>
        <v/>
      </c>
      <c r="D88" s="6" t="s">
        <v>518</v>
      </c>
      <c r="E88" s="6" t="str">
        <f t="shared" si="9"/>
        <v>TB QB</v>
      </c>
      <c r="F88" s="6" t="str">
        <f t="shared" si="8"/>
        <v>Jameis Winston</v>
      </c>
      <c r="G88" s="6" t="str">
        <f t="shared" si="10"/>
        <v>TB</v>
      </c>
      <c r="H88" s="6" t="str">
        <f t="shared" si="11"/>
        <v>QB</v>
      </c>
      <c r="I88">
        <v>25</v>
      </c>
      <c r="J88">
        <v>138.9</v>
      </c>
      <c r="K88">
        <v>10.7</v>
      </c>
      <c r="L88">
        <v>14.4</v>
      </c>
      <c r="M88">
        <v>16</v>
      </c>
      <c r="N88" t="s">
        <v>80</v>
      </c>
      <c r="O88">
        <v>22.6</v>
      </c>
      <c r="P88">
        <v>58.8</v>
      </c>
      <c r="Q88">
        <v>0.3</v>
      </c>
    </row>
    <row r="89" spans="2:17" x14ac:dyDescent="0.15">
      <c r="B89" t="s">
        <v>429</v>
      </c>
      <c r="C89" s="6" t="str">
        <f>""</f>
        <v/>
      </c>
      <c r="D89" s="6" t="s">
        <v>519</v>
      </c>
      <c r="E89" s="6" t="str">
        <f t="shared" si="9"/>
        <v>Atl RB</v>
      </c>
      <c r="F89" s="6" t="str">
        <f t="shared" si="8"/>
        <v>Devonta Freeman</v>
      </c>
      <c r="G89" s="6" t="str">
        <f t="shared" si="10"/>
        <v>Atl</v>
      </c>
      <c r="H89" s="6" t="str">
        <f t="shared" si="11"/>
        <v>RB</v>
      </c>
      <c r="I89">
        <v>20</v>
      </c>
      <c r="J89">
        <v>138.4</v>
      </c>
      <c r="K89">
        <v>10.6</v>
      </c>
      <c r="L89">
        <v>15.1</v>
      </c>
      <c r="M89">
        <v>16</v>
      </c>
      <c r="N89" t="s">
        <v>126</v>
      </c>
      <c r="O89">
        <v>90.3</v>
      </c>
      <c r="P89">
        <v>99.4</v>
      </c>
      <c r="Q89">
        <v>0.2</v>
      </c>
    </row>
    <row r="90" spans="2:17" x14ac:dyDescent="0.15">
      <c r="B90" t="s">
        <v>430</v>
      </c>
      <c r="C90" s="6" t="str">
        <f>""</f>
        <v/>
      </c>
      <c r="D90" s="6" t="s">
        <v>520</v>
      </c>
      <c r="E90" s="6" t="str">
        <f t="shared" si="9"/>
        <v>Mia QB</v>
      </c>
      <c r="F90" s="6" t="str">
        <f t="shared" si="8"/>
        <v>Jay Cutler</v>
      </c>
      <c r="G90" s="6" t="str">
        <f t="shared" si="10"/>
        <v>Mia</v>
      </c>
      <c r="H90" s="6" t="str">
        <f t="shared" si="11"/>
        <v>QB</v>
      </c>
      <c r="I90">
        <v>26</v>
      </c>
      <c r="J90">
        <v>136.5</v>
      </c>
      <c r="K90">
        <v>10.5</v>
      </c>
      <c r="L90">
        <v>22.9</v>
      </c>
      <c r="M90">
        <v>14.4</v>
      </c>
      <c r="N90" t="s">
        <v>96</v>
      </c>
      <c r="O90">
        <v>2.2999999999999998</v>
      </c>
      <c r="P90">
        <v>8.8000000000000007</v>
      </c>
      <c r="Q90">
        <v>0.7</v>
      </c>
    </row>
    <row r="91" spans="2:17" x14ac:dyDescent="0.15">
      <c r="B91" t="s">
        <v>431</v>
      </c>
      <c r="C91" s="6" t="str">
        <f>""</f>
        <v/>
      </c>
      <c r="D91" s="6" t="s">
        <v>521</v>
      </c>
      <c r="E91" s="6" t="str">
        <f t="shared" si="9"/>
        <v>TB WR</v>
      </c>
      <c r="F91" s="6" t="str">
        <f t="shared" si="8"/>
        <v>DeSean Jackson</v>
      </c>
      <c r="G91" s="6" t="str">
        <f t="shared" si="10"/>
        <v>TB</v>
      </c>
      <c r="H91" s="6" t="str">
        <f t="shared" si="11"/>
        <v>WR</v>
      </c>
      <c r="I91">
        <v>33</v>
      </c>
      <c r="J91">
        <v>135.80000000000001</v>
      </c>
      <c r="K91">
        <v>10.4</v>
      </c>
      <c r="L91">
        <v>10.4</v>
      </c>
      <c r="M91">
        <v>11.4</v>
      </c>
      <c r="N91" t="s">
        <v>118</v>
      </c>
      <c r="O91">
        <v>27.3</v>
      </c>
      <c r="P91">
        <v>84</v>
      </c>
      <c r="Q91">
        <v>-2.2000000000000002</v>
      </c>
    </row>
    <row r="92" spans="2:17" x14ac:dyDescent="0.15">
      <c r="B92" t="s">
        <v>432</v>
      </c>
      <c r="C92" s="6" t="str">
        <f>""</f>
        <v/>
      </c>
      <c r="D92" s="6" t="s">
        <v>522</v>
      </c>
      <c r="E92" s="6" t="str">
        <f t="shared" si="9"/>
        <v>Det RB</v>
      </c>
      <c r="F92" s="6" t="str">
        <f t="shared" si="8"/>
        <v>Theo Riddick</v>
      </c>
      <c r="G92" s="6" t="str">
        <f t="shared" si="10"/>
        <v>Det</v>
      </c>
      <c r="H92" s="6" t="str">
        <f t="shared" si="11"/>
        <v>RB</v>
      </c>
      <c r="I92">
        <v>21</v>
      </c>
      <c r="J92">
        <v>135.80000000000001</v>
      </c>
      <c r="K92">
        <v>10.4</v>
      </c>
      <c r="L92">
        <v>27.3</v>
      </c>
      <c r="M92">
        <v>11.7</v>
      </c>
      <c r="N92" t="s">
        <v>158</v>
      </c>
      <c r="O92">
        <v>28.6</v>
      </c>
      <c r="P92">
        <v>63.9</v>
      </c>
      <c r="Q92">
        <v>7.3</v>
      </c>
    </row>
    <row r="93" spans="2:17" x14ac:dyDescent="0.15">
      <c r="B93" t="s">
        <v>433</v>
      </c>
      <c r="C93" s="6" t="str">
        <f>""</f>
        <v/>
      </c>
      <c r="D93" s="6" t="s">
        <v>523</v>
      </c>
      <c r="E93" s="6" t="str">
        <f t="shared" si="9"/>
        <v>Ind TE</v>
      </c>
      <c r="F93" s="6" t="str">
        <f t="shared" si="8"/>
        <v>Jack Doyle</v>
      </c>
      <c r="G93" s="6" t="str">
        <f t="shared" si="10"/>
        <v>Ind</v>
      </c>
      <c r="H93" s="6" t="str">
        <f t="shared" si="11"/>
        <v>TE</v>
      </c>
      <c r="I93">
        <v>8</v>
      </c>
      <c r="J93">
        <v>134.4</v>
      </c>
      <c r="K93">
        <v>10.3</v>
      </c>
      <c r="L93">
        <v>8.4</v>
      </c>
      <c r="M93">
        <v>11.6</v>
      </c>
      <c r="N93" t="s">
        <v>159</v>
      </c>
      <c r="O93">
        <v>48.2</v>
      </c>
      <c r="P93">
        <v>81.2</v>
      </c>
      <c r="Q93">
        <v>1.1000000000000001</v>
      </c>
    </row>
    <row r="94" spans="2:17" x14ac:dyDescent="0.15">
      <c r="B94" t="s">
        <v>434</v>
      </c>
      <c r="C94" s="6" t="str">
        <f>""</f>
        <v/>
      </c>
      <c r="D94" s="6" t="s">
        <v>524</v>
      </c>
      <c r="E94" s="6" t="str">
        <f t="shared" si="9"/>
        <v>NO WR  Q</v>
      </c>
      <c r="F94" s="6" t="str">
        <f t="shared" si="8"/>
        <v>Ted Ginn Jr.</v>
      </c>
      <c r="G94" s="6" t="str">
        <f t="shared" si="10"/>
        <v>NO</v>
      </c>
      <c r="H94" s="6" t="s">
        <v>14</v>
      </c>
      <c r="I94">
        <v>34</v>
      </c>
      <c r="J94">
        <v>134.1</v>
      </c>
      <c r="K94">
        <v>10.3</v>
      </c>
      <c r="L94">
        <v>2.7</v>
      </c>
      <c r="M94">
        <v>10</v>
      </c>
      <c r="N94" t="s">
        <v>89</v>
      </c>
      <c r="O94">
        <v>11.2</v>
      </c>
      <c r="P94">
        <v>56.9</v>
      </c>
      <c r="Q94">
        <v>-4.2</v>
      </c>
    </row>
    <row r="95" spans="2:17" x14ac:dyDescent="0.15">
      <c r="B95" t="s">
        <v>435</v>
      </c>
      <c r="C95" s="6" t="str">
        <f>""</f>
        <v/>
      </c>
      <c r="D95" s="6" t="s">
        <v>525</v>
      </c>
      <c r="E95" s="6" t="str">
        <f t="shared" si="9"/>
        <v>Pit K</v>
      </c>
      <c r="F95" s="6" t="str">
        <f t="shared" si="8"/>
        <v>Chris Boswell</v>
      </c>
      <c r="G95" s="6" t="str">
        <f t="shared" si="10"/>
        <v>Pit</v>
      </c>
      <c r="H95" s="6" t="str">
        <f t="shared" ref="H95:H100" si="12">RIGHT(E95,LEN(E95)-LEN(G95)-1)</f>
        <v>K</v>
      </c>
      <c r="I95">
        <v>3</v>
      </c>
      <c r="J95">
        <v>134</v>
      </c>
      <c r="K95">
        <v>10.3</v>
      </c>
      <c r="L95">
        <v>19</v>
      </c>
      <c r="M95">
        <v>9.4</v>
      </c>
      <c r="N95" t="s">
        <v>100</v>
      </c>
      <c r="O95">
        <v>72.900000000000006</v>
      </c>
      <c r="P95">
        <v>79.7</v>
      </c>
      <c r="Q95">
        <v>1.7</v>
      </c>
    </row>
    <row r="96" spans="2:17" x14ac:dyDescent="0.15">
      <c r="B96" t="s">
        <v>436</v>
      </c>
      <c r="C96" s="6" t="str">
        <f>""</f>
        <v/>
      </c>
      <c r="D96" s="6" t="s">
        <v>526</v>
      </c>
      <c r="E96" s="6" t="str">
        <f t="shared" si="9"/>
        <v>Bal RB</v>
      </c>
      <c r="F96" s="6" t="str">
        <f t="shared" si="8"/>
        <v>Alex Collins</v>
      </c>
      <c r="G96" s="6" t="str">
        <f t="shared" si="10"/>
        <v>Bal</v>
      </c>
      <c r="H96" s="6" t="str">
        <f t="shared" si="12"/>
        <v>RB</v>
      </c>
      <c r="I96">
        <v>22</v>
      </c>
      <c r="J96">
        <v>133.6</v>
      </c>
      <c r="K96">
        <v>10.3</v>
      </c>
      <c r="L96">
        <v>24.6</v>
      </c>
      <c r="M96">
        <v>13.3</v>
      </c>
      <c r="N96" t="s">
        <v>105</v>
      </c>
      <c r="O96">
        <v>64.599999999999994</v>
      </c>
      <c r="P96">
        <v>83.5</v>
      </c>
      <c r="Q96">
        <v>9</v>
      </c>
    </row>
    <row r="97" spans="2:17" x14ac:dyDescent="0.15">
      <c r="B97" t="s">
        <v>437</v>
      </c>
      <c r="C97" s="6" t="str">
        <f>""</f>
        <v/>
      </c>
      <c r="D97" s="6" t="s">
        <v>527</v>
      </c>
      <c r="E97" s="6" t="str">
        <f t="shared" si="9"/>
        <v>Ind RB</v>
      </c>
      <c r="F97" s="6" t="str">
        <f t="shared" si="8"/>
        <v>Frank Gore</v>
      </c>
      <c r="G97" s="6" t="str">
        <f t="shared" si="10"/>
        <v>Ind</v>
      </c>
      <c r="H97" s="6" t="str">
        <f t="shared" si="12"/>
        <v>RB</v>
      </c>
      <c r="I97">
        <v>23</v>
      </c>
      <c r="J97">
        <v>133.1</v>
      </c>
      <c r="K97">
        <v>10.199999999999999</v>
      </c>
      <c r="L97">
        <v>15</v>
      </c>
      <c r="M97">
        <v>11.7</v>
      </c>
      <c r="N97" t="s">
        <v>156</v>
      </c>
      <c r="O97">
        <v>41.8</v>
      </c>
      <c r="P97">
        <v>85.2</v>
      </c>
      <c r="Q97">
        <v>-0.2</v>
      </c>
    </row>
    <row r="98" spans="2:17" x14ac:dyDescent="0.15">
      <c r="B98" t="s">
        <v>438</v>
      </c>
      <c r="C98" s="6" t="str">
        <f>""</f>
        <v/>
      </c>
      <c r="D98" s="6" t="s">
        <v>528</v>
      </c>
      <c r="E98" s="6" t="str">
        <f t="shared" si="9"/>
        <v>Bal QB</v>
      </c>
      <c r="F98" s="6" t="str">
        <f t="shared" si="8"/>
        <v>Joe Flacco</v>
      </c>
      <c r="G98" s="6" t="str">
        <f t="shared" si="10"/>
        <v>Bal</v>
      </c>
      <c r="H98" s="6" t="str">
        <f t="shared" si="12"/>
        <v>QB</v>
      </c>
      <c r="I98">
        <v>27</v>
      </c>
      <c r="J98">
        <v>131.80000000000001</v>
      </c>
      <c r="K98">
        <v>10.1</v>
      </c>
      <c r="L98">
        <v>16.8</v>
      </c>
      <c r="M98">
        <v>12.2</v>
      </c>
      <c r="N98" t="s">
        <v>159</v>
      </c>
      <c r="O98">
        <v>2.2000000000000002</v>
      </c>
      <c r="P98">
        <v>8.5</v>
      </c>
      <c r="Q98">
        <v>1.6</v>
      </c>
    </row>
    <row r="99" spans="2:17" x14ac:dyDescent="0.15">
      <c r="B99" t="s">
        <v>439</v>
      </c>
      <c r="C99" s="6" t="str">
        <f>""</f>
        <v/>
      </c>
      <c r="D99" s="6" t="s">
        <v>529</v>
      </c>
      <c r="E99" s="6" t="str">
        <f t="shared" si="9"/>
        <v>Chi RB</v>
      </c>
      <c r="F99" s="6" t="str">
        <f t="shared" si="8"/>
        <v>Tarik Cohen</v>
      </c>
      <c r="G99" s="6" t="str">
        <f t="shared" si="10"/>
        <v>Chi</v>
      </c>
      <c r="H99" s="6" t="str">
        <f t="shared" si="12"/>
        <v>RB</v>
      </c>
      <c r="I99">
        <v>24</v>
      </c>
      <c r="J99">
        <v>131.6</v>
      </c>
      <c r="K99">
        <v>10.1</v>
      </c>
      <c r="L99">
        <v>10.5</v>
      </c>
      <c r="M99">
        <v>8.6999999999999993</v>
      </c>
      <c r="N99" t="s">
        <v>159</v>
      </c>
      <c r="O99">
        <v>7.5</v>
      </c>
      <c r="P99">
        <v>42</v>
      </c>
      <c r="Q99">
        <v>-1</v>
      </c>
    </row>
    <row r="100" spans="2:17" x14ac:dyDescent="0.15">
      <c r="B100" t="s">
        <v>440</v>
      </c>
      <c r="C100" s="6" t="str">
        <f>""</f>
        <v/>
      </c>
      <c r="D100" s="6" t="s">
        <v>530</v>
      </c>
      <c r="E100" s="6" t="str">
        <f t="shared" si="9"/>
        <v>NE RB</v>
      </c>
      <c r="F100" s="6" t="str">
        <f t="shared" si="8"/>
        <v>James White</v>
      </c>
      <c r="G100" s="6" t="str">
        <f t="shared" si="10"/>
        <v>NE</v>
      </c>
      <c r="H100" s="6" t="str">
        <f t="shared" si="12"/>
        <v>RB</v>
      </c>
      <c r="I100">
        <v>25</v>
      </c>
      <c r="J100">
        <v>131.19999999999999</v>
      </c>
      <c r="K100">
        <v>10.1</v>
      </c>
      <c r="L100">
        <v>10.1</v>
      </c>
      <c r="M100">
        <v>7.8</v>
      </c>
      <c r="N100" t="s">
        <v>131</v>
      </c>
      <c r="O100">
        <v>8</v>
      </c>
      <c r="P100">
        <v>54.2</v>
      </c>
      <c r="Q100">
        <v>-4.0999999999999996</v>
      </c>
    </row>
    <row r="101" spans="2:17" x14ac:dyDescent="0.15">
      <c r="B101" t="s">
        <v>441</v>
      </c>
      <c r="C101" s="6" t="str">
        <f>""</f>
        <v/>
      </c>
      <c r="D101" s="6" t="s">
        <v>441</v>
      </c>
      <c r="E101" s="6" t="e">
        <f t="shared" si="9"/>
        <v>#VALUE!</v>
      </c>
      <c r="F101" s="6" t="e">
        <f t="shared" si="8"/>
        <v>#VALUE!</v>
      </c>
      <c r="G101" s="6" t="s">
        <v>249</v>
      </c>
      <c r="H101" s="6" t="s">
        <v>17</v>
      </c>
      <c r="I101">
        <v>3</v>
      </c>
      <c r="J101">
        <v>131</v>
      </c>
      <c r="K101">
        <v>10.1</v>
      </c>
      <c r="L101">
        <v>4</v>
      </c>
      <c r="M101">
        <v>7.4</v>
      </c>
      <c r="N101" t="s">
        <v>118</v>
      </c>
      <c r="O101">
        <v>43.1</v>
      </c>
      <c r="P101">
        <v>78.8</v>
      </c>
      <c r="Q101">
        <v>-0.8</v>
      </c>
    </row>
  </sheetData>
  <hyperlinks>
    <hyperlink ref="I1" r:id="rId1"/>
    <hyperlink ref="B17" r:id="rId2"/>
    <hyperlink ref="B18" r:id="rId3"/>
    <hyperlink ref="B26" r:id="rId4"/>
    <hyperlink ref="B29" r:id="rId5"/>
    <hyperlink ref="B44" r:id="rId6"/>
    <hyperlink ref="B49" r:id="rId7"/>
    <hyperlink ref="B54" r:id="rId8"/>
    <hyperlink ref="B56" r:id="rId9"/>
    <hyperlink ref="B69" r:id="rId10"/>
    <hyperlink ref="B85" r:id="rId11"/>
    <hyperlink ref="B101" r:id="rId12"/>
    <hyperlink ref="N101" r:id="rId13"/>
    <hyperlink ref="N100" r:id="rId14"/>
    <hyperlink ref="N99" r:id="rId15"/>
    <hyperlink ref="N98" r:id="rId16"/>
    <hyperlink ref="N97" r:id="rId17"/>
    <hyperlink ref="N96" r:id="rId18"/>
    <hyperlink ref="N95" r:id="rId19"/>
    <hyperlink ref="N94" r:id="rId20"/>
    <hyperlink ref="N93" r:id="rId21"/>
    <hyperlink ref="N92" r:id="rId22"/>
    <hyperlink ref="N91" r:id="rId23"/>
    <hyperlink ref="N90" r:id="rId24"/>
    <hyperlink ref="N89" r:id="rId25"/>
    <hyperlink ref="N88" r:id="rId26"/>
    <hyperlink ref="N87" r:id="rId27"/>
    <hyperlink ref="N86" r:id="rId28"/>
    <hyperlink ref="N85" r:id="rId29"/>
    <hyperlink ref="N84" r:id="rId30"/>
    <hyperlink ref="N83" r:id="rId31"/>
    <hyperlink ref="N82" r:id="rId32"/>
    <hyperlink ref="N81" r:id="rId33"/>
    <hyperlink ref="N80" r:id="rId34"/>
    <hyperlink ref="N79" r:id="rId35"/>
    <hyperlink ref="N78" r:id="rId36"/>
    <hyperlink ref="N77" r:id="rId37"/>
    <hyperlink ref="N76" r:id="rId38"/>
    <hyperlink ref="N75" r:id="rId39"/>
    <hyperlink ref="N74" r:id="rId40"/>
    <hyperlink ref="N73" r:id="rId41"/>
    <hyperlink ref="N72" r:id="rId42"/>
    <hyperlink ref="N71" r:id="rId43"/>
    <hyperlink ref="N70" r:id="rId44"/>
    <hyperlink ref="N69" r:id="rId45"/>
    <hyperlink ref="N68" r:id="rId46"/>
    <hyperlink ref="N67" r:id="rId47"/>
    <hyperlink ref="N66" r:id="rId48"/>
    <hyperlink ref="N65" r:id="rId49"/>
    <hyperlink ref="N64" r:id="rId50"/>
    <hyperlink ref="N63" r:id="rId51"/>
    <hyperlink ref="N62" r:id="rId52"/>
    <hyperlink ref="N61" r:id="rId53"/>
    <hyperlink ref="N60" r:id="rId54"/>
    <hyperlink ref="N59" r:id="rId55"/>
    <hyperlink ref="N58" r:id="rId56"/>
    <hyperlink ref="N57" r:id="rId57"/>
    <hyperlink ref="N56" r:id="rId58"/>
    <hyperlink ref="N55" r:id="rId59"/>
    <hyperlink ref="N54" r:id="rId60"/>
    <hyperlink ref="N53" r:id="rId61"/>
    <hyperlink ref="N52" r:id="rId62"/>
    <hyperlink ref="N51" r:id="rId63"/>
    <hyperlink ref="N50" r:id="rId64"/>
    <hyperlink ref="N49" r:id="rId65"/>
    <hyperlink ref="N48" r:id="rId66"/>
    <hyperlink ref="N47" r:id="rId67"/>
    <hyperlink ref="N46" r:id="rId68"/>
    <hyperlink ref="N45" r:id="rId69"/>
    <hyperlink ref="N44" r:id="rId70"/>
    <hyperlink ref="N43" r:id="rId71"/>
    <hyperlink ref="N42" r:id="rId72"/>
    <hyperlink ref="N41" r:id="rId73"/>
    <hyperlink ref="N40" r:id="rId74"/>
    <hyperlink ref="N39" r:id="rId75"/>
    <hyperlink ref="N38" r:id="rId76"/>
    <hyperlink ref="N37" r:id="rId77"/>
    <hyperlink ref="N36" r:id="rId78"/>
    <hyperlink ref="N35" r:id="rId79"/>
    <hyperlink ref="N34" r:id="rId80"/>
    <hyperlink ref="N33" r:id="rId81"/>
    <hyperlink ref="N32" r:id="rId82"/>
    <hyperlink ref="N31" r:id="rId83"/>
    <hyperlink ref="N30" r:id="rId84"/>
    <hyperlink ref="N29" r:id="rId85"/>
    <hyperlink ref="N28" r:id="rId86"/>
    <hyperlink ref="N27" r:id="rId87"/>
    <hyperlink ref="N26" r:id="rId88"/>
    <hyperlink ref="N25" r:id="rId89"/>
    <hyperlink ref="N24" r:id="rId90"/>
    <hyperlink ref="N23" r:id="rId91"/>
    <hyperlink ref="N22" r:id="rId92"/>
    <hyperlink ref="N21" r:id="rId93"/>
    <hyperlink ref="N20" r:id="rId94"/>
    <hyperlink ref="N19" r:id="rId95"/>
    <hyperlink ref="N18" r:id="rId96"/>
    <hyperlink ref="N17" r:id="rId97"/>
    <hyperlink ref="N16" r:id="rId98"/>
    <hyperlink ref="N15" r:id="rId99"/>
    <hyperlink ref="N14" r:id="rId100"/>
    <hyperlink ref="N13" r:id="rId101"/>
    <hyperlink ref="N12" r:id="rId102"/>
    <hyperlink ref="N11" r:id="rId103"/>
    <hyperlink ref="N10" r:id="rId104"/>
    <hyperlink ref="N9" r:id="rId105"/>
    <hyperlink ref="N8" r:id="rId106"/>
    <hyperlink ref="N7" r:id="rId107"/>
    <hyperlink ref="N6" r:id="rId108"/>
    <hyperlink ref="N5" r:id="rId109"/>
    <hyperlink ref="N4" r:id="rId110"/>
    <hyperlink ref="N3" r:id="rId111"/>
    <hyperlink ref="N2" r:id="rId112"/>
    <hyperlink ref="Q1" r:id="rId113"/>
    <hyperlink ref="P1" r:id="rId114"/>
    <hyperlink ref="O1" r:id="rId115"/>
    <hyperlink ref="N1" r:id="rId116"/>
    <hyperlink ref="M1" r:id="rId117"/>
    <hyperlink ref="L1" r:id="rId118"/>
    <hyperlink ref="K1" r:id="rId119"/>
    <hyperlink ref="B1" r:id="rId120"/>
  </hyperlinks>
  <pageMargins left="0.7" right="0.7" top="0.75" bottom="0.75" header="0.3" footer="0.3"/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30" sqref="B1:B30"/>
    </sheetView>
  </sheetViews>
  <sheetFormatPr baseColWidth="10" defaultColWidth="14.5" defaultRowHeight="15.75" customHeight="1" x14ac:dyDescent="0.15"/>
  <sheetData>
    <row r="1" spans="1:6" ht="15.75" customHeight="1" x14ac:dyDescent="0.15">
      <c r="A1" s="3">
        <v>1</v>
      </c>
      <c r="B1" s="1" t="s">
        <v>21</v>
      </c>
      <c r="C1" s="1" t="s">
        <v>12</v>
      </c>
    </row>
    <row r="2" spans="1:6" ht="15.75" customHeight="1" x14ac:dyDescent="0.15">
      <c r="A2" s="3">
        <v>2</v>
      </c>
      <c r="B2" s="1" t="s">
        <v>11</v>
      </c>
      <c r="C2" s="1" t="s">
        <v>12</v>
      </c>
      <c r="D2" s="17"/>
      <c r="F2" s="17"/>
    </row>
    <row r="3" spans="1:6" ht="15.75" customHeight="1" x14ac:dyDescent="0.15">
      <c r="A3" s="3">
        <v>3</v>
      </c>
      <c r="B3" s="1" t="s">
        <v>22</v>
      </c>
      <c r="C3" s="1" t="s">
        <v>12</v>
      </c>
      <c r="D3" s="17"/>
      <c r="F3" s="17"/>
    </row>
    <row r="4" spans="1:6" ht="15.75" customHeight="1" x14ac:dyDescent="0.15">
      <c r="A4" s="3">
        <v>4</v>
      </c>
      <c r="B4" s="1" t="s">
        <v>23</v>
      </c>
      <c r="C4" s="1" t="s">
        <v>24</v>
      </c>
      <c r="D4" s="17"/>
      <c r="F4" s="17"/>
    </row>
    <row r="5" spans="1:6" ht="15.75" customHeight="1" x14ac:dyDescent="0.15">
      <c r="A5" s="3">
        <v>5</v>
      </c>
      <c r="B5" s="1" t="s">
        <v>25</v>
      </c>
      <c r="C5" s="1" t="s">
        <v>24</v>
      </c>
      <c r="D5" s="17"/>
      <c r="F5" s="17"/>
    </row>
    <row r="6" spans="1:6" ht="15.75" customHeight="1" x14ac:dyDescent="0.15">
      <c r="A6" s="3">
        <v>6</v>
      </c>
      <c r="B6" s="1" t="s">
        <v>26</v>
      </c>
      <c r="C6" s="1" t="s">
        <v>24</v>
      </c>
      <c r="D6" s="17"/>
      <c r="F6" s="17"/>
    </row>
    <row r="7" spans="1:6" ht="15.75" customHeight="1" x14ac:dyDescent="0.15">
      <c r="A7" s="3">
        <v>7</v>
      </c>
      <c r="B7" s="1" t="s">
        <v>27</v>
      </c>
      <c r="C7" s="1" t="s">
        <v>14</v>
      </c>
      <c r="D7" s="17"/>
      <c r="F7" s="17"/>
    </row>
    <row r="8" spans="1:6" ht="15.75" customHeight="1" x14ac:dyDescent="0.15">
      <c r="A8" s="3">
        <v>8</v>
      </c>
      <c r="B8" s="1" t="s">
        <v>19</v>
      </c>
      <c r="C8" s="1" t="s">
        <v>14</v>
      </c>
      <c r="D8" s="17"/>
      <c r="F8" s="17"/>
    </row>
    <row r="9" spans="1:6" ht="15.75" customHeight="1" x14ac:dyDescent="0.15">
      <c r="A9" s="3">
        <v>9</v>
      </c>
      <c r="B9" s="1" t="s">
        <v>28</v>
      </c>
      <c r="C9" s="1" t="s">
        <v>29</v>
      </c>
      <c r="D9" s="17"/>
      <c r="F9" s="17"/>
    </row>
    <row r="10" spans="1:6" ht="15.75" customHeight="1" x14ac:dyDescent="0.15">
      <c r="A10" s="3">
        <v>10</v>
      </c>
      <c r="B10" s="1" t="s">
        <v>30</v>
      </c>
      <c r="C10" s="1" t="s">
        <v>29</v>
      </c>
      <c r="D10" s="17"/>
      <c r="F10" s="17"/>
    </row>
    <row r="11" spans="1:6" ht="15.75" customHeight="1" x14ac:dyDescent="0.15">
      <c r="A11" s="3">
        <v>11</v>
      </c>
      <c r="B11" s="1" t="s">
        <v>31</v>
      </c>
      <c r="C11" s="1" t="s">
        <v>17</v>
      </c>
      <c r="D11" s="17"/>
      <c r="F11" s="17"/>
    </row>
    <row r="12" spans="1:6" ht="15.75" customHeight="1" x14ac:dyDescent="0.15">
      <c r="A12" s="3">
        <v>12</v>
      </c>
      <c r="B12" s="1" t="s">
        <v>32</v>
      </c>
      <c r="C12" s="1" t="s">
        <v>33</v>
      </c>
      <c r="D12" s="17"/>
      <c r="F12" s="17"/>
    </row>
    <row r="13" spans="1:6" ht="15.75" customHeight="1" x14ac:dyDescent="0.15">
      <c r="A13" s="3">
        <v>13</v>
      </c>
      <c r="B13" s="1" t="s">
        <v>34</v>
      </c>
      <c r="C13" s="1" t="s">
        <v>14</v>
      </c>
      <c r="D13" s="17"/>
      <c r="F13" s="17"/>
    </row>
    <row r="14" spans="1:6" ht="15.75" customHeight="1" x14ac:dyDescent="0.15">
      <c r="A14" s="3">
        <v>14</v>
      </c>
      <c r="B14" s="1" t="s">
        <v>35</v>
      </c>
      <c r="C14" s="1" t="s">
        <v>14</v>
      </c>
      <c r="D14" s="17"/>
      <c r="F14" s="17"/>
    </row>
    <row r="15" spans="1:6" ht="15.75" customHeight="1" x14ac:dyDescent="0.15">
      <c r="A15" s="3">
        <v>15</v>
      </c>
      <c r="B15" s="1" t="s">
        <v>36</v>
      </c>
      <c r="C15" s="1" t="s">
        <v>17</v>
      </c>
      <c r="D15" s="17"/>
      <c r="F15" s="17"/>
    </row>
    <row r="16" spans="1:6" ht="15.75" customHeight="1" x14ac:dyDescent="0.15">
      <c r="A16" s="3">
        <v>16</v>
      </c>
      <c r="B16" s="1" t="s">
        <v>38</v>
      </c>
      <c r="C16" s="1" t="s">
        <v>14</v>
      </c>
      <c r="D16" s="17"/>
      <c r="F16" s="17"/>
    </row>
    <row r="17" spans="1:6" ht="15.75" customHeight="1" x14ac:dyDescent="0.15">
      <c r="A17" s="3">
        <v>17</v>
      </c>
      <c r="B17" s="1" t="s">
        <v>39</v>
      </c>
      <c r="C17" s="1" t="s">
        <v>14</v>
      </c>
      <c r="D17" s="17"/>
      <c r="F17" s="17"/>
    </row>
    <row r="18" spans="1:6" ht="15.75" customHeight="1" x14ac:dyDescent="0.15">
      <c r="A18" s="3">
        <v>18</v>
      </c>
      <c r="B18" s="1" t="s">
        <v>40</v>
      </c>
      <c r="C18" s="1" t="s">
        <v>14</v>
      </c>
      <c r="D18" s="17"/>
      <c r="F18" s="17"/>
    </row>
    <row r="19" spans="1:6" ht="15.75" customHeight="1" x14ac:dyDescent="0.15">
      <c r="A19" s="3">
        <v>19</v>
      </c>
      <c r="B19" s="1" t="s">
        <v>37</v>
      </c>
      <c r="C19" s="1" t="s">
        <v>24</v>
      </c>
      <c r="D19" s="17"/>
      <c r="F19" s="17"/>
    </row>
    <row r="20" spans="1:6" ht="15.75" customHeight="1" x14ac:dyDescent="0.15">
      <c r="A20" s="3">
        <v>20</v>
      </c>
      <c r="B20" s="1" t="s">
        <v>42</v>
      </c>
      <c r="C20" s="1" t="s">
        <v>29</v>
      </c>
      <c r="D20" s="17"/>
      <c r="F20" s="17"/>
    </row>
    <row r="21" spans="1:6" ht="15.75" customHeight="1" x14ac:dyDescent="0.15">
      <c r="A21" s="3">
        <v>21</v>
      </c>
      <c r="B21" s="1" t="s">
        <v>43</v>
      </c>
      <c r="C21" s="1" t="s">
        <v>24</v>
      </c>
      <c r="D21" s="17"/>
      <c r="F21" s="17"/>
    </row>
    <row r="22" spans="1:6" ht="15.75" customHeight="1" x14ac:dyDescent="0.15">
      <c r="A22" s="3">
        <v>22</v>
      </c>
      <c r="B22" s="1" t="s">
        <v>16</v>
      </c>
      <c r="C22" s="1" t="s">
        <v>17</v>
      </c>
      <c r="D22" s="17"/>
      <c r="F22" s="17"/>
    </row>
    <row r="23" spans="1:6" ht="15.75" customHeight="1" x14ac:dyDescent="0.15">
      <c r="A23" s="3">
        <v>23</v>
      </c>
      <c r="B23" s="1" t="s">
        <v>18</v>
      </c>
      <c r="C23" s="1" t="s">
        <v>14</v>
      </c>
      <c r="D23" s="17"/>
      <c r="F23" s="17"/>
    </row>
    <row r="24" spans="1:6" ht="15.75" customHeight="1" x14ac:dyDescent="0.15">
      <c r="A24" s="3">
        <v>24</v>
      </c>
      <c r="B24" s="1" t="s">
        <v>44</v>
      </c>
      <c r="C24" s="1" t="s">
        <v>17</v>
      </c>
      <c r="D24" s="17"/>
      <c r="F24" s="17"/>
    </row>
    <row r="25" spans="1:6" ht="15.75" customHeight="1" x14ac:dyDescent="0.15">
      <c r="A25" s="3">
        <v>25</v>
      </c>
      <c r="B25" s="1" t="s">
        <v>13</v>
      </c>
      <c r="C25" s="1" t="s">
        <v>14</v>
      </c>
      <c r="D25" s="17"/>
      <c r="F25" s="17"/>
    </row>
    <row r="26" spans="1:6" ht="15.75" customHeight="1" x14ac:dyDescent="0.15">
      <c r="A26" s="3">
        <v>26</v>
      </c>
      <c r="B26" s="1" t="s">
        <v>15</v>
      </c>
      <c r="C26" s="1" t="s">
        <v>14</v>
      </c>
      <c r="D26" s="17"/>
      <c r="F26" s="17"/>
    </row>
    <row r="27" spans="1:6" ht="15.75" customHeight="1" x14ac:dyDescent="0.15">
      <c r="A27" s="3">
        <v>27</v>
      </c>
      <c r="B27" s="1" t="s">
        <v>45</v>
      </c>
      <c r="C27" s="1" t="s">
        <v>33</v>
      </c>
      <c r="D27" s="17"/>
      <c r="F27" s="17"/>
    </row>
    <row r="28" spans="1:6" ht="15.75" customHeight="1" x14ac:dyDescent="0.15">
      <c r="A28" s="3">
        <v>28</v>
      </c>
      <c r="B28" s="1" t="s">
        <v>46</v>
      </c>
      <c r="C28" s="1" t="s">
        <v>17</v>
      </c>
      <c r="D28" s="17"/>
      <c r="F28" s="17"/>
    </row>
    <row r="29" spans="1:6" ht="15.75" customHeight="1" x14ac:dyDescent="0.15">
      <c r="A29" s="3">
        <v>29</v>
      </c>
      <c r="B29" s="16" t="s">
        <v>27</v>
      </c>
      <c r="C29" s="16" t="s">
        <v>12</v>
      </c>
      <c r="F29" s="17"/>
    </row>
    <row r="30" spans="1:6" ht="15.75" customHeight="1" x14ac:dyDescent="0.15">
      <c r="A30" s="3">
        <v>30</v>
      </c>
      <c r="B30" s="16" t="s">
        <v>538</v>
      </c>
      <c r="C30" s="16" t="s">
        <v>17</v>
      </c>
    </row>
    <row r="31" spans="1:6" ht="15.75" customHeight="1" x14ac:dyDescent="0.15">
      <c r="A31" s="3"/>
      <c r="B31" s="16"/>
    </row>
    <row r="32" spans="1:6" ht="15.75" customHeight="1" x14ac:dyDescent="0.15">
      <c r="A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X7" sqref="R7:X7"/>
    </sheetView>
  </sheetViews>
  <sheetFormatPr baseColWidth="10" defaultRowHeight="13" x14ac:dyDescent="0.15"/>
  <cols>
    <col min="1" max="1" width="5.83203125" customWidth="1"/>
    <col min="2" max="2" width="14" bestFit="1" customWidth="1"/>
    <col min="3" max="3" width="7.6640625" bestFit="1" customWidth="1"/>
    <col min="4" max="16" width="8.33203125" customWidth="1"/>
    <col min="17" max="19" width="8.33203125" style="17" customWidth="1"/>
    <col min="20" max="24" width="8.33203125" customWidth="1"/>
  </cols>
  <sheetData>
    <row r="1" spans="1:24" s="15" customFormat="1" ht="39" x14ac:dyDescent="0.15">
      <c r="A1" s="14" t="s">
        <v>330</v>
      </c>
      <c r="B1" s="14" t="s">
        <v>331</v>
      </c>
      <c r="C1" s="14" t="s">
        <v>332</v>
      </c>
      <c r="D1" s="14">
        <v>1</v>
      </c>
      <c r="E1" s="14">
        <f>D1+1</f>
        <v>2</v>
      </c>
      <c r="F1" s="14">
        <f t="shared" ref="F1:P1" si="0">E1+1</f>
        <v>3</v>
      </c>
      <c r="G1" s="14">
        <f t="shared" si="0"/>
        <v>4</v>
      </c>
      <c r="H1" s="14">
        <f t="shared" si="0"/>
        <v>5</v>
      </c>
      <c r="I1" s="14">
        <f t="shared" si="0"/>
        <v>6</v>
      </c>
      <c r="J1" s="14">
        <f t="shared" si="0"/>
        <v>7</v>
      </c>
      <c r="K1" s="14">
        <f t="shared" si="0"/>
        <v>8</v>
      </c>
      <c r="L1" s="14">
        <f t="shared" si="0"/>
        <v>9</v>
      </c>
      <c r="M1" s="14">
        <f t="shared" si="0"/>
        <v>10</v>
      </c>
      <c r="N1" s="14">
        <f t="shared" si="0"/>
        <v>11</v>
      </c>
      <c r="O1" s="14">
        <f t="shared" si="0"/>
        <v>12</v>
      </c>
      <c r="P1" s="14">
        <f t="shared" si="0"/>
        <v>13</v>
      </c>
      <c r="Q1" s="14">
        <f t="shared" ref="Q1" si="1">P1+1</f>
        <v>14</v>
      </c>
      <c r="R1" s="14">
        <f t="shared" ref="R1" si="2">Q1+1</f>
        <v>15</v>
      </c>
      <c r="S1" s="14">
        <f t="shared" ref="S1" si="3">R1+1</f>
        <v>16</v>
      </c>
      <c r="T1" s="14" t="s">
        <v>336</v>
      </c>
      <c r="U1" s="14" t="s">
        <v>328</v>
      </c>
      <c r="V1" s="14" t="s">
        <v>333</v>
      </c>
      <c r="W1" s="14" t="s">
        <v>334</v>
      </c>
      <c r="X1" s="14" t="s">
        <v>335</v>
      </c>
    </row>
    <row r="2" spans="1:24" x14ac:dyDescent="0.15">
      <c r="A2" s="8">
        <v>1</v>
      </c>
      <c r="B2" t="s">
        <v>23</v>
      </c>
      <c r="C2" t="s">
        <v>24</v>
      </c>
      <c r="D2" s="11">
        <f>SUMIFS('WR+RB+TE+QB, subset'!$I:$I,'WR+RB+TE+QB, subset'!$A:$A,$B2,'WR+RB+TE+QB, subset'!$C:$C,D$1)*SUMIFS('WR+RB+TE+QB, subset'!$G:$G,'WR+RB+TE+QB, subset'!$A:$A,$B2,'WR+RB+TE+QB, subset'!$C:$C,D$1)</f>
        <v>20.9</v>
      </c>
      <c r="E2" s="11">
        <f>SUMIFS('WR+RB+TE+QB, subset'!$I:$I,'WR+RB+TE+QB, subset'!$A:$A,$B2,'WR+RB+TE+QB, subset'!$C:$C,E$1)*SUMIFS('WR+RB+TE+QB, subset'!$G:$G,'WR+RB+TE+QB, subset'!$A:$A,$B2,'WR+RB+TE+QB, subset'!$C:$C,E$1)</f>
        <v>10.3</v>
      </c>
      <c r="F2" s="11">
        <f>SUMIFS('WR+RB+TE+QB, subset'!$I:$I,'WR+RB+TE+QB, subset'!$A:$A,$B2,'WR+RB+TE+QB, subset'!$C:$C,F$1)*SUMIFS('WR+RB+TE+QB, subset'!$G:$G,'WR+RB+TE+QB, subset'!$A:$A,$B2,'WR+RB+TE+QB, subset'!$C:$C,F$1)</f>
        <v>13.9</v>
      </c>
      <c r="G2" s="11">
        <f>SUMIFS('WR+RB+TE+QB, subset'!$I:$I,'WR+RB+TE+QB, subset'!$A:$A,$B2,'WR+RB+TE+QB, subset'!$C:$C,G$1)*SUMIFS('WR+RB+TE+QB, subset'!$G:$G,'WR+RB+TE+QB, subset'!$A:$A,$B2,'WR+RB+TE+QB, subset'!$C:$C,G$1)</f>
        <v>13.8</v>
      </c>
      <c r="H2" s="11">
        <f>SUMIFS('WR+RB+TE+QB, subset'!$I:$I,'WR+RB+TE+QB, subset'!$A:$A,$B2,'WR+RB+TE+QB, subset'!$C:$C,H$1)*SUMIFS('WR+RB+TE+QB, subset'!$G:$G,'WR+RB+TE+QB, subset'!$A:$A,$B2,'WR+RB+TE+QB, subset'!$C:$C,H$1)</f>
        <v>14.9</v>
      </c>
      <c r="I2" s="11"/>
      <c r="J2" s="11">
        <f>SUMIFS('WR+RB+TE+QB, subset'!$I:$I,'WR+RB+TE+QB, subset'!$A:$A,$B2,'WR+RB+TE+QB, subset'!$C:$C,J$1)*SUMIFS('WR+RB+TE+QB, subset'!$G:$G,'WR+RB+TE+QB, subset'!$A:$A,$B2,'WR+RB+TE+QB, subset'!$C:$C,J$1)</f>
        <v>27.2</v>
      </c>
      <c r="K2" s="11">
        <f>SUMIFS('WR+RB+TE+QB, subset'!$I:$I,'WR+RB+TE+QB, subset'!$A:$A,$B2,'WR+RB+TE+QB, subset'!$C:$C,K$1)*SUMIFS('WR+RB+TE+QB, subset'!$G:$G,'WR+RB+TE+QB, subset'!$A:$A,$B2,'WR+RB+TE+QB, subset'!$C:$C,K$1)</f>
        <v>29.3</v>
      </c>
      <c r="L2" s="11">
        <f>SUMIFS('WR+RB+TE+QB, subset'!$I:$I,'WR+RB+TE+QB, subset'!$A:$A,$B2,'WR+RB+TE+QB, subset'!$C:$C,L$1)*SUMIFS('WR+RB+TE+QB, subset'!$G:$G,'WR+RB+TE+QB, subset'!$A:$A,$B2,'WR+RB+TE+QB, subset'!$C:$C,L$1)</f>
        <v>2.5</v>
      </c>
      <c r="M2" s="11">
        <f>SUMIFS('WR+RB+TE+QB, subset'!$I:$I,'WR+RB+TE+QB, subset'!$A:$A,$B2,'WR+RB+TE+QB, subset'!$C:$C,M$1)*SUMIFS('WR+RB+TE+QB, subset'!$G:$G,'WR+RB+TE+QB, subset'!$A:$A,$B2,'WR+RB+TE+QB, subset'!$C:$C,M$1)</f>
        <v>9</v>
      </c>
      <c r="N2" s="11">
        <f>SUMIFS('WR+RB+TE+QB, subset'!$I:$I,'WR+RB+TE+QB, subset'!$A:$A,$B2,'WR+RB+TE+QB, subset'!$C:$C,N$1)*SUMIFS('WR+RB+TE+QB, subset'!$G:$G,'WR+RB+TE+QB, subset'!$A:$A,$B2,'WR+RB+TE+QB, subset'!$C:$C,N$1)</f>
        <v>25.6</v>
      </c>
      <c r="O2" s="11">
        <f>SUMIFS('WR+RB+TE+QB, subset'!$I:$I,'WR+RB+TE+QB, subset'!$A:$A,$B2,'WR+RB+TE+QB, subset'!$C:$C,O$1)*SUMIFS('WR+RB+TE+QB, subset'!$G:$G,'WR+RB+TE+QB, subset'!$A:$A,$B2,'WR+RB+TE+QB, subset'!$C:$C,O$1)</f>
        <v>11.9</v>
      </c>
      <c r="P2" s="11">
        <f>SUMIFS('WR+RB+TE+QB, subset'!$I:$I,'WR+RB+TE+QB, subset'!$A:$A,$B2,'WR+RB+TE+QB, subset'!$C:$C,P$1)*SUMIFS('WR+RB+TE+QB, subset'!$G:$G,'WR+RB+TE+QB, subset'!$A:$A,$B2,'WR+RB+TE+QB, subset'!$C:$C,P$1)</f>
        <v>12.2</v>
      </c>
      <c r="Q2" s="11">
        <f>SUMIFS('WR+RB+TE+QB, subset'!$I:$I,'WR+RB+TE+QB, subset'!$A:$A,$B2,'WR+RB+TE+QB, subset'!$C:$C,Q$1)*SUMIFS('WR+RB+TE+QB, subset'!$G:$G,'WR+RB+TE+QB, subset'!$A:$A,$B2,'WR+RB+TE+QB, subset'!$C:$C,Q$1)</f>
        <v>21.6</v>
      </c>
      <c r="R2" s="11">
        <f>SUMIFS('WR+RB+TE+QB, subset'!$I:$I,'WR+RB+TE+QB, subset'!$A:$A,$B2,'WR+RB+TE+QB, subset'!$C:$C,R$1)*SUMIFS('WR+RB+TE+QB, subset'!$G:$G,'WR+RB+TE+QB, subset'!$A:$A,$B2,'WR+RB+TE+QB, subset'!$C:$C,R$1)</f>
        <v>25.6</v>
      </c>
      <c r="S2" s="11">
        <f>SUMIFS('WR+RB+TE+QB, subset'!$I:$I,'WR+RB+TE+QB, subset'!$A:$A,$B2,'WR+RB+TE+QB, subset'!$C:$C,S$1)*SUMIFS('WR+RB+TE+QB, subset'!$G:$G,'WR+RB+TE+QB, subset'!$A:$A,$B2,'WR+RB+TE+QB, subset'!$C:$C,S$1)</f>
        <v>19.7</v>
      </c>
      <c r="T2" s="11">
        <f>SUM(D2:S2)</f>
        <v>258.39999999999998</v>
      </c>
      <c r="U2" s="11">
        <f>IFERROR(AVERAGE(D2:S2),"")</f>
        <v>17.226666666666667</v>
      </c>
      <c r="V2" s="20">
        <f>IFERROR(VLOOKUP($C2,Summary!$A$26:$R$30,MATCH("Average",Summary!$A$26:$R$26,0),FALSE),"")</f>
        <v>5.8243749999999999</v>
      </c>
      <c r="W2" s="11">
        <f>IFERROR(U2-V2,"")</f>
        <v>11.402291666666667</v>
      </c>
      <c r="X2" s="13">
        <f>$T2/SUM(Summary!$B$15:$N$15)</f>
        <v>0.1851002865329513</v>
      </c>
    </row>
    <row r="3" spans="1:24" x14ac:dyDescent="0.15">
      <c r="A3" s="8">
        <v>2</v>
      </c>
      <c r="B3" t="s">
        <v>25</v>
      </c>
      <c r="C3" t="s">
        <v>24</v>
      </c>
      <c r="D3" s="11"/>
      <c r="E3" s="11">
        <f>SUMIFS('WR+RB+TE+QB, subset'!$I:$I,'WR+RB+TE+QB, subset'!$A:$A,$B3,'WR+RB+TE+QB, subset'!$C:$C,E$1)*SUMIFS('WR+RB+TE+QB, subset'!$G:$G,'WR+RB+TE+QB, subset'!$A:$A,$B3,'WR+RB+TE+QB, subset'!$C:$C,E$1)</f>
        <v>14.6</v>
      </c>
      <c r="F3" s="11">
        <f>SUMIFS('WR+RB+TE+QB, subset'!$I:$I,'WR+RB+TE+QB, subset'!$A:$A,$B3,'WR+RB+TE+QB, subset'!$C:$C,F$1)*SUMIFS('WR+RB+TE+QB, subset'!$G:$G,'WR+RB+TE+QB, subset'!$A:$A,$B3,'WR+RB+TE+QB, subset'!$C:$C,F$1)</f>
        <v>4.5</v>
      </c>
      <c r="G3" s="11">
        <f>SUMIFS('WR+RB+TE+QB, subset'!$I:$I,'WR+RB+TE+QB, subset'!$A:$A,$B3,'WR+RB+TE+QB, subset'!$C:$C,G$1)*SUMIFS('WR+RB+TE+QB, subset'!$G:$G,'WR+RB+TE+QB, subset'!$A:$A,$B3,'WR+RB+TE+QB, subset'!$C:$C,G$1)</f>
        <v>6.4</v>
      </c>
      <c r="H3" s="11">
        <f>SUMIFS('WR+RB+TE+QB, subset'!$I:$I,'WR+RB+TE+QB, subset'!$A:$A,$B3,'WR+RB+TE+QB, subset'!$C:$C,H$1)*SUMIFS('WR+RB+TE+QB, subset'!$G:$G,'WR+RB+TE+QB, subset'!$A:$A,$B3,'WR+RB+TE+QB, subset'!$C:$C,H$1)</f>
        <v>7.9</v>
      </c>
      <c r="I3" s="11">
        <f>SUMIFS('WR+RB+TE+QB, subset'!$I:$I,'WR+RB+TE+QB, subset'!$A:$A,$B3,'WR+RB+TE+QB, subset'!$C:$C,I$1)*SUMIFS('WR+RB+TE+QB, subset'!$G:$G,'WR+RB+TE+QB, subset'!$A:$A,$B3,'WR+RB+TE+QB, subset'!$C:$C,I$1)</f>
        <v>13</v>
      </c>
      <c r="J3" s="11">
        <f>SUMIFS('WR+RB+TE+QB, subset'!$I:$I,'WR+RB+TE+QB, subset'!$A:$A,$B3,'WR+RB+TE+QB, subset'!$C:$C,J$1)*SUMIFS('WR+RB+TE+QB, subset'!$G:$G,'WR+RB+TE+QB, subset'!$A:$A,$B3,'WR+RB+TE+QB, subset'!$C:$C,J$1)</f>
        <v>10.7</v>
      </c>
      <c r="K3" s="11">
        <f>SUMIFS('WR+RB+TE+QB, subset'!$I:$I,'WR+RB+TE+QB, subset'!$A:$A,$B3,'WR+RB+TE+QB, subset'!$C:$C,K$1)*SUMIFS('WR+RB+TE+QB, subset'!$G:$G,'WR+RB+TE+QB, subset'!$A:$A,$B3,'WR+RB+TE+QB, subset'!$C:$C,K$1)</f>
        <v>8.1</v>
      </c>
      <c r="L3" s="11">
        <f>SUMIFS('WR+RB+TE+QB, subset'!$I:$I,'WR+RB+TE+QB, subset'!$A:$A,$B3,'WR+RB+TE+QB, subset'!$C:$C,L$1)*SUMIFS('WR+RB+TE+QB, subset'!$G:$G,'WR+RB+TE+QB, subset'!$A:$A,$B3,'WR+RB+TE+QB, subset'!$C:$C,L$1)</f>
        <v>0</v>
      </c>
      <c r="M3" s="11"/>
      <c r="N3" s="11">
        <f>SUMIFS('WR+RB+TE+QB, subset'!$I:$I,'WR+RB+TE+QB, subset'!$A:$A,$B3,'WR+RB+TE+QB, subset'!$C:$C,N$1)*SUMIFS('WR+RB+TE+QB, subset'!$G:$G,'WR+RB+TE+QB, subset'!$A:$A,$B3,'WR+RB+TE+QB, subset'!$C:$C,N$1)</f>
        <v>11.1</v>
      </c>
      <c r="O3" s="11">
        <f>SUMIFS('WR+RB+TE+QB, subset'!$I:$I,'WR+RB+TE+QB, subset'!$A:$A,$B3,'WR+RB+TE+QB, subset'!$C:$C,O$1)*SUMIFS('WR+RB+TE+QB, subset'!$G:$G,'WR+RB+TE+QB, subset'!$A:$A,$B3,'WR+RB+TE+QB, subset'!$C:$C,O$1)</f>
        <v>4.3</v>
      </c>
      <c r="P3" s="11">
        <f>SUMIFS('WR+RB+TE+QB, subset'!$I:$I,'WR+RB+TE+QB, subset'!$A:$A,$B3,'WR+RB+TE+QB, subset'!$C:$C,P$1)*SUMIFS('WR+RB+TE+QB, subset'!$G:$G,'WR+RB+TE+QB, subset'!$A:$A,$B3,'WR+RB+TE+QB, subset'!$C:$C,P$1)</f>
        <v>0</v>
      </c>
      <c r="Q3" s="11">
        <f>SUMIFS('WR+RB+TE+QB, subset'!$I:$I,'WR+RB+TE+QB, subset'!$A:$A,$B3,'WR+RB+TE+QB, subset'!$C:$C,Q$1)*SUMIFS('WR+RB+TE+QB, subset'!$G:$G,'WR+RB+TE+QB, subset'!$A:$A,$B3,'WR+RB+TE+QB, subset'!$C:$C,Q$1)</f>
        <v>9</v>
      </c>
      <c r="R3" s="11">
        <f>SUMIFS('WR+RB+TE+QB, subset'!$I:$I,'WR+RB+TE+QB, subset'!$A:$A,$B3,'WR+RB+TE+QB, subset'!$C:$C,R$1)*SUMIFS('WR+RB+TE+QB, subset'!$G:$G,'WR+RB+TE+QB, subset'!$A:$A,$B3,'WR+RB+TE+QB, subset'!$C:$C,R$1)</f>
        <v>10.9</v>
      </c>
      <c r="S3" s="11">
        <f>SUMIFS('WR+RB+TE+QB, subset'!$I:$I,'WR+RB+TE+QB, subset'!$A:$A,$B3,'WR+RB+TE+QB, subset'!$C:$C,S$1)*SUMIFS('WR+RB+TE+QB, subset'!$G:$G,'WR+RB+TE+QB, subset'!$A:$A,$B3,'WR+RB+TE+QB, subset'!$C:$C,S$1)</f>
        <v>13.3</v>
      </c>
      <c r="T3" s="11">
        <f t="shared" ref="T3:T17" si="4">SUM(D3:S3)</f>
        <v>113.79999999999998</v>
      </c>
      <c r="U3" s="11">
        <f t="shared" ref="U3:U17" si="5">IFERROR(AVERAGE(D3:S3),"")</f>
        <v>8.1285714285714281</v>
      </c>
      <c r="V3" s="20">
        <f>IFERROR(VLOOKUP($C3,Summary!$A$26:$R$30,MATCH("Average",Summary!$A$26:$R$26,0),FALSE),"")</f>
        <v>5.8243749999999999</v>
      </c>
      <c r="W3" s="11">
        <f t="shared" ref="W3:W17" si="6">IFERROR(U3-V3,"")</f>
        <v>2.3041964285714283</v>
      </c>
      <c r="X3" s="13">
        <f>$T3/SUM(Summary!$B$15:$N$15)</f>
        <v>8.1518624641833806E-2</v>
      </c>
    </row>
    <row r="4" spans="1:24" x14ac:dyDescent="0.15">
      <c r="A4" s="8">
        <v>3</v>
      </c>
      <c r="B4" t="s">
        <v>34</v>
      </c>
      <c r="C4" t="s">
        <v>14</v>
      </c>
      <c r="D4" s="11">
        <f>SUMIFS('WR+RB+TE+QB, subset'!$I:$I,'WR+RB+TE+QB, subset'!$A:$A,$B4,'WR+RB+TE+QB, subset'!$C:$C,D$1)*SUMIFS('WR+RB+TE+QB, subset'!$G:$G,'WR+RB+TE+QB, subset'!$A:$A,$B4,'WR+RB+TE+QB, subset'!$C:$C,D$1)</f>
        <v>6.7</v>
      </c>
      <c r="E4" s="11">
        <f>SUMIFS('WR+RB+TE+QB, subset'!$I:$I,'WR+RB+TE+QB, subset'!$A:$A,$B4,'WR+RB+TE+QB, subset'!$C:$C,E$1)*SUMIFS('WR+RB+TE+QB, subset'!$G:$G,'WR+RB+TE+QB, subset'!$A:$A,$B4,'WR+RB+TE+QB, subset'!$C:$C,E$1)</f>
        <v>8.9</v>
      </c>
      <c r="F4" s="11">
        <f>SUMIFS('WR+RB+TE+QB, subset'!$I:$I,'WR+RB+TE+QB, subset'!$A:$A,$B4,'WR+RB+TE+QB, subset'!$C:$C,F$1)*SUMIFS('WR+RB+TE+QB, subset'!$G:$G,'WR+RB+TE+QB, subset'!$A:$A,$B4,'WR+RB+TE+QB, subset'!$C:$C,F$1)</f>
        <v>28.3</v>
      </c>
      <c r="G4" s="11">
        <f>SUMIFS('WR+RB+TE+QB, subset'!$I:$I,'WR+RB+TE+QB, subset'!$A:$A,$B4,'WR+RB+TE+QB, subset'!$C:$C,G$1)*SUMIFS('WR+RB+TE+QB, subset'!$G:$G,'WR+RB+TE+QB, subset'!$A:$A,$B4,'WR+RB+TE+QB, subset'!$C:$C,G$1)</f>
        <v>6</v>
      </c>
      <c r="H4" s="11">
        <f>SUMIFS('WR+RB+TE+QB, subset'!$I:$I,'WR+RB+TE+QB, subset'!$A:$A,$B4,'WR+RB+TE+QB, subset'!$C:$C,H$1)*SUMIFS('WR+RB+TE+QB, subset'!$G:$G,'WR+RB+TE+QB, subset'!$A:$A,$B4,'WR+RB+TE+QB, subset'!$C:$C,H$1)</f>
        <v>24.7</v>
      </c>
      <c r="I4" s="11">
        <f>SUMIFS('WR+RB+TE+QB, subset'!$I:$I,'WR+RB+TE+QB, subset'!$A:$A,$B4,'WR+RB+TE+QB, subset'!$C:$C,I$1)*SUMIFS('WR+RB+TE+QB, subset'!$G:$G,'WR+RB+TE+QB, subset'!$A:$A,$B4,'WR+RB+TE+QB, subset'!$C:$C,I$1)</f>
        <v>2.9</v>
      </c>
      <c r="J4" s="11">
        <f>SUMIFS('WR+RB+TE+QB, subset'!$I:$I,'WR+RB+TE+QB, subset'!$A:$A,$B4,'WR+RB+TE+QB, subset'!$C:$C,J$1)*SUMIFS('WR+RB+TE+QB, subset'!$G:$G,'WR+RB+TE+QB, subset'!$A:$A,$B4,'WR+RB+TE+QB, subset'!$C:$C,J$1)</f>
        <v>4.7</v>
      </c>
      <c r="K4" s="11">
        <f>SUMIFS('WR+RB+TE+QB, subset'!$I:$I,'WR+RB+TE+QB, subset'!$A:$A,$B4,'WR+RB+TE+QB, subset'!$C:$C,K$1)*SUMIFS('WR+RB+TE+QB, subset'!$G:$G,'WR+RB+TE+QB, subset'!$A:$A,$B4,'WR+RB+TE+QB, subset'!$C:$C,K$1)</f>
        <v>3.5</v>
      </c>
      <c r="L4" s="11">
        <f>SUMIFS('WR+RB+TE+QB, subset'!$I:$I,'WR+RB+TE+QB, subset'!$A:$A,$B4,'WR+RB+TE+QB, subset'!$C:$C,L$1)*SUMIFS('WR+RB+TE+QB, subset'!$G:$G,'WR+RB+TE+QB, subset'!$A:$A,$B4,'WR+RB+TE+QB, subset'!$C:$C,L$1)</f>
        <v>34.5</v>
      </c>
      <c r="M4" s="11">
        <f>SUMIFS('WR+RB+TE+QB, subset'!$I:$I,'WR+RB+TE+QB, subset'!$A:$A,$B4,'WR+RB+TE+QB, subset'!$C:$C,M$1)*SUMIFS('WR+RB+TE+QB, subset'!$G:$G,'WR+RB+TE+QB, subset'!$A:$A,$B4,'WR+RB+TE+QB, subset'!$C:$C,M$1)</f>
        <v>4.3</v>
      </c>
      <c r="N4" s="11"/>
      <c r="O4" s="11">
        <f>SUMIFS('WR+RB+TE+QB, subset'!$I:$I,'WR+RB+TE+QB, subset'!$A:$A,$B4,'WR+RB+TE+QB, subset'!$C:$C,O$1)*SUMIFS('WR+RB+TE+QB, subset'!$G:$G,'WR+RB+TE+QB, subset'!$A:$A,$B4,'WR+RB+TE+QB, subset'!$C:$C,O$1)</f>
        <v>3.5</v>
      </c>
      <c r="P4" s="11">
        <f>SUMIFS('WR+RB+TE+QB, subset'!$I:$I,'WR+RB+TE+QB, subset'!$A:$A,$B4,'WR+RB+TE+QB, subset'!$C:$C,P$1)*SUMIFS('WR+RB+TE+QB, subset'!$G:$G,'WR+RB+TE+QB, subset'!$A:$A,$B4,'WR+RB+TE+QB, subset'!$C:$C,P$1)</f>
        <v>0</v>
      </c>
      <c r="Q4" s="11">
        <f>SUMIFS('WR+RB+TE+QB, subset'!$I:$I,'WR+RB+TE+QB, subset'!$A:$A,$B4,'WR+RB+TE+QB, subset'!$C:$C,Q$1)*SUMIFS('WR+RB+TE+QB, subset'!$G:$G,'WR+RB+TE+QB, subset'!$A:$A,$B4,'WR+RB+TE+QB, subset'!$C:$C,Q$1)</f>
        <v>4</v>
      </c>
      <c r="R4" s="11">
        <f>SUMIFS('WR+RB+TE+QB, subset'!$I:$I,'WR+RB+TE+QB, subset'!$A:$A,$B4,'WR+RB+TE+QB, subset'!$C:$C,R$1)*SUMIFS('WR+RB+TE+QB, subset'!$G:$G,'WR+RB+TE+QB, subset'!$A:$A,$B4,'WR+RB+TE+QB, subset'!$C:$C,R$1)</f>
        <v>9.1</v>
      </c>
      <c r="S4" s="11">
        <f>SUMIFS('WR+RB+TE+QB, subset'!$I:$I,'WR+RB+TE+QB, subset'!$A:$A,$B4,'WR+RB+TE+QB, subset'!$C:$C,S$1)*SUMIFS('WR+RB+TE+QB, subset'!$G:$G,'WR+RB+TE+QB, subset'!$A:$A,$B4,'WR+RB+TE+QB, subset'!$C:$C,S$1)</f>
        <v>0</v>
      </c>
      <c r="T4" s="11">
        <f t="shared" si="4"/>
        <v>141.1</v>
      </c>
      <c r="U4" s="11">
        <f t="shared" si="5"/>
        <v>9.4066666666666663</v>
      </c>
      <c r="V4" s="20">
        <f>IFERROR(VLOOKUP($C4,Summary!$A$26:$R$30,MATCH("Average",Summary!$A$26:$R$26,0),FALSE),"")</f>
        <v>6.0556249999999991</v>
      </c>
      <c r="W4" s="11">
        <f t="shared" si="6"/>
        <v>3.3510416666666671</v>
      </c>
      <c r="X4" s="13">
        <f>$T4/SUM(Summary!$B$15:$N$15)</f>
        <v>0.10107449856733526</v>
      </c>
    </row>
    <row r="5" spans="1:24" x14ac:dyDescent="0.15">
      <c r="A5" s="8">
        <v>4</v>
      </c>
      <c r="B5" t="s">
        <v>11</v>
      </c>
      <c r="C5" t="s">
        <v>12</v>
      </c>
      <c r="D5" s="11">
        <f>SUMIFS('WR+RB+TE+QB, subset'!$I:$I,'WR+RB+TE+QB, subset'!$A:$A,$B5,'WR+RB+TE+QB, subset'!$C:$C,D$1)*SUMIFS('WR+RB+TE+QB, subset'!$G:$G,'WR+RB+TE+QB, subset'!$A:$A,$B5,'WR+RB+TE+QB, subset'!$C:$C,D$1)</f>
        <v>16.5</v>
      </c>
      <c r="E5" s="11">
        <f>SUMIFS('WR+RB+TE+QB, subset'!$I:$I,'WR+RB+TE+QB, subset'!$A:$A,$B5,'WR+RB+TE+QB, subset'!$C:$C,E$1)*SUMIFS('WR+RB+TE+QB, subset'!$G:$G,'WR+RB+TE+QB, subset'!$A:$A,$B5,'WR+RB+TE+QB, subset'!$C:$C,E$1)</f>
        <v>18.5</v>
      </c>
      <c r="F5" s="11">
        <f>SUMIFS('WR+RB+TE+QB, subset'!$I:$I,'WR+RB+TE+QB, subset'!$A:$A,$B5,'WR+RB+TE+QB, subset'!$C:$C,F$1)*SUMIFS('WR+RB+TE+QB, subset'!$G:$G,'WR+RB+TE+QB, subset'!$A:$A,$B5,'WR+RB+TE+QB, subset'!$C:$C,F$1)</f>
        <v>0</v>
      </c>
      <c r="G5" s="11">
        <f>SUMIFS('WR+RB+TE+QB, subset'!$I:$I,'WR+RB+TE+QB, subset'!$A:$A,$B5,'WR+RB+TE+QB, subset'!$C:$C,G$1)*SUMIFS('WR+RB+TE+QB, subset'!$G:$G,'WR+RB+TE+QB, subset'!$A:$A,$B5,'WR+RB+TE+QB, subset'!$C:$C,G$1)</f>
        <v>23.1</v>
      </c>
      <c r="H5" s="11">
        <f>SUMIFS('WR+RB+TE+QB, subset'!$I:$I,'WR+RB+TE+QB, subset'!$A:$A,$B5,'WR+RB+TE+QB, subset'!$C:$C,H$1)*SUMIFS('WR+RB+TE+QB, subset'!$G:$G,'WR+RB+TE+QB, subset'!$A:$A,$B5,'WR+RB+TE+QB, subset'!$C:$C,H$1)</f>
        <v>24</v>
      </c>
      <c r="I5" s="11">
        <f>SUMIFS('WR+RB+TE+QB, subset'!$I:$I,'WR+RB+TE+QB, subset'!$A:$A,$B5,'WR+RB+TE+QB, subset'!$C:$C,I$1)*SUMIFS('WR+RB+TE+QB, subset'!$G:$G,'WR+RB+TE+QB, subset'!$A:$A,$B5,'WR+RB+TE+QB, subset'!$C:$C,I$1)</f>
        <v>0.7</v>
      </c>
      <c r="J5" s="11"/>
      <c r="K5" s="11"/>
      <c r="L5" s="11"/>
      <c r="M5" s="11"/>
      <c r="N5" s="11"/>
      <c r="O5" s="11"/>
      <c r="P5" s="11"/>
      <c r="Q5" s="11"/>
      <c r="R5" s="11">
        <f>SUMIFS('WR+RB+TE+QB, subset'!$I:$I,'WR+RB+TE+QB, subset'!$A:$A,$B5,'WR+RB+TE+QB, subset'!$C:$C,R$1)*SUMIFS('WR+RB+TE+QB, subset'!$G:$G,'WR+RB+TE+QB, subset'!$A:$A,$B5,'WR+RB+TE+QB, subset'!$C:$C,R$1)</f>
        <v>21.9</v>
      </c>
      <c r="S5" s="11"/>
      <c r="T5" s="11">
        <f t="shared" si="4"/>
        <v>104.69999999999999</v>
      </c>
      <c r="U5" s="11">
        <f t="shared" si="5"/>
        <v>14.957142857142856</v>
      </c>
      <c r="V5" s="20">
        <f>IFERROR(VLOOKUP($C5,Summary!$A$26:$R$30,MATCH("Average",Summary!$A$26:$R$26,0),FALSE),"")</f>
        <v>14.540000000000001</v>
      </c>
      <c r="W5" s="11">
        <f t="shared" si="6"/>
        <v>0.4171428571428546</v>
      </c>
      <c r="X5" s="13">
        <f>$T5/SUM(Summary!$B$15:$N$15)</f>
        <v>7.4999999999999997E-2</v>
      </c>
    </row>
    <row r="6" spans="1:24" x14ac:dyDescent="0.15">
      <c r="A6" s="8">
        <v>5</v>
      </c>
      <c r="B6" t="s">
        <v>27</v>
      </c>
      <c r="C6" t="s">
        <v>14</v>
      </c>
      <c r="D6" s="11">
        <f>SUMIFS('WR+RB+TE+QB, subset'!$I:$I,'WR+RB+TE+QB, subset'!$A:$A,$B6,'WR+RB+TE+QB, subset'!$C:$C,D$1)*SUMIFS('WR+RB+TE+QB, subset'!$G:$G,'WR+RB+TE+QB, subset'!$A:$A,$B6,'WR+RB+TE+QB, subset'!$C:$C,D$1)</f>
        <v>2.4</v>
      </c>
      <c r="E6" s="11">
        <f>SUMIFS('WR+RB+TE+QB, subset'!$I:$I,'WR+RB+TE+QB, subset'!$A:$A,$B6,'WR+RB+TE+QB, subset'!$C:$C,E$1)*SUMIFS('WR+RB+TE+QB, subset'!$G:$G,'WR+RB+TE+QB, subset'!$A:$A,$B6,'WR+RB+TE+QB, subset'!$C:$C,E$1)</f>
        <v>0</v>
      </c>
      <c r="F6" s="11">
        <f>SUMIFS('WR+RB+TE+QB, subset'!$I:$I,'WR+RB+TE+QB, subset'!$A:$A,$B6,'WR+RB+TE+QB, subset'!$C:$C,F$1)*SUMIFS('WR+RB+TE+QB, subset'!$G:$G,'WR+RB+TE+QB, subset'!$A:$A,$B6,'WR+RB+TE+QB, subset'!$C:$C,F$1)</f>
        <v>9.1999999999999993</v>
      </c>
      <c r="G6" s="11">
        <f>SUMIFS('WR+RB+TE+QB, subset'!$I:$I,'WR+RB+TE+QB, subset'!$A:$A,$B6,'WR+RB+TE+QB, subset'!$C:$C,G$1)*SUMIFS('WR+RB+TE+QB, subset'!$G:$G,'WR+RB+TE+QB, subset'!$A:$A,$B6,'WR+RB+TE+QB, subset'!$C:$C,G$1)</f>
        <v>0.3</v>
      </c>
      <c r="H6" s="11"/>
      <c r="I6" s="11">
        <f>SUMIFS('WR+RB+TE+QB, subset'!$I:$I,'WR+RB+TE+QB, subset'!$A:$A,$B6,'WR+RB+TE+QB, subset'!$C:$C,I$1)*SUMIFS('WR+RB+TE+QB, subset'!$G:$G,'WR+RB+TE+QB, subset'!$A:$A,$B6,'WR+RB+TE+QB, subset'!$C:$C,I$1)</f>
        <v>5.6</v>
      </c>
      <c r="J6" s="11">
        <f>SUMIFS('WR+RB+TE+QB, subset'!$I:$I,'WR+RB+TE+QB, subset'!$A:$A,$B6,'WR+RB+TE+QB, subset'!$C:$C,J$1)*SUMIFS('WR+RB+TE+QB, subset'!$G:$G,'WR+RB+TE+QB, subset'!$A:$A,$B6,'WR+RB+TE+QB, subset'!$C:$C,J$1)</f>
        <v>0</v>
      </c>
      <c r="K6" s="11">
        <f>SUMIFS('WR+RB+TE+QB, subset'!$I:$I,'WR+RB+TE+QB, subset'!$A:$A,$B6,'WR+RB+TE+QB, subset'!$C:$C,K$1)*SUMIFS('WR+RB+TE+QB, subset'!$G:$G,'WR+RB+TE+QB, subset'!$A:$A,$B6,'WR+RB+TE+QB, subset'!$C:$C,K$1)</f>
        <v>22.5</v>
      </c>
      <c r="L6" s="11">
        <f>SUMIFS('WR+RB+TE+QB, subset'!$I:$I,'WR+RB+TE+QB, subset'!$A:$A,$B6,'WR+RB+TE+QB, subset'!$C:$C,L$1)*SUMIFS('WR+RB+TE+QB, subset'!$G:$G,'WR+RB+TE+QB, subset'!$A:$A,$B6,'WR+RB+TE+QB, subset'!$C:$C,L$1)</f>
        <v>0</v>
      </c>
      <c r="M6" s="11">
        <f>SUMIFS('WR+RB+TE+QB, subset'!$I:$I,'WR+RB+TE+QB, subset'!$A:$A,$B6,'WR+RB+TE+QB, subset'!$C:$C,M$1)*SUMIFS('WR+RB+TE+QB, subset'!$G:$G,'WR+RB+TE+QB, subset'!$A:$A,$B6,'WR+RB+TE+QB, subset'!$C:$C,M$1)</f>
        <v>12.1</v>
      </c>
      <c r="N6" s="11">
        <f>SUMIFS('WR+RB+TE+QB, subset'!$I:$I,'WR+RB+TE+QB, subset'!$A:$A,$B6,'WR+RB+TE+QB, subset'!$C:$C,N$1)*SUMIFS('WR+RB+TE+QB, subset'!$G:$G,'WR+RB+TE+QB, subset'!$A:$A,$B6,'WR+RB+TE+QB, subset'!$C:$C,N$1)</f>
        <v>14.6</v>
      </c>
      <c r="O6" s="11">
        <f>SUMIFS('WR+RB+TE+QB, subset'!$I:$I,'WR+RB+TE+QB, subset'!$A:$A,$B6,'WR+RB+TE+QB, subset'!$C:$C,O$1)*SUMIFS('WR+RB+TE+QB, subset'!$G:$G,'WR+RB+TE+QB, subset'!$A:$A,$B6,'WR+RB+TE+QB, subset'!$C:$C,O$1)</f>
        <v>27.1</v>
      </c>
      <c r="P6" s="11">
        <f>SUMIFS('WR+RB+TE+QB, subset'!$I:$I,'WR+RB+TE+QB, subset'!$A:$A,$B6,'WR+RB+TE+QB, subset'!$C:$C,P$1)*SUMIFS('WR+RB+TE+QB, subset'!$G:$G,'WR+RB+TE+QB, subset'!$A:$A,$B6,'WR+RB+TE+QB, subset'!$C:$C,P$1)</f>
        <v>9.6999999999999993</v>
      </c>
      <c r="Q6" s="11">
        <f>SUMIFS('WR+RB+TE+QB, subset'!$I:$I,'WR+RB+TE+QB, subset'!$A:$A,$B6,'WR+RB+TE+QB, subset'!$C:$C,Q$1)*SUMIFS('WR+RB+TE+QB, subset'!$G:$G,'WR+RB+TE+QB, subset'!$A:$A,$B6,'WR+RB+TE+QB, subset'!$C:$C,Q$1)</f>
        <v>6.4</v>
      </c>
      <c r="R6" s="11">
        <f>SUMIFS('WR+RB+TE+QB, subset'!$I:$I,'WR+RB+TE+QB, subset'!$A:$A,$B6,'WR+RB+TE+QB, subset'!$C:$C,R$1)*SUMIFS('WR+RB+TE+QB, subset'!$G:$G,'WR+RB+TE+QB, subset'!$A:$A,$B6,'WR+RB+TE+QB, subset'!$C:$C,R$1)</f>
        <v>16.5</v>
      </c>
      <c r="S6" s="11">
        <f>SUMIFS('WR+RB+TE+QB, subset'!$I:$I,'WR+RB+TE+QB, subset'!$A:$A,$B6,'WR+RB+TE+QB, subset'!$C:$C,S$1)*SUMIFS('WR+RB+TE+QB, subset'!$G:$G,'WR+RB+TE+QB, subset'!$A:$A,$B6,'WR+RB+TE+QB, subset'!$C:$C,S$1)</f>
        <v>14.7</v>
      </c>
      <c r="T6" s="11">
        <f t="shared" si="4"/>
        <v>141.10000000000002</v>
      </c>
      <c r="U6" s="11">
        <f t="shared" si="5"/>
        <v>9.4066666666666681</v>
      </c>
      <c r="V6" s="20">
        <f>IFERROR(VLOOKUP($C6,Summary!$A$26:$R$30,MATCH("Average",Summary!$A$26:$R$26,0),FALSE),"")</f>
        <v>6.0556249999999991</v>
      </c>
      <c r="W6" s="11">
        <f t="shared" si="6"/>
        <v>3.3510416666666689</v>
      </c>
      <c r="X6" s="13">
        <f>$T6/SUM(Summary!$B$15:$N$15)</f>
        <v>0.10107449856733527</v>
      </c>
    </row>
    <row r="7" spans="1:24" x14ac:dyDescent="0.15">
      <c r="A7" s="8">
        <v>6</v>
      </c>
      <c r="B7" t="s">
        <v>30</v>
      </c>
      <c r="C7" t="s">
        <v>29</v>
      </c>
      <c r="D7" s="11">
        <f>SUMIFS('WR+RB+TE+QB, subset'!$I:$I,'WR+RB+TE+QB, subset'!$A:$A,$B7,'WR+RB+TE+QB, subset'!$C:$C,D$1)*SUMIFS('WR+RB+TE+QB, subset'!$G:$G,'WR+RB+TE+QB, subset'!$A:$A,$B7,'WR+RB+TE+QB, subset'!$C:$C,D$1)</f>
        <v>3.8</v>
      </c>
      <c r="E7" s="11">
        <f>SUMIFS('WR+RB+TE+QB, subset'!$I:$I,'WR+RB+TE+QB, subset'!$A:$A,$B7,'WR+RB+TE+QB, subset'!$C:$C,E$1)*SUMIFS('WR+RB+TE+QB, subset'!$G:$G,'WR+RB+TE+QB, subset'!$A:$A,$B7,'WR+RB+TE+QB, subset'!$C:$C,E$1)</f>
        <v>1.1000000000000001</v>
      </c>
      <c r="F7" s="11">
        <f>SUMIFS('WR+RB+TE+QB, subset'!$I:$I,'WR+RB+TE+QB, subset'!$A:$A,$B7,'WR+RB+TE+QB, subset'!$C:$C,F$1)*SUMIFS('WR+RB+TE+QB, subset'!$G:$G,'WR+RB+TE+QB, subset'!$A:$A,$B7,'WR+RB+TE+QB, subset'!$C:$C,F$1)</f>
        <v>0</v>
      </c>
      <c r="G7" s="11">
        <f>SUMIFS('WR+RB+TE+QB, subset'!$I:$I,'WR+RB+TE+QB, subset'!$A:$A,$B7,'WR+RB+TE+QB, subset'!$C:$C,G$1)*SUMIFS('WR+RB+TE+QB, subset'!$G:$G,'WR+RB+TE+QB, subset'!$A:$A,$B7,'WR+RB+TE+QB, subset'!$C:$C,G$1)</f>
        <v>10.1</v>
      </c>
      <c r="H7" s="11">
        <f>SUMIFS('WR+RB+TE+QB, subset'!$I:$I,'WR+RB+TE+QB, subset'!$A:$A,$B7,'WR+RB+TE+QB, subset'!$C:$C,H$1)*SUMIFS('WR+RB+TE+QB, subset'!$G:$G,'WR+RB+TE+QB, subset'!$A:$A,$B7,'WR+RB+TE+QB, subset'!$C:$C,H$1)</f>
        <v>15.7</v>
      </c>
      <c r="I7" s="11"/>
      <c r="J7" s="11">
        <f>SUMIFS('WR+RB+TE+QB, subset'!$I:$I,'WR+RB+TE+QB, subset'!$A:$A,$B7,'WR+RB+TE+QB, subset'!$C:$C,J$1)*SUMIFS('WR+RB+TE+QB, subset'!$G:$G,'WR+RB+TE+QB, subset'!$A:$A,$B7,'WR+RB+TE+QB, subset'!$C:$C,J$1)</f>
        <v>14.1</v>
      </c>
      <c r="K7" s="11">
        <f>SUMIFS('WR+RB+TE+QB, subset'!$I:$I,'WR+RB+TE+QB, subset'!$A:$A,$B7,'WR+RB+TE+QB, subset'!$C:$C,K$1)*SUMIFS('WR+RB+TE+QB, subset'!$G:$G,'WR+RB+TE+QB, subset'!$A:$A,$B7,'WR+RB+TE+QB, subset'!$C:$C,K$1)</f>
        <v>19.899999999999999</v>
      </c>
      <c r="L7" s="11">
        <f>SUMIFS('WR+RB+TE+QB, subset'!$I:$I,'WR+RB+TE+QB, subset'!$A:$A,$B7,'WR+RB+TE+QB, subset'!$C:$C,L$1)*SUMIFS('WR+RB+TE+QB, subset'!$G:$G,'WR+RB+TE+QB, subset'!$A:$A,$B7,'WR+RB+TE+QB, subset'!$C:$C,L$1)</f>
        <v>10.9</v>
      </c>
      <c r="M7" s="11">
        <f>SUMIFS('WR+RB+TE+QB, subset'!$I:$I,'WR+RB+TE+QB, subset'!$A:$A,$B7,'WR+RB+TE+QB, subset'!$C:$C,M$1)*SUMIFS('WR+RB+TE+QB, subset'!$G:$G,'WR+RB+TE+QB, subset'!$A:$A,$B7,'WR+RB+TE+QB, subset'!$C:$C,M$1)</f>
        <v>20.7</v>
      </c>
      <c r="N7" s="11">
        <f>SUMIFS('WR+RB+TE+QB, subset'!$I:$I,'WR+RB+TE+QB, subset'!$A:$A,$B7,'WR+RB+TE+QB, subset'!$C:$C,N$1)*SUMIFS('WR+RB+TE+QB, subset'!$G:$G,'WR+RB+TE+QB, subset'!$A:$A,$B7,'WR+RB+TE+QB, subset'!$C:$C,N$1)</f>
        <v>20.8</v>
      </c>
      <c r="O7" s="11">
        <f>SUMIFS('WR+RB+TE+QB, subset'!$I:$I,'WR+RB+TE+QB, subset'!$A:$A,$B7,'WR+RB+TE+QB, subset'!$C:$C,O$1)*SUMIFS('WR+RB+TE+QB, subset'!$G:$G,'WR+RB+TE+QB, subset'!$A:$A,$B7,'WR+RB+TE+QB, subset'!$C:$C,O$1)</f>
        <v>12.4</v>
      </c>
      <c r="P7" s="11">
        <f>SUMIFS('WR+RB+TE+QB, subset'!$I:$I,'WR+RB+TE+QB, subset'!$A:$A,$B7,'WR+RB+TE+QB, subset'!$C:$C,P$1)*SUMIFS('WR+RB+TE+QB, subset'!$G:$G,'WR+RB+TE+QB, subset'!$A:$A,$B7,'WR+RB+TE+QB, subset'!$C:$C,P$1)</f>
        <v>11.6</v>
      </c>
      <c r="Q7" s="11">
        <f>SUMIFS('WR+RB+TE+QB, subset'!$I:$I,'WR+RB+TE+QB, subset'!$A:$A,$B7,'WR+RB+TE+QB, subset'!$C:$C,Q$1)*SUMIFS('WR+RB+TE+QB, subset'!$G:$G,'WR+RB+TE+QB, subset'!$A:$A,$B7,'WR+RB+TE+QB, subset'!$C:$C,Q$1)</f>
        <v>0</v>
      </c>
      <c r="R7" s="11">
        <f>SUMIFS('WR+RB+TE+QB, subset'!$I:$I,'WR+RB+TE+QB, subset'!$A:$A,$B7,'WR+RB+TE+QB, subset'!$C:$C,R$1)*SUMIFS('WR+RB+TE+QB, subset'!$G:$G,'WR+RB+TE+QB, subset'!$A:$A,$B7,'WR+RB+TE+QB, subset'!$C:$C,R$1)</f>
        <v>0.9</v>
      </c>
      <c r="S7" s="11">
        <f>SUMIFS('WR+RB+TE+QB, subset'!$I:$I,'WR+RB+TE+QB, subset'!$A:$A,$B7,'WR+RB+TE+QB, subset'!$C:$C,S$1)*SUMIFS('WR+RB+TE+QB, subset'!$G:$G,'WR+RB+TE+QB, subset'!$A:$A,$B7,'WR+RB+TE+QB, subset'!$C:$C,S$1)</f>
        <v>7.3</v>
      </c>
      <c r="T7" s="11">
        <f t="shared" si="4"/>
        <v>149.30000000000001</v>
      </c>
      <c r="U7" s="11">
        <f t="shared" si="5"/>
        <v>9.9533333333333349</v>
      </c>
      <c r="V7" s="20">
        <f>IFERROR(VLOOKUP($C7,Summary!$A$26:$R$30,MATCH("Average",Summary!$A$26:$R$26,0),FALSE),"")</f>
        <v>3.5831250000000003</v>
      </c>
      <c r="W7" s="11">
        <f t="shared" si="6"/>
        <v>6.3702083333333341</v>
      </c>
      <c r="X7" s="13">
        <f>$T7/SUM(Summary!$B$15:$N$15)</f>
        <v>0.10694842406876794</v>
      </c>
    </row>
    <row r="8" spans="1:24" x14ac:dyDescent="0.15">
      <c r="A8" s="8">
        <v>7</v>
      </c>
      <c r="B8" t="s">
        <v>35</v>
      </c>
      <c r="C8" t="s">
        <v>14</v>
      </c>
      <c r="D8" s="11">
        <f>SUMIFS('WR+RB+TE+QB, subset'!$I:$I,'WR+RB+TE+QB, subset'!$A:$A,$B8,'WR+RB+TE+QB, subset'!$C:$C,D$1)*SUMIFS('WR+RB+TE+QB, subset'!$G:$G,'WR+RB+TE+QB, subset'!$A:$A,$B8,'WR+RB+TE+QB, subset'!$C:$C,D$1)</f>
        <v>4</v>
      </c>
      <c r="E8" s="11">
        <f>SUMIFS('WR+RB+TE+QB, subset'!$I:$I,'WR+RB+TE+QB, subset'!$A:$A,$B8,'WR+RB+TE+QB, subset'!$C:$C,E$1)*SUMIFS('WR+RB+TE+QB, subset'!$G:$G,'WR+RB+TE+QB, subset'!$A:$A,$B8,'WR+RB+TE+QB, subset'!$C:$C,E$1)</f>
        <v>6.2</v>
      </c>
      <c r="F8" s="11">
        <f>SUMIFS('WR+RB+TE+QB, subset'!$I:$I,'WR+RB+TE+QB, subset'!$A:$A,$B8,'WR+RB+TE+QB, subset'!$C:$C,F$1)*SUMIFS('WR+RB+TE+QB, subset'!$G:$G,'WR+RB+TE+QB, subset'!$A:$A,$B8,'WR+RB+TE+QB, subset'!$C:$C,F$1)</f>
        <v>8.9</v>
      </c>
      <c r="G8" s="11">
        <f>SUMIFS('WR+RB+TE+QB, subset'!$I:$I,'WR+RB+TE+QB, subset'!$A:$A,$B8,'WR+RB+TE+QB, subset'!$C:$C,G$1)*SUMIFS('WR+RB+TE+QB, subset'!$G:$G,'WR+RB+TE+QB, subset'!$A:$A,$B8,'WR+RB+TE+QB, subset'!$C:$C,G$1)</f>
        <v>0</v>
      </c>
      <c r="H8" s="11">
        <f>SUMIFS('WR+RB+TE+QB, subset'!$I:$I,'WR+RB+TE+QB, subset'!$A:$A,$B8,'WR+RB+TE+QB, subset'!$C:$C,H$1)*SUMIFS('WR+RB+TE+QB, subset'!$G:$G,'WR+RB+TE+QB, subset'!$A:$A,$B8,'WR+RB+TE+QB, subset'!$C:$C,H$1)</f>
        <v>7.4</v>
      </c>
      <c r="I8" s="11">
        <f>SUMIFS('WR+RB+TE+QB, subset'!$I:$I,'WR+RB+TE+QB, subset'!$A:$A,$B8,'WR+RB+TE+QB, subset'!$C:$C,I$1)*SUMIFS('WR+RB+TE+QB, subset'!$G:$G,'WR+RB+TE+QB, subset'!$A:$A,$B8,'WR+RB+TE+QB, subset'!$C:$C,I$1)</f>
        <v>15.8</v>
      </c>
      <c r="J8" s="11">
        <f>SUMIFS('WR+RB+TE+QB, subset'!$I:$I,'WR+RB+TE+QB, subset'!$A:$A,$B8,'WR+RB+TE+QB, subset'!$C:$C,J$1)*SUMIFS('WR+RB+TE+QB, subset'!$G:$G,'WR+RB+TE+QB, subset'!$A:$A,$B8,'WR+RB+TE+QB, subset'!$C:$C,J$1)</f>
        <v>0</v>
      </c>
      <c r="K8" s="11"/>
      <c r="L8" s="11">
        <f>SUMIFS('WR+RB+TE+QB, subset'!$I:$I,'WR+RB+TE+QB, subset'!$A:$A,$B8,'WR+RB+TE+QB, subset'!$C:$C,L$1)*SUMIFS('WR+RB+TE+QB, subset'!$G:$G,'WR+RB+TE+QB, subset'!$A:$A,$B8,'WR+RB+TE+QB, subset'!$C:$C,L$1)</f>
        <v>0</v>
      </c>
      <c r="M8" s="11">
        <f>SUMIFS('WR+RB+TE+QB, subset'!$I:$I,'WR+RB+TE+QB, subset'!$A:$A,$B8,'WR+RB+TE+QB, subset'!$C:$C,M$1)*SUMIFS('WR+RB+TE+QB, subset'!$G:$G,'WR+RB+TE+QB, subset'!$A:$A,$B8,'WR+RB+TE+QB, subset'!$C:$C,M$1)</f>
        <v>0</v>
      </c>
      <c r="N8" s="11">
        <f>SUMIFS('WR+RB+TE+QB, subset'!$I:$I,'WR+RB+TE+QB, subset'!$A:$A,$B8,'WR+RB+TE+QB, subset'!$C:$C,N$1)*SUMIFS('WR+RB+TE+QB, subset'!$G:$G,'WR+RB+TE+QB, subset'!$A:$A,$B8,'WR+RB+TE+QB, subset'!$C:$C,N$1)</f>
        <v>0</v>
      </c>
      <c r="O8" s="11">
        <f>SUMIFS('WR+RB+TE+QB, subset'!$I:$I,'WR+RB+TE+QB, subset'!$A:$A,$B8,'WR+RB+TE+QB, subset'!$C:$C,O$1)*SUMIFS('WR+RB+TE+QB, subset'!$G:$G,'WR+RB+TE+QB, subset'!$A:$A,$B8,'WR+RB+TE+QB, subset'!$C:$C,O$1)</f>
        <v>0</v>
      </c>
      <c r="P8" s="11">
        <f>SUMIFS('WR+RB+TE+QB, subset'!$I:$I,'WR+RB+TE+QB, subset'!$A:$A,$B8,'WR+RB+TE+QB, subset'!$C:$C,P$1)*SUMIFS('WR+RB+TE+QB, subset'!$G:$G,'WR+RB+TE+QB, subset'!$A:$A,$B8,'WR+RB+TE+QB, subset'!$C:$C,P$1)</f>
        <v>0</v>
      </c>
      <c r="Q8" s="11">
        <f>SUMIFS('WR+RB+TE+QB, subset'!$I:$I,'WR+RB+TE+QB, subset'!$A:$A,$B8,'WR+RB+TE+QB, subset'!$C:$C,Q$1)*SUMIFS('WR+RB+TE+QB, subset'!$G:$G,'WR+RB+TE+QB, subset'!$A:$A,$B8,'WR+RB+TE+QB, subset'!$C:$C,Q$1)</f>
        <v>0</v>
      </c>
      <c r="R8" s="11"/>
      <c r="S8" s="11"/>
      <c r="T8" s="11">
        <f t="shared" si="4"/>
        <v>42.3</v>
      </c>
      <c r="U8" s="11">
        <f t="shared" si="5"/>
        <v>3.2538461538461538</v>
      </c>
      <c r="V8" s="20">
        <f>IFERROR(VLOOKUP($C8,Summary!$A$26:$R$30,MATCH("Average",Summary!$A$26:$R$26,0),FALSE),"")</f>
        <v>6.0556249999999991</v>
      </c>
      <c r="W8" s="11">
        <f t="shared" si="6"/>
        <v>-2.8017788461538453</v>
      </c>
      <c r="X8" s="13">
        <f>$T8/SUM(Summary!$B$15:$N$15)</f>
        <v>3.0300859598853872E-2</v>
      </c>
    </row>
    <row r="9" spans="1:24" x14ac:dyDescent="0.15">
      <c r="A9" s="8">
        <v>8</v>
      </c>
      <c r="B9" t="s">
        <v>40</v>
      </c>
      <c r="C9" t="s">
        <v>14</v>
      </c>
      <c r="D9" s="11">
        <f>SUMIFS('WR+RB+TE+QB, subset'!$I:$I,'WR+RB+TE+QB, subset'!$A:$A,$B9,'WR+RB+TE+QB, subset'!$C:$C,D$1)*SUMIFS('WR+RB+TE+QB, subset'!$G:$G,'WR+RB+TE+QB, subset'!$A:$A,$B9,'WR+RB+TE+QB, subset'!$C:$C,D$1)</f>
        <v>0</v>
      </c>
      <c r="E9" s="11">
        <f>SUMIFS('WR+RB+TE+QB, subset'!$I:$I,'WR+RB+TE+QB, subset'!$A:$A,$B9,'WR+RB+TE+QB, subset'!$C:$C,E$1)*SUMIFS('WR+RB+TE+QB, subset'!$G:$G,'WR+RB+TE+QB, subset'!$A:$A,$B9,'WR+RB+TE+QB, subset'!$C:$C,E$1)</f>
        <v>0</v>
      </c>
      <c r="F9" s="11">
        <f>SUMIFS('WR+RB+TE+QB, subset'!$I:$I,'WR+RB+TE+QB, subset'!$A:$A,$B9,'WR+RB+TE+QB, subset'!$C:$C,F$1)*SUMIFS('WR+RB+TE+QB, subset'!$G:$G,'WR+RB+TE+QB, subset'!$A:$A,$B9,'WR+RB+TE+QB, subset'!$C:$C,F$1)</f>
        <v>0</v>
      </c>
      <c r="G9" s="11">
        <f>SUMIFS('WR+RB+TE+QB, subset'!$I:$I,'WR+RB+TE+QB, subset'!$A:$A,$B9,'WR+RB+TE+QB, subset'!$C:$C,G$1)*SUMIFS('WR+RB+TE+QB, subset'!$G:$G,'WR+RB+TE+QB, subset'!$A:$A,$B9,'WR+RB+TE+QB, subset'!$C:$C,G$1)</f>
        <v>0</v>
      </c>
      <c r="H9" s="11">
        <f>SUMIFS('WR+RB+TE+QB, subset'!$I:$I,'WR+RB+TE+QB, subset'!$A:$A,$B9,'WR+RB+TE+QB, subset'!$C:$C,H$1)*SUMIFS('WR+RB+TE+QB, subset'!$G:$G,'WR+RB+TE+QB, subset'!$A:$A,$B9,'WR+RB+TE+QB, subset'!$C:$C,H$1)</f>
        <v>0</v>
      </c>
      <c r="I9" s="11">
        <f>SUMIFS('WR+RB+TE+QB, subset'!$I:$I,'WR+RB+TE+QB, subset'!$A:$A,$B9,'WR+RB+TE+QB, subset'!$C:$C,I$1)*SUMIFS('WR+RB+TE+QB, subset'!$G:$G,'WR+RB+TE+QB, subset'!$A:$A,$B9,'WR+RB+TE+QB, subset'!$C:$C,I$1)</f>
        <v>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f t="shared" si="4"/>
        <v>0</v>
      </c>
      <c r="U9" s="11">
        <f t="shared" si="5"/>
        <v>0</v>
      </c>
      <c r="V9" s="20">
        <f>IFERROR(VLOOKUP($C9,Summary!$A$26:$R$30,MATCH("Average",Summary!$A$26:$R$26,0),FALSE),"")</f>
        <v>6.0556249999999991</v>
      </c>
      <c r="W9" s="11">
        <f t="shared" si="6"/>
        <v>-6.0556249999999991</v>
      </c>
      <c r="X9" s="13">
        <f>$T9/SUM(Summary!$B$15:$N$15)</f>
        <v>0</v>
      </c>
    </row>
    <row r="10" spans="1:24" x14ac:dyDescent="0.15">
      <c r="A10" s="8">
        <v>9</v>
      </c>
      <c r="B10" t="s">
        <v>28</v>
      </c>
      <c r="C10" t="s">
        <v>29</v>
      </c>
      <c r="D10" s="11">
        <f>SUMIFS('WR+RB+TE+QB, subset'!$I:$I,'WR+RB+TE+QB, subset'!$A:$A,$B10,'WR+RB+TE+QB, subset'!$C:$C,D$1)*SUMIFS('WR+RB+TE+QB, subset'!$G:$G,'WR+RB+TE+QB, subset'!$A:$A,$B10,'WR+RB+TE+QB, subset'!$C:$C,D$1)</f>
        <v>0</v>
      </c>
      <c r="E10" s="11">
        <f>SUMIFS('WR+RB+TE+QB, subset'!$I:$I,'WR+RB+TE+QB, subset'!$A:$A,$B10,'WR+RB+TE+QB, subset'!$C:$C,E$1)*SUMIFS('WR+RB+TE+QB, subset'!$G:$G,'WR+RB+TE+QB, subset'!$A:$A,$B10,'WR+RB+TE+QB, subset'!$C:$C,E$1)</f>
        <v>14.7</v>
      </c>
      <c r="F10" s="11">
        <f>SUMIFS('WR+RB+TE+QB, subset'!$I:$I,'WR+RB+TE+QB, subset'!$A:$A,$B10,'WR+RB+TE+QB, subset'!$C:$C,F$1)*SUMIFS('WR+RB+TE+QB, subset'!$G:$G,'WR+RB+TE+QB, subset'!$A:$A,$B10,'WR+RB+TE+QB, subset'!$C:$C,F$1)</f>
        <v>17.5</v>
      </c>
      <c r="G10" s="11">
        <f>SUMIFS('WR+RB+TE+QB, subset'!$I:$I,'WR+RB+TE+QB, subset'!$A:$A,$B10,'WR+RB+TE+QB, subset'!$C:$C,G$1)*SUMIFS('WR+RB+TE+QB, subset'!$G:$G,'WR+RB+TE+QB, subset'!$A:$A,$B10,'WR+RB+TE+QB, subset'!$C:$C,G$1)</f>
        <v>13.1</v>
      </c>
      <c r="H10" s="11">
        <f>SUMIFS('WR+RB+TE+QB, subset'!$I:$I,'WR+RB+TE+QB, subset'!$A:$A,$B10,'WR+RB+TE+QB, subset'!$C:$C,H$1)*SUMIFS('WR+RB+TE+QB, subset'!$G:$G,'WR+RB+TE+QB, subset'!$A:$A,$B10,'WR+RB+TE+QB, subset'!$C:$C,H$1)</f>
        <v>18.100000000000001</v>
      </c>
      <c r="I10" s="11">
        <f>SUMIFS('WR+RB+TE+QB, subset'!$I:$I,'WR+RB+TE+QB, subset'!$A:$A,$B10,'WR+RB+TE+QB, subset'!$C:$C,I$1)*SUMIFS('WR+RB+TE+QB, subset'!$G:$G,'WR+RB+TE+QB, subset'!$A:$A,$B10,'WR+RB+TE+QB, subset'!$C:$C,I$1)</f>
        <v>15.8</v>
      </c>
      <c r="J10" s="11">
        <f>SUMIFS('WR+RB+TE+QB, subset'!$I:$I,'WR+RB+TE+QB, subset'!$A:$A,$B10,'WR+RB+TE+QB, subset'!$C:$C,J$1)*SUMIFS('WR+RB+TE+QB, subset'!$G:$G,'WR+RB+TE+QB, subset'!$A:$A,$B10,'WR+RB+TE+QB, subset'!$C:$C,J$1)</f>
        <v>19.899999999999999</v>
      </c>
      <c r="K10" s="11">
        <f>SUMIFS('WR+RB+TE+QB, subset'!$I:$I,'WR+RB+TE+QB, subset'!$A:$A,$B10,'WR+RB+TE+QB, subset'!$C:$C,K$1)*SUMIFS('WR+RB+TE+QB, subset'!$G:$G,'WR+RB+TE+QB, subset'!$A:$A,$B10,'WR+RB+TE+QB, subset'!$C:$C,K$1)</f>
        <v>13.4</v>
      </c>
      <c r="L10" s="11">
        <f>SUMIFS('WR+RB+TE+QB, subset'!$I:$I,'WR+RB+TE+QB, subset'!$A:$A,$B10,'WR+RB+TE+QB, subset'!$C:$C,L$1)*SUMIFS('WR+RB+TE+QB, subset'!$G:$G,'WR+RB+TE+QB, subset'!$A:$A,$B10,'WR+RB+TE+QB, subset'!$C:$C,L$1)</f>
        <v>0</v>
      </c>
      <c r="M10" s="11"/>
      <c r="N10" s="11">
        <f>SUMIFS('WR+RB+TE+QB, subset'!$I:$I,'WR+RB+TE+QB, subset'!$A:$A,$B10,'WR+RB+TE+QB, subset'!$C:$C,N$1)*SUMIFS('WR+RB+TE+QB, subset'!$G:$G,'WR+RB+TE+QB, subset'!$A:$A,$B10,'WR+RB+TE+QB, subset'!$C:$C,N$1)</f>
        <v>2.8</v>
      </c>
      <c r="O10" s="11">
        <f>SUMIFS('WR+RB+TE+QB, subset'!$I:$I,'WR+RB+TE+QB, subset'!$A:$A,$B10,'WR+RB+TE+QB, subset'!$C:$C,O$1)*SUMIFS('WR+RB+TE+QB, subset'!$G:$G,'WR+RB+TE+QB, subset'!$A:$A,$B10,'WR+RB+TE+QB, subset'!$C:$C,O$1)</f>
        <v>26.3</v>
      </c>
      <c r="P10" s="11">
        <f>SUMIFS('WR+RB+TE+QB, subset'!$I:$I,'WR+RB+TE+QB, subset'!$A:$A,$B10,'WR+RB+TE+QB, subset'!$C:$C,P$1)*SUMIFS('WR+RB+TE+QB, subset'!$G:$G,'WR+RB+TE+QB, subset'!$A:$A,$B10,'WR+RB+TE+QB, subset'!$C:$C,P$1)</f>
        <v>4.4000000000000004</v>
      </c>
      <c r="Q10" s="11">
        <f>SUMIFS('WR+RB+TE+QB, subset'!$I:$I,'WR+RB+TE+QB, subset'!$A:$A,$B10,'WR+RB+TE+QB, subset'!$C:$C,Q$1)*SUMIFS('WR+RB+TE+QB, subset'!$G:$G,'WR+RB+TE+QB, subset'!$A:$A,$B10,'WR+RB+TE+QB, subset'!$C:$C,Q$1)</f>
        <v>0</v>
      </c>
      <c r="R10" s="11">
        <f>SUMIFS('WR+RB+TE+QB, subset'!$I:$I,'WR+RB+TE+QB, subset'!$A:$A,$B10,'WR+RB+TE+QB, subset'!$C:$C,R$1)*SUMIFS('WR+RB+TE+QB, subset'!$G:$G,'WR+RB+TE+QB, subset'!$A:$A,$B10,'WR+RB+TE+QB, subset'!$C:$C,R$1)</f>
        <v>17.600000000000001</v>
      </c>
      <c r="S10" s="11">
        <f>SUMIFS('WR+RB+TE+QB, subset'!$I:$I,'WR+RB+TE+QB, subset'!$A:$A,$B10,'WR+RB+TE+QB, subset'!$C:$C,S$1)*SUMIFS('WR+RB+TE+QB, subset'!$G:$G,'WR+RB+TE+QB, subset'!$A:$A,$B10,'WR+RB+TE+QB, subset'!$C:$C,S$1)</f>
        <v>17.100000000000001</v>
      </c>
      <c r="T10" s="11">
        <f t="shared" si="4"/>
        <v>180.7</v>
      </c>
      <c r="U10" s="11">
        <f t="shared" si="5"/>
        <v>12.046666666666665</v>
      </c>
      <c r="V10" s="20">
        <f>IFERROR(VLOOKUP($C10,Summary!$A$26:$R$30,MATCH("Average",Summary!$A$26:$R$26,0),FALSE),"")</f>
        <v>3.5831250000000003</v>
      </c>
      <c r="W10" s="11">
        <f t="shared" si="6"/>
        <v>8.4635416666666643</v>
      </c>
      <c r="X10" s="13">
        <f>$T10/SUM(Summary!$B$15:$N$15)</f>
        <v>0.12944126074498569</v>
      </c>
    </row>
    <row r="11" spans="1:24" x14ac:dyDescent="0.15">
      <c r="A11" s="8">
        <v>10</v>
      </c>
      <c r="B11" t="s">
        <v>37</v>
      </c>
      <c r="C11" t="s">
        <v>24</v>
      </c>
      <c r="D11" s="11">
        <f>SUMIFS('WR+RB+TE+QB, subset'!$I:$I,'WR+RB+TE+QB, subset'!$A:$A,$B11,'WR+RB+TE+QB, subset'!$C:$C,D$1)*SUMIFS('WR+RB+TE+QB, subset'!$G:$G,'WR+RB+TE+QB, subset'!$A:$A,$B11,'WR+RB+TE+QB, subset'!$C:$C,D$1)</f>
        <v>9.5</v>
      </c>
      <c r="E11" s="11">
        <f>SUMIFS('WR+RB+TE+QB, subset'!$I:$I,'WR+RB+TE+QB, subset'!$A:$A,$B11,'WR+RB+TE+QB, subset'!$C:$C,E$1)*SUMIFS('WR+RB+TE+QB, subset'!$G:$G,'WR+RB+TE+QB, subset'!$A:$A,$B11,'WR+RB+TE+QB, subset'!$C:$C,E$1)</f>
        <v>0</v>
      </c>
      <c r="F11" s="11">
        <f>SUMIFS('WR+RB+TE+QB, subset'!$I:$I,'WR+RB+TE+QB, subset'!$A:$A,$B11,'WR+RB+TE+QB, subset'!$C:$C,F$1)*SUMIFS('WR+RB+TE+QB, subset'!$G:$G,'WR+RB+TE+QB, subset'!$A:$A,$B11,'WR+RB+TE+QB, subset'!$C:$C,F$1)</f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>
        <f t="shared" si="4"/>
        <v>9.5</v>
      </c>
      <c r="U11" s="11">
        <f t="shared" si="5"/>
        <v>3.1666666666666665</v>
      </c>
      <c r="V11" s="20">
        <f>IFERROR(VLOOKUP($C11,Summary!$A$26:$R$30,MATCH("Average",Summary!$A$26:$R$26,0),FALSE),"")</f>
        <v>5.8243749999999999</v>
      </c>
      <c r="W11" s="11">
        <f t="shared" si="6"/>
        <v>-2.6577083333333333</v>
      </c>
      <c r="X11" s="13">
        <f>$T11/SUM(Summary!$B$15:$N$15)</f>
        <v>6.8051575931232103E-3</v>
      </c>
    </row>
    <row r="12" spans="1:24" x14ac:dyDescent="0.15">
      <c r="A12" s="8">
        <v>11</v>
      </c>
      <c r="B12" t="s">
        <v>42</v>
      </c>
      <c r="C12" t="s">
        <v>29</v>
      </c>
      <c r="D12" s="11">
        <f>SUMIFS('WR+RB+TE+QB, subset'!$I:$I,'WR+RB+TE+QB, subset'!$A:$A,$B12,'WR+RB+TE+QB, subset'!$C:$C,D$1)*SUMIFS('WR+RB+TE+QB, subset'!$G:$G,'WR+RB+TE+QB, subset'!$A:$A,$B12,'WR+RB+TE+QB, subset'!$C:$C,D$1)</f>
        <v>0</v>
      </c>
      <c r="E12" s="11">
        <f>SUMIFS('WR+RB+TE+QB, subset'!$I:$I,'WR+RB+TE+QB, subset'!$A:$A,$B12,'WR+RB+TE+QB, subset'!$C:$C,E$1)*SUMIFS('WR+RB+TE+QB, subset'!$G:$G,'WR+RB+TE+QB, subset'!$A:$A,$B12,'WR+RB+TE+QB, subset'!$C:$C,E$1)</f>
        <v>0</v>
      </c>
      <c r="F12" s="11">
        <f>SUMIFS('WR+RB+TE+QB, subset'!$I:$I,'WR+RB+TE+QB, subset'!$A:$A,$B12,'WR+RB+TE+QB, subset'!$C:$C,F$1)*SUMIFS('WR+RB+TE+QB, subset'!$G:$G,'WR+RB+TE+QB, subset'!$A:$A,$B12,'WR+RB+TE+QB, subset'!$C:$C,F$1)</f>
        <v>0</v>
      </c>
      <c r="G12" s="11">
        <f>SUMIFS('WR+RB+TE+QB, subset'!$I:$I,'WR+RB+TE+QB, subset'!$A:$A,$B12,'WR+RB+TE+QB, subset'!$C:$C,G$1)*SUMIFS('WR+RB+TE+QB, subset'!$G:$G,'WR+RB+TE+QB, subset'!$A:$A,$B12,'WR+RB+TE+QB, subset'!$C:$C,G$1)</f>
        <v>0</v>
      </c>
      <c r="H12" s="11">
        <f>SUMIFS('WR+RB+TE+QB, subset'!$I:$I,'WR+RB+TE+QB, subset'!$A:$A,$B12,'WR+RB+TE+QB, subset'!$C:$C,H$1)*SUMIFS('WR+RB+TE+QB, subset'!$G:$G,'WR+RB+TE+QB, subset'!$A:$A,$B12,'WR+RB+TE+QB, subset'!$C:$C,H$1)</f>
        <v>0</v>
      </c>
      <c r="I12" s="11">
        <f>SUMIFS('WR+RB+TE+QB, subset'!$I:$I,'WR+RB+TE+QB, subset'!$A:$A,$B12,'WR+RB+TE+QB, subset'!$C:$C,I$1)*SUMIFS('WR+RB+TE+QB, subset'!$G:$G,'WR+RB+TE+QB, subset'!$A:$A,$B12,'WR+RB+TE+QB, subset'!$C:$C,I$1)</f>
        <v>0</v>
      </c>
      <c r="J12" s="11">
        <f>SUMIFS('WR+RB+TE+QB, subset'!$I:$I,'WR+RB+TE+QB, subset'!$A:$A,$B12,'WR+RB+TE+QB, subset'!$C:$C,J$1)*SUMIFS('WR+RB+TE+QB, subset'!$G:$G,'WR+RB+TE+QB, subset'!$A:$A,$B12,'WR+RB+TE+QB, subset'!$C:$C,J$1)</f>
        <v>0</v>
      </c>
      <c r="K12" s="11"/>
      <c r="L12" s="11">
        <f>SUMIFS('WR+RB+TE+QB, subset'!$I:$I,'WR+RB+TE+QB, subset'!$A:$A,$B12,'WR+RB+TE+QB, subset'!$C:$C,L$1)*SUMIFS('WR+RB+TE+QB, subset'!$G:$G,'WR+RB+TE+QB, subset'!$A:$A,$B12,'WR+RB+TE+QB, subset'!$C:$C,L$1)</f>
        <v>0</v>
      </c>
      <c r="M12" s="11">
        <f>SUMIFS('WR+RB+TE+QB, subset'!$I:$I,'WR+RB+TE+QB, subset'!$A:$A,$B12,'WR+RB+TE+QB, subset'!$C:$C,M$1)*SUMIFS('WR+RB+TE+QB, subset'!$G:$G,'WR+RB+TE+QB, subset'!$A:$A,$B12,'WR+RB+TE+QB, subset'!$C:$C,M$1)</f>
        <v>0</v>
      </c>
      <c r="N12" s="11">
        <f>SUMIFS('WR+RB+TE+QB, subset'!$I:$I,'WR+RB+TE+QB, subset'!$A:$A,$B12,'WR+RB+TE+QB, subset'!$C:$C,N$1)*SUMIFS('WR+RB+TE+QB, subset'!$G:$G,'WR+RB+TE+QB, subset'!$A:$A,$B12,'WR+RB+TE+QB, subset'!$C:$C,N$1)</f>
        <v>0</v>
      </c>
      <c r="O12" s="11">
        <f>SUMIFS('WR+RB+TE+QB, subset'!$I:$I,'WR+RB+TE+QB, subset'!$A:$A,$B12,'WR+RB+TE+QB, subset'!$C:$C,O$1)*SUMIFS('WR+RB+TE+QB, subset'!$G:$G,'WR+RB+TE+QB, subset'!$A:$A,$B12,'WR+RB+TE+QB, subset'!$C:$C,O$1)</f>
        <v>0</v>
      </c>
      <c r="P12" s="11"/>
      <c r="Q12" s="11"/>
      <c r="R12" s="11"/>
      <c r="S12" s="11"/>
      <c r="T12" s="11">
        <f t="shared" si="4"/>
        <v>0</v>
      </c>
      <c r="U12" s="11">
        <f t="shared" si="5"/>
        <v>0</v>
      </c>
      <c r="V12" s="20">
        <f>IFERROR(VLOOKUP($C12,Summary!$A$26:$R$30,MATCH("Average",Summary!$A$26:$R$26,0),FALSE),"")</f>
        <v>3.5831250000000003</v>
      </c>
      <c r="W12" s="11">
        <f t="shared" si="6"/>
        <v>-3.5831250000000003</v>
      </c>
      <c r="X12" s="13">
        <f>$T12/SUM(Summary!$B$15:$N$15)</f>
        <v>0</v>
      </c>
    </row>
    <row r="13" spans="1:24" x14ac:dyDescent="0.15">
      <c r="A13" s="8">
        <v>12</v>
      </c>
      <c r="B13" t="s">
        <v>22</v>
      </c>
      <c r="C13" t="s">
        <v>12</v>
      </c>
      <c r="D13" s="11">
        <f>SUMIFS('WR+RB+TE+QB, subset'!$I:$I,'WR+RB+TE+QB, subset'!$A:$A,$B13,'WR+RB+TE+QB, subset'!$C:$C,D$1)*SUMIFS('WR+RB+TE+QB, subset'!$G:$G,'WR+RB+TE+QB, subset'!$A:$A,$B13,'WR+RB+TE+QB, subset'!$C:$C,D$1)</f>
        <v>0</v>
      </c>
      <c r="E13" s="11">
        <f>SUMIFS('WR+RB+TE+QB, subset'!$I:$I,'WR+RB+TE+QB, subset'!$A:$A,$B13,'WR+RB+TE+QB, subset'!$C:$C,E$1)*SUMIFS('WR+RB+TE+QB, subset'!$G:$G,'WR+RB+TE+QB, subset'!$A:$A,$B13,'WR+RB+TE+QB, subset'!$C:$C,E$1)</f>
        <v>0</v>
      </c>
      <c r="F13" s="11">
        <f>SUMIFS('WR+RB+TE+QB, subset'!$I:$I,'WR+RB+TE+QB, subset'!$A:$A,$B13,'WR+RB+TE+QB, subset'!$C:$C,F$1)*SUMIFS('WR+RB+TE+QB, subset'!$G:$G,'WR+RB+TE+QB, subset'!$A:$A,$B13,'WR+RB+TE+QB, subset'!$C:$C,F$1)</f>
        <v>16.5</v>
      </c>
      <c r="G13" s="11">
        <f>SUMIFS('WR+RB+TE+QB, subset'!$I:$I,'WR+RB+TE+QB, subset'!$A:$A,$B13,'WR+RB+TE+QB, subset'!$C:$C,G$1)*SUMIFS('WR+RB+TE+QB, subset'!$G:$G,'WR+RB+TE+QB, subset'!$A:$A,$B13,'WR+RB+TE+QB, subset'!$C:$C,G$1)</f>
        <v>0</v>
      </c>
      <c r="H13" s="11">
        <f>SUMIFS('WR+RB+TE+QB, subset'!$I:$I,'WR+RB+TE+QB, subset'!$A:$A,$B13,'WR+RB+TE+QB, subset'!$C:$C,H$1)*SUMIFS('WR+RB+TE+QB, subset'!$G:$G,'WR+RB+TE+QB, subset'!$A:$A,$B13,'WR+RB+TE+QB, subset'!$C:$C,H$1)</f>
        <v>0</v>
      </c>
      <c r="I13" s="11">
        <f>SUMIFS('WR+RB+TE+QB, subset'!$I:$I,'WR+RB+TE+QB, subset'!$A:$A,$B13,'WR+RB+TE+QB, subset'!$C:$C,I$1)*SUMIFS('WR+RB+TE+QB, subset'!$G:$G,'WR+RB+TE+QB, subset'!$A:$A,$B13,'WR+RB+TE+QB, subset'!$C:$C,I$1)</f>
        <v>0</v>
      </c>
      <c r="J13" s="11"/>
      <c r="K13" s="11">
        <f>SUMIFS('WR+RB+TE+QB, subset'!$I:$I,'WR+RB+TE+QB, subset'!$A:$A,$B13,'WR+RB+TE+QB, subset'!$C:$C,K$1)*SUMIFS('WR+RB+TE+QB, subset'!$G:$G,'WR+RB+TE+QB, subset'!$A:$A,$B13,'WR+RB+TE+QB, subset'!$C:$C,K$1)</f>
        <v>0</v>
      </c>
      <c r="L13" s="11">
        <f>SUMIFS('WR+RB+TE+QB, subset'!$I:$I,'WR+RB+TE+QB, subset'!$A:$A,$B13,'WR+RB+TE+QB, subset'!$C:$C,L$1)*SUMIFS('WR+RB+TE+QB, subset'!$G:$G,'WR+RB+TE+QB, subset'!$A:$A,$B13,'WR+RB+TE+QB, subset'!$C:$C,L$1)</f>
        <v>0</v>
      </c>
      <c r="M13" s="11">
        <f>SUMIFS('WR+RB+TE+QB, subset'!$I:$I,'WR+RB+TE+QB, subset'!$A:$A,$B13,'WR+RB+TE+QB, subset'!$C:$C,M$1)*SUMIFS('WR+RB+TE+QB, subset'!$G:$G,'WR+RB+TE+QB, subset'!$A:$A,$B13,'WR+RB+TE+QB, subset'!$C:$C,M$1)</f>
        <v>21.7</v>
      </c>
      <c r="N13" s="11">
        <f>SUMIFS('WR+RB+TE+QB, subset'!$I:$I,'WR+RB+TE+QB, subset'!$A:$A,$B13,'WR+RB+TE+QB, subset'!$C:$C,N$1)*SUMIFS('WR+RB+TE+QB, subset'!$G:$G,'WR+RB+TE+QB, subset'!$A:$A,$B13,'WR+RB+TE+QB, subset'!$C:$C,N$1)</f>
        <v>18.3</v>
      </c>
      <c r="O13" s="11">
        <f>SUMIFS('WR+RB+TE+QB, subset'!$I:$I,'WR+RB+TE+QB, subset'!$A:$A,$B13,'WR+RB+TE+QB, subset'!$C:$C,O$1)*SUMIFS('WR+RB+TE+QB, subset'!$G:$G,'WR+RB+TE+QB, subset'!$A:$A,$B13,'WR+RB+TE+QB, subset'!$C:$C,O$1)</f>
        <v>14</v>
      </c>
      <c r="P13" s="11">
        <f>SUMIFS('WR+RB+TE+QB, subset'!$I:$I,'WR+RB+TE+QB, subset'!$A:$A,$B13,'WR+RB+TE+QB, subset'!$C:$C,P$1)*SUMIFS('WR+RB+TE+QB, subset'!$G:$G,'WR+RB+TE+QB, subset'!$A:$A,$B13,'WR+RB+TE+QB, subset'!$C:$C,P$1)</f>
        <v>0</v>
      </c>
      <c r="Q13" s="11">
        <f>SUMIFS('WR+RB+TE+QB, subset'!$I:$I,'WR+RB+TE+QB, subset'!$A:$A,$B13,'WR+RB+TE+QB, subset'!$C:$C,Q$1)*SUMIFS('WR+RB+TE+QB, subset'!$G:$G,'WR+RB+TE+QB, subset'!$A:$A,$B13,'WR+RB+TE+QB, subset'!$C:$C,Q$1)</f>
        <v>15.2</v>
      </c>
      <c r="R13" s="11">
        <f>SUMIFS('WR+RB+TE+QB, subset'!$I:$I,'WR+RB+TE+QB, subset'!$A:$A,$B13,'WR+RB+TE+QB, subset'!$C:$C,R$1)*SUMIFS('WR+RB+TE+QB, subset'!$G:$G,'WR+RB+TE+QB, subset'!$A:$A,$B13,'WR+RB+TE+QB, subset'!$C:$C,R$1)</f>
        <v>0</v>
      </c>
      <c r="S13" s="11">
        <f>SUMIFS('WR+RB+TE+QB, subset'!$I:$I,'WR+RB+TE+QB, subset'!$A:$A,$B13,'WR+RB+TE+QB, subset'!$C:$C,S$1)*SUMIFS('WR+RB+TE+QB, subset'!$G:$G,'WR+RB+TE+QB, subset'!$A:$A,$B13,'WR+RB+TE+QB, subset'!$C:$C,S$1)</f>
        <v>10.8</v>
      </c>
      <c r="T13" s="11">
        <f t="shared" si="4"/>
        <v>96.5</v>
      </c>
      <c r="U13" s="11">
        <f t="shared" si="5"/>
        <v>6.4333333333333336</v>
      </c>
      <c r="V13" s="20">
        <f>IFERROR(VLOOKUP($C13,Summary!$A$26:$R$30,MATCH("Average",Summary!$A$26:$R$26,0),FALSE),"")</f>
        <v>14.540000000000001</v>
      </c>
      <c r="W13" s="11">
        <f t="shared" si="6"/>
        <v>-8.1066666666666674</v>
      </c>
      <c r="X13" s="13">
        <f>$T13/SUM(Summary!$B$15:$N$15)</f>
        <v>6.912607449856735E-2</v>
      </c>
    </row>
    <row r="14" spans="1:24" x14ac:dyDescent="0.15">
      <c r="A14" s="8">
        <v>13</v>
      </c>
      <c r="B14" t="s">
        <v>32</v>
      </c>
      <c r="C14" t="s">
        <v>33</v>
      </c>
      <c r="D14" s="11">
        <f>SUMIFS('K+D, subset'!$J:$J,'K+D, subset'!$A:$A,$B14,'K+D, subset'!$C:$C,D$1)</f>
        <v>7</v>
      </c>
      <c r="E14" s="11">
        <f>SUMIFS('K+D, subset'!$J:$J,'K+D, subset'!$A:$A,$B14,'K+D, subset'!$C:$C,E$1)</f>
        <v>8</v>
      </c>
      <c r="F14" s="11">
        <f>SUMIFS('K+D, subset'!$J:$J,'K+D, subset'!$A:$A,$B14,'K+D, subset'!$C:$C,F$1)</f>
        <v>19</v>
      </c>
      <c r="G14" s="11">
        <f>SUMIFS('K+D, subset'!$J:$J,'K+D, subset'!$A:$A,$B14,'K+D, subset'!$C:$C,G$1)</f>
        <v>5</v>
      </c>
      <c r="H14" s="11">
        <f>SUMIFS('K+D, subset'!$J:$J,'K+D, subset'!$A:$A,$B14,'K+D, subset'!$C:$C,H$1)</f>
        <v>6</v>
      </c>
      <c r="I14" s="11">
        <f>SUMIFS('K+D, subset'!$J:$J,'K+D, subset'!$A:$A,$B14,'K+D, subset'!$C:$C,I$1)</f>
        <v>8</v>
      </c>
      <c r="J14" s="11"/>
      <c r="K14" s="11">
        <f>SUMIFS('K+D, subset'!$J:$J,'K+D, subset'!$A:$A,$B14,'K+D, subset'!$C:$C,K$1)</f>
        <v>18</v>
      </c>
      <c r="L14" s="11">
        <f>SUMIFS('K+D, subset'!$J:$J,'K+D, subset'!$A:$A,$B14,'K+D, subset'!$C:$C,L$1)</f>
        <v>12</v>
      </c>
      <c r="M14" s="11">
        <f>SUMIFS('K+D, subset'!$J:$J,'K+D, subset'!$A:$A,$B14,'K+D, subset'!$C:$C,M$1)</f>
        <v>9</v>
      </c>
      <c r="N14" s="11">
        <f>SUMIFS('K+D, subset'!$J:$J,'K+D, subset'!$A:$A,$B14,'K+D, subset'!$C:$C,N$1)</f>
        <v>11</v>
      </c>
      <c r="O14" s="11">
        <f>SUMIFS('K+D, subset'!$J:$J,'K+D, subset'!$A:$A,$B14,'K+D, subset'!$C:$C,O$1)</f>
        <v>13</v>
      </c>
      <c r="P14" s="11">
        <f>SUMIFS('K+D, subset'!$J:$J,'K+D, subset'!$A:$A,$B14,'K+D, subset'!$C:$C,P$1)</f>
        <v>1</v>
      </c>
      <c r="Q14" s="11">
        <f>SUMIFS('K+D, subset'!$J:$J,'K+D, subset'!$A:$A,$B14,'K+D, subset'!$C:$C,Q$1)</f>
        <v>7</v>
      </c>
      <c r="R14" s="11">
        <f>SUMIFS('K+D, subset'!$J:$J,'K+D, subset'!$A:$A,$B14,'K+D, subset'!$C:$C,R$1)</f>
        <v>9</v>
      </c>
      <c r="S14" s="11">
        <f>SUMIFS('K+D, subset'!$J:$J,'K+D, subset'!$A:$A,$B14,'K+D, subset'!$C:$C,S$1)</f>
        <v>4</v>
      </c>
      <c r="T14" s="11">
        <f t="shared" si="4"/>
        <v>137</v>
      </c>
      <c r="U14" s="11">
        <f t="shared" si="5"/>
        <v>9.1333333333333329</v>
      </c>
      <c r="V14" s="20" t="str">
        <f>IFERROR(VLOOKUP($C14,Summary!$A$26:$R$30,MATCH("Average",Summary!$A$26:$R$26,0),FALSE),"")</f>
        <v/>
      </c>
      <c r="W14" s="11" t="str">
        <f t="shared" si="6"/>
        <v/>
      </c>
      <c r="X14" s="13">
        <f>$T14/SUM(Summary!$B$15:$N$15)</f>
        <v>9.8137535816618923E-2</v>
      </c>
    </row>
    <row r="15" spans="1:24" x14ac:dyDescent="0.15">
      <c r="A15" s="8">
        <v>14</v>
      </c>
      <c r="B15" t="s">
        <v>43</v>
      </c>
      <c r="C15" t="s">
        <v>24</v>
      </c>
      <c r="D15" s="11">
        <f>SUMIFS('WR+RB+TE+QB, subset'!$I:$I,'WR+RB+TE+QB, subset'!$A:$A,$B15,'WR+RB+TE+QB, subset'!$C:$C,D$1)*SUMIFS('WR+RB+TE+QB, subset'!$G:$G,'WR+RB+TE+QB, subset'!$A:$A,$B15,'WR+RB+TE+QB, subset'!$C:$C,D$1)</f>
        <v>0</v>
      </c>
      <c r="E15" s="11">
        <f>SUMIFS('WR+RB+TE+QB, subset'!$I:$I,'WR+RB+TE+QB, subset'!$A:$A,$B15,'WR+RB+TE+QB, subset'!$C:$C,E$1)*SUMIFS('WR+RB+TE+QB, subset'!$G:$G,'WR+RB+TE+QB, subset'!$A:$A,$B15,'WR+RB+TE+QB, subset'!$C:$C,E$1)</f>
        <v>0</v>
      </c>
      <c r="F15" s="11">
        <f>SUMIFS('WR+RB+TE+QB, subset'!$I:$I,'WR+RB+TE+QB, subset'!$A:$A,$B15,'WR+RB+TE+QB, subset'!$C:$C,F$1)*SUMIFS('WR+RB+TE+QB, subset'!$G:$G,'WR+RB+TE+QB, subset'!$A:$A,$B15,'WR+RB+TE+QB, subset'!$C:$C,F$1)</f>
        <v>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f t="shared" si="4"/>
        <v>0</v>
      </c>
      <c r="U15" s="11">
        <f t="shared" si="5"/>
        <v>0</v>
      </c>
      <c r="V15" s="20">
        <f>IFERROR(VLOOKUP($C15,Summary!$A$26:$R$30,MATCH("Average",Summary!$A$26:$R$26,0),FALSE),"")</f>
        <v>5.8243749999999999</v>
      </c>
      <c r="W15" s="11">
        <f t="shared" si="6"/>
        <v>-5.8243749999999999</v>
      </c>
      <c r="X15" s="13">
        <f>$T15/SUM(Summary!$B$15:$N$15)</f>
        <v>0</v>
      </c>
    </row>
    <row r="16" spans="1:24" x14ac:dyDescent="0.15">
      <c r="A16" s="8">
        <v>15</v>
      </c>
      <c r="B16" t="s">
        <v>16</v>
      </c>
      <c r="C16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f t="shared" si="4"/>
        <v>0</v>
      </c>
      <c r="U16" s="11" t="str">
        <f t="shared" si="5"/>
        <v/>
      </c>
      <c r="V16" s="20" t="str">
        <f>IFERROR(VLOOKUP($C16,Summary!$A$26:$R$30,MATCH("Average",Summary!$A$26:$R$26,0),FALSE),"")</f>
        <v/>
      </c>
      <c r="W16" s="11" t="str">
        <f t="shared" si="6"/>
        <v/>
      </c>
      <c r="X16" s="13">
        <f>$T16/SUM(Summary!$B$15:$N$15)</f>
        <v>0</v>
      </c>
    </row>
    <row r="17" spans="1:24" x14ac:dyDescent="0.15">
      <c r="A17" s="8">
        <v>16</v>
      </c>
      <c r="B17" t="s">
        <v>18</v>
      </c>
      <c r="C17" t="s">
        <v>14</v>
      </c>
      <c r="D17" s="11">
        <f>SUMIFS('WR+RB+TE+QB, subset'!$I:$I,'WR+RB+TE+QB, subset'!$A:$A,$B17,'WR+RB+TE+QB, subset'!$C:$C,D$1)*SUMIFS('WR+RB+TE+QB, subset'!$G:$G,'WR+RB+TE+QB, subset'!$A:$A,$B17,'WR+RB+TE+QB, subset'!$C:$C,D$1)</f>
        <v>0</v>
      </c>
      <c r="E17" s="11">
        <f>SUMIFS('WR+RB+TE+QB, subset'!$I:$I,'WR+RB+TE+QB, subset'!$A:$A,$B17,'WR+RB+TE+QB, subset'!$C:$C,E$1)*SUMIFS('WR+RB+TE+QB, subset'!$G:$G,'WR+RB+TE+QB, subset'!$A:$A,$B17,'WR+RB+TE+QB, subset'!$C:$C,E$1)</f>
        <v>0</v>
      </c>
      <c r="F17" s="11">
        <f>SUMIFS('WR+RB+TE+QB, subset'!$I:$I,'WR+RB+TE+QB, subset'!$A:$A,$B17,'WR+RB+TE+QB, subset'!$C:$C,F$1)*SUMIFS('WR+RB+TE+QB, subset'!$G:$G,'WR+RB+TE+QB, subset'!$A:$A,$B17,'WR+RB+TE+QB, subset'!$C:$C,F$1)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f t="shared" si="4"/>
        <v>0</v>
      </c>
      <c r="U17" s="11">
        <f t="shared" si="5"/>
        <v>0</v>
      </c>
      <c r="V17" s="20">
        <f>IFERROR(VLOOKUP($C17,Summary!$A$26:$R$30,MATCH("Average",Summary!$A$26:$R$26,0),FALSE),"")</f>
        <v>6.0556249999999991</v>
      </c>
      <c r="W17" s="11">
        <f t="shared" si="6"/>
        <v>-6.0556249999999991</v>
      </c>
      <c r="X17" s="13">
        <f>$T17/SUM(Summary!$B$15:$N$15)</f>
        <v>0</v>
      </c>
    </row>
  </sheetData>
  <pageMargins left="0.7" right="0.7" top="0.75" bottom="0.75" header="0.3" footer="0.3"/>
  <ignoredErrors>
    <ignoredError sqref="D14:F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363"/>
  <sheetViews>
    <sheetView workbookViewId="0">
      <selection activeCell="I112" sqref="I112"/>
    </sheetView>
  </sheetViews>
  <sheetFormatPr baseColWidth="10" defaultColWidth="14.5" defaultRowHeight="15.75" customHeight="1" x14ac:dyDescent="0.15"/>
  <cols>
    <col min="1" max="3" width="10.83203125" customWidth="1"/>
    <col min="4" max="4" width="2.83203125" style="8" bestFit="1" customWidth="1"/>
    <col min="5" max="5" width="4.83203125" customWidth="1"/>
    <col min="6" max="18" width="10.83203125" customWidth="1"/>
  </cols>
  <sheetData>
    <row r="1" spans="1:28" ht="15.75" customHeight="1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54</v>
      </c>
      <c r="I1" t="s">
        <v>9</v>
      </c>
      <c r="J1" t="s">
        <v>6</v>
      </c>
      <c r="K1" t="s">
        <v>7</v>
      </c>
      <c r="L1" t="s">
        <v>8</v>
      </c>
      <c r="M1" t="s">
        <v>5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hidden="1" customHeight="1" x14ac:dyDescent="0.15">
      <c r="A2" t="s">
        <v>11</v>
      </c>
      <c r="B2" t="s">
        <v>12</v>
      </c>
      <c r="C2">
        <v>1</v>
      </c>
      <c r="D2" t="str">
        <f t="shared" ref="D2:D65" si="0">IF(LEFT($M2,1)="@","@","")</f>
        <v/>
      </c>
      <c r="E2" t="str">
        <f t="shared" ref="E2:E65" si="1">SUBSTITUTE($M2,"@","")</f>
        <v>Sea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19.2</v>
      </c>
      <c r="I2">
        <v>16.5</v>
      </c>
      <c r="K2">
        <v>311</v>
      </c>
      <c r="L2">
        <v>1</v>
      </c>
      <c r="M2" t="s">
        <v>256</v>
      </c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hidden="1" customHeight="1" x14ac:dyDescent="0.15">
      <c r="A3" t="s">
        <v>11</v>
      </c>
      <c r="B3" t="s">
        <v>12</v>
      </c>
      <c r="C3">
        <v>2</v>
      </c>
      <c r="D3" s="17" t="str">
        <f t="shared" si="0"/>
        <v>@</v>
      </c>
      <c r="E3" s="17" t="str">
        <f t="shared" si="1"/>
        <v>Atl</v>
      </c>
      <c r="F3" s="17">
        <f>COUNTIFS('own+play'!$D:$D,$A3,'own+play'!$A:$A,$C3)</f>
        <v>1</v>
      </c>
      <c r="G3" s="17">
        <f>COUNTIFS('own+play'!$D:$D,$A3,'own+play'!$A:$A,$C3,'own+play'!$B:$B,"&lt;&gt;Bench")</f>
        <v>1</v>
      </c>
      <c r="H3" s="17">
        <f>IF($F3,SUMIFS('own+play'!$K:$K,'own+play'!$D:$D,$A3,'own+play'!$A:$A,$C3),"")</f>
        <v>22.5</v>
      </c>
      <c r="I3">
        <v>18.5</v>
      </c>
      <c r="K3">
        <v>343</v>
      </c>
      <c r="L3">
        <v>2</v>
      </c>
      <c r="M3" t="s">
        <v>265</v>
      </c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hidden="1" customHeight="1" x14ac:dyDescent="0.15">
      <c r="A4" t="s">
        <v>11</v>
      </c>
      <c r="B4" t="s">
        <v>12</v>
      </c>
      <c r="C4">
        <v>3</v>
      </c>
      <c r="D4" s="17" t="str">
        <f t="shared" si="0"/>
        <v/>
      </c>
      <c r="E4" s="17" t="str">
        <f t="shared" si="1"/>
        <v>Cin</v>
      </c>
      <c r="F4" s="17">
        <f>COUNTIFS('own+play'!$D:$D,$A4,'own+play'!$A:$A,$C4)</f>
        <v>1</v>
      </c>
      <c r="G4" s="17">
        <f>COUNTIFS('own+play'!$D:$D,$A4,'own+play'!$A:$A,$C4,'own+play'!$B:$B,"&lt;&gt;Bench")</f>
        <v>0</v>
      </c>
      <c r="H4" s="17">
        <f>IF($F4,SUMIFS('own+play'!$K:$K,'own+play'!$D:$D,$A4,'own+play'!$A:$A,$C4),"")</f>
        <v>19.100000000000001</v>
      </c>
      <c r="I4">
        <v>24.8</v>
      </c>
      <c r="K4">
        <v>313</v>
      </c>
      <c r="L4">
        <v>3</v>
      </c>
      <c r="M4" t="s">
        <v>178</v>
      </c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hidden="1" customHeight="1" x14ac:dyDescent="0.15">
      <c r="A5" t="s">
        <v>11</v>
      </c>
      <c r="B5" t="s">
        <v>12</v>
      </c>
      <c r="C5">
        <v>4</v>
      </c>
      <c r="D5" s="17" t="str">
        <f t="shared" si="0"/>
        <v/>
      </c>
      <c r="E5" s="17" t="str">
        <f t="shared" si="1"/>
        <v>Chi</v>
      </c>
      <c r="F5" s="17">
        <f>COUNTIFS('own+play'!$D:$D,$A5,'own+play'!$A:$A,$C5)</f>
        <v>1</v>
      </c>
      <c r="G5" s="17">
        <f>COUNTIFS('own+play'!$D:$D,$A5,'own+play'!$A:$A,$C5,'own+play'!$B:$B,"&lt;&gt;Bench")</f>
        <v>1</v>
      </c>
      <c r="H5" s="17">
        <f>IF($F5,SUMIFS('own+play'!$K:$K,'own+play'!$D:$D,$A5,'own+play'!$A:$A,$C5),"")</f>
        <v>21.6</v>
      </c>
      <c r="I5">
        <v>23.1</v>
      </c>
      <c r="K5">
        <v>179</v>
      </c>
      <c r="L5">
        <v>4</v>
      </c>
      <c r="M5" t="s">
        <v>119</v>
      </c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hidden="1" customHeight="1" x14ac:dyDescent="0.15">
      <c r="A6" t="s">
        <v>11</v>
      </c>
      <c r="B6" t="s">
        <v>12</v>
      </c>
      <c r="C6">
        <v>5</v>
      </c>
      <c r="D6" s="17" t="str">
        <f t="shared" si="0"/>
        <v>@</v>
      </c>
      <c r="E6" s="17" t="str">
        <f t="shared" si="1"/>
        <v>Dal</v>
      </c>
      <c r="F6" s="17">
        <f>COUNTIFS('own+play'!$D:$D,$A6,'own+play'!$A:$A,$C6)</f>
        <v>1</v>
      </c>
      <c r="G6" s="17">
        <f>COUNTIFS('own+play'!$D:$D,$A6,'own+play'!$A:$A,$C6,'own+play'!$B:$B,"&lt;&gt;Bench")</f>
        <v>1</v>
      </c>
      <c r="H6" s="17">
        <f>IF($F6,SUMIFS('own+play'!$K:$K,'own+play'!$D:$D,$A6,'own+play'!$A:$A,$C6),"")</f>
        <v>22.1</v>
      </c>
      <c r="I6">
        <v>24</v>
      </c>
      <c r="K6">
        <v>221</v>
      </c>
      <c r="L6">
        <v>3</v>
      </c>
      <c r="M6" t="s">
        <v>70</v>
      </c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hidden="1" customHeight="1" x14ac:dyDescent="0.15">
      <c r="A7" t="s">
        <v>11</v>
      </c>
      <c r="B7" t="s">
        <v>12</v>
      </c>
      <c r="C7">
        <v>6</v>
      </c>
      <c r="D7" s="17" t="str">
        <f t="shared" si="0"/>
        <v>@</v>
      </c>
      <c r="E7" s="17" t="str">
        <f t="shared" si="1"/>
        <v>Min</v>
      </c>
      <c r="F7" s="17">
        <f>COUNTIFS('own+play'!$D:$D,$A7,'own+play'!$A:$A,$C7)</f>
        <v>1</v>
      </c>
      <c r="G7" s="17">
        <f>COUNTIFS('own+play'!$D:$D,$A7,'own+play'!$A:$A,$C7,'own+play'!$B:$B,"&lt;&gt;Bench")</f>
        <v>1</v>
      </c>
      <c r="H7" s="17">
        <f>IF($F7,SUMIFS('own+play'!$K:$K,'own+play'!$D:$D,$A7,'own+play'!$A:$A,$C7),"")</f>
        <v>18.8</v>
      </c>
      <c r="I7">
        <v>0.7</v>
      </c>
      <c r="K7">
        <v>18</v>
      </c>
      <c r="L7">
        <v>0</v>
      </c>
      <c r="M7" t="s">
        <v>168</v>
      </c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s="17" customFormat="1" ht="15.75" hidden="1" customHeight="1" x14ac:dyDescent="0.15">
      <c r="A8" s="17" t="s">
        <v>11</v>
      </c>
      <c r="B8" s="17" t="s">
        <v>12</v>
      </c>
      <c r="C8" s="17">
        <v>15</v>
      </c>
      <c r="D8" s="17" t="str">
        <f t="shared" si="0"/>
        <v>@</v>
      </c>
      <c r="E8" s="17" t="str">
        <f t="shared" si="1"/>
        <v>Car</v>
      </c>
      <c r="F8" s="17">
        <f>COUNTIFS('own+play'!$D:$D,$A8,'own+play'!$A:$A,$C8)</f>
        <v>1</v>
      </c>
      <c r="G8" s="17">
        <f>COUNTIFS('own+play'!$D:$D,$A8,'own+play'!$A:$A,$C8,'own+play'!$B:$B,"&lt;&gt;Bench")</f>
        <v>1</v>
      </c>
      <c r="H8" s="17">
        <f>IF($F8,SUMIFS('own+play'!$K:$K,'own+play'!$D:$D,$A8,'own+play'!$A:$A,$C8),"")</f>
        <v>18.100000000000001</v>
      </c>
      <c r="I8" s="17">
        <v>21.9</v>
      </c>
      <c r="J8" s="19"/>
      <c r="K8" s="17">
        <v>290</v>
      </c>
      <c r="L8" s="17">
        <v>3</v>
      </c>
      <c r="M8" s="17" t="s">
        <v>237</v>
      </c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s="17" customFormat="1" ht="15.75" hidden="1" customHeight="1" x14ac:dyDescent="0.15">
      <c r="A9" s="17" t="s">
        <v>11</v>
      </c>
      <c r="B9" s="17" t="s">
        <v>12</v>
      </c>
      <c r="C9" s="17">
        <v>16</v>
      </c>
      <c r="D9" s="17" t="str">
        <f t="shared" si="0"/>
        <v/>
      </c>
      <c r="E9" s="17" t="str">
        <f t="shared" si="1"/>
        <v>Min</v>
      </c>
      <c r="F9" s="17">
        <f>COUNTIFS('own+play'!$D:$D,$A9,'own+play'!$A:$A,$C9)</f>
        <v>1</v>
      </c>
      <c r="G9" s="17">
        <f>COUNTIFS('own+play'!$D:$D,$A9,'own+play'!$A:$A,$C9,'own+play'!$B:$B,"&lt;&gt;Bench")</f>
        <v>0</v>
      </c>
      <c r="H9" s="17">
        <f>IF($F9,SUMIFS('own+play'!$K:$K,'own+play'!$D:$D,$A9,'own+play'!$A:$A,$C9),"")</f>
        <v>0</v>
      </c>
      <c r="I9" s="17">
        <v>0</v>
      </c>
      <c r="K9" s="17">
        <v>0</v>
      </c>
      <c r="L9" s="17">
        <v>0</v>
      </c>
      <c r="M9" s="17" t="s">
        <v>113</v>
      </c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 x14ac:dyDescent="0.15">
      <c r="A10" t="s">
        <v>13</v>
      </c>
      <c r="B10" t="s">
        <v>14</v>
      </c>
      <c r="C10">
        <v>4</v>
      </c>
      <c r="D10" s="17" t="str">
        <f t="shared" si="0"/>
        <v>@</v>
      </c>
      <c r="E10" s="17" t="str">
        <f t="shared" si="1"/>
        <v>NYJ</v>
      </c>
      <c r="F10" s="17">
        <f>COUNTIFS('own+play'!$D:$D,$A10,'own+play'!$A:$A,$C10)</f>
        <v>1</v>
      </c>
      <c r="G10" s="17">
        <f>COUNTIFS('own+play'!$D:$D,$A10,'own+play'!$A:$A,$C10,'own+play'!$B:$B,"&lt;&gt;Bench")</f>
        <v>0</v>
      </c>
      <c r="H10" s="17">
        <f>IF($F10,SUMIFS('own+play'!$K:$K,'own+play'!$D:$D,$A10,'own+play'!$A:$A,$C10),"")</f>
        <v>9.1999999999999993</v>
      </c>
      <c r="I10">
        <v>8.1999999999999993</v>
      </c>
      <c r="J10">
        <v>4</v>
      </c>
      <c r="K10">
        <v>42</v>
      </c>
      <c r="L10">
        <v>0</v>
      </c>
      <c r="M10" t="s">
        <v>188</v>
      </c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hidden="1" customHeight="1" x14ac:dyDescent="0.15">
      <c r="A11" t="s">
        <v>13</v>
      </c>
      <c r="B11" t="s">
        <v>14</v>
      </c>
      <c r="C11">
        <v>5</v>
      </c>
      <c r="D11" s="17" t="str">
        <f t="shared" si="0"/>
        <v>@</v>
      </c>
      <c r="E11" s="17" t="str">
        <f t="shared" si="1"/>
        <v>Pit</v>
      </c>
      <c r="F11" s="17">
        <f>COUNTIFS('own+play'!$D:$D,$A11,'own+play'!$A:$A,$C11)</f>
        <v>1</v>
      </c>
      <c r="G11" s="17">
        <f>COUNTIFS('own+play'!$D:$D,$A11,'own+play'!$A:$A,$C11,'own+play'!$B:$B,"&lt;&gt;Bench")</f>
        <v>0</v>
      </c>
      <c r="H11" s="17">
        <f>IF($F11,SUMIFS('own+play'!$K:$K,'own+play'!$D:$D,$A11,'own+play'!$A:$A,$C11),"")</f>
        <v>9.8000000000000007</v>
      </c>
      <c r="I11">
        <v>4.0999999999999996</v>
      </c>
      <c r="J11">
        <v>2</v>
      </c>
      <c r="K11">
        <v>21</v>
      </c>
      <c r="L11">
        <v>0</v>
      </c>
      <c r="M11" t="s">
        <v>154</v>
      </c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hidden="1" customHeight="1" x14ac:dyDescent="0.15">
      <c r="A12" t="s">
        <v>13</v>
      </c>
      <c r="B12" t="s">
        <v>14</v>
      </c>
      <c r="C12">
        <v>6</v>
      </c>
      <c r="D12" s="17" t="str">
        <f t="shared" si="0"/>
        <v/>
      </c>
      <c r="E12" s="17" t="str">
        <f t="shared" si="1"/>
        <v>LAR</v>
      </c>
      <c r="F12" s="17">
        <f>COUNTIFS('own+play'!$D:$D,$A12,'own+play'!$A:$A,$C12)</f>
        <v>1</v>
      </c>
      <c r="G12" s="17">
        <f>COUNTIFS('own+play'!$D:$D,$A12,'own+play'!$A:$A,$C12,'own+play'!$B:$B,"&lt;&gt;Bench")</f>
        <v>0</v>
      </c>
      <c r="H12" s="17">
        <f>IF($F12,SUMIFS('own+play'!$K:$K,'own+play'!$D:$D,$A12,'own+play'!$A:$A,$C12),"")</f>
        <v>8.9</v>
      </c>
      <c r="I12">
        <v>6.7</v>
      </c>
      <c r="J12">
        <v>3</v>
      </c>
      <c r="K12">
        <v>37</v>
      </c>
      <c r="L12">
        <v>0</v>
      </c>
      <c r="M12" t="s">
        <v>249</v>
      </c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hidden="1" customHeight="1" x14ac:dyDescent="0.15">
      <c r="A13" t="s">
        <v>13</v>
      </c>
      <c r="B13" t="s">
        <v>14</v>
      </c>
      <c r="C13">
        <v>7</v>
      </c>
      <c r="D13" s="17" t="str">
        <f t="shared" si="0"/>
        <v>@</v>
      </c>
      <c r="E13" s="17" t="str">
        <f t="shared" si="1"/>
        <v>Ind</v>
      </c>
      <c r="F13" s="17">
        <f>COUNTIFS('own+play'!$D:$D,$A13,'own+play'!$A:$A,$C13)</f>
        <v>1</v>
      </c>
      <c r="G13" s="17">
        <f>COUNTIFS('own+play'!$D:$D,$A13,'own+play'!$A:$A,$C13,'own+play'!$B:$B,"&lt;&gt;Bench")</f>
        <v>1</v>
      </c>
      <c r="H13" s="17">
        <f>IF($F13,SUMIFS('own+play'!$K:$K,'own+play'!$D:$D,$A13,'own+play'!$A:$A,$C13),"")</f>
        <v>10.199999999999999</v>
      </c>
      <c r="I13">
        <v>15.1</v>
      </c>
      <c r="J13">
        <v>5</v>
      </c>
      <c r="K13">
        <v>101</v>
      </c>
      <c r="L13">
        <v>0</v>
      </c>
      <c r="M13" t="s">
        <v>132</v>
      </c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hidden="1" customHeight="1" x14ac:dyDescent="0.15">
      <c r="A14" t="s">
        <v>13</v>
      </c>
      <c r="B14" t="s">
        <v>14</v>
      </c>
      <c r="C14">
        <v>8</v>
      </c>
      <c r="D14" s="17" t="str">
        <f t="shared" si="0"/>
        <v/>
      </c>
      <c r="E14" s="17" t="str">
        <f t="shared" si="1"/>
        <v>BYE</v>
      </c>
      <c r="F14" s="17">
        <f>COUNTIFS('own+play'!$D:$D,$A14,'own+play'!$A:$A,$C14)</f>
        <v>1</v>
      </c>
      <c r="G14" s="17">
        <f>COUNTIFS('own+play'!$D:$D,$A14,'own+play'!$A:$A,$C14,'own+play'!$B:$B,"&lt;&gt;Bench")</f>
        <v>0</v>
      </c>
      <c r="H14" s="17">
        <f>IF($F14,SUMIFS('own+play'!$K:$K,'own+play'!$D:$D,$A14,'own+play'!$A:$A,$C14),"")</f>
        <v>0</v>
      </c>
      <c r="M14" t="s">
        <v>312</v>
      </c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hidden="1" customHeight="1" x14ac:dyDescent="0.15">
      <c r="A15" t="s">
        <v>13</v>
      </c>
      <c r="B15" t="s">
        <v>14</v>
      </c>
      <c r="C15">
        <v>9</v>
      </c>
      <c r="D15" s="17" t="str">
        <f t="shared" si="0"/>
        <v/>
      </c>
      <c r="E15" s="17" t="str">
        <f t="shared" si="1"/>
        <v>Cin</v>
      </c>
      <c r="F15" s="17">
        <f>COUNTIFS('own+play'!$D:$D,$A15,'own+play'!$A:$A,$C15)</f>
        <v>1</v>
      </c>
      <c r="G15" s="17">
        <f>COUNTIFS('own+play'!$D:$D,$A15,'own+play'!$A:$A,$C15,'own+play'!$B:$B,"&lt;&gt;Bench")</f>
        <v>1</v>
      </c>
      <c r="H15" s="17">
        <f>IF($F15,SUMIFS('own+play'!$K:$K,'own+play'!$D:$D,$A15,'own+play'!$A:$A,$C15),"")</f>
        <v>8.5</v>
      </c>
      <c r="I15">
        <v>6.1</v>
      </c>
      <c r="J15">
        <v>3</v>
      </c>
      <c r="K15">
        <v>31</v>
      </c>
      <c r="L15">
        <v>0</v>
      </c>
      <c r="M15" t="s">
        <v>178</v>
      </c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hidden="1" customHeight="1" x14ac:dyDescent="0.15">
      <c r="A16" t="s">
        <v>13</v>
      </c>
      <c r="B16" t="s">
        <v>14</v>
      </c>
      <c r="C16">
        <v>10</v>
      </c>
      <c r="D16" s="17" t="str">
        <f t="shared" si="0"/>
        <v/>
      </c>
      <c r="E16" s="17" t="str">
        <f t="shared" si="1"/>
        <v>LAC</v>
      </c>
      <c r="F16" s="17">
        <f>COUNTIFS('own+play'!$D:$D,$A16,'own+play'!$A:$A,$C16)</f>
        <v>1</v>
      </c>
      <c r="G16" s="17">
        <f>COUNTIFS('own+play'!$D:$D,$A16,'own+play'!$A:$A,$C16,'own+play'!$B:$B,"&lt;&gt;Bench")</f>
        <v>0</v>
      </c>
      <c r="H16" s="17">
        <f>IF($F16,SUMIFS('own+play'!$K:$K,'own+play'!$D:$D,$A16,'own+play'!$A:$A,$C16),"")</f>
        <v>8.4</v>
      </c>
      <c r="I16">
        <v>14</v>
      </c>
      <c r="J16">
        <v>7</v>
      </c>
      <c r="K16">
        <v>70</v>
      </c>
      <c r="L16">
        <v>0</v>
      </c>
      <c r="M16" t="s">
        <v>185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hidden="1" customHeight="1" x14ac:dyDescent="0.15">
      <c r="A17" t="s">
        <v>13</v>
      </c>
      <c r="B17" t="s">
        <v>14</v>
      </c>
      <c r="C17">
        <v>11</v>
      </c>
      <c r="D17" s="17" t="str">
        <f t="shared" si="0"/>
        <v>@</v>
      </c>
      <c r="E17" s="17" t="str">
        <f t="shared" si="1"/>
        <v>Cle</v>
      </c>
      <c r="F17" s="17">
        <f>COUNTIFS('own+play'!$D:$D,$A17,'own+play'!$A:$A,$C17)</f>
        <v>1</v>
      </c>
      <c r="G17" s="17">
        <f>COUNTIFS('own+play'!$D:$D,$A17,'own+play'!$A:$A,$C17,'own+play'!$B:$B,"&lt;&gt;Bench")</f>
        <v>0</v>
      </c>
      <c r="H17" s="17">
        <f>IF($F17,SUMIFS('own+play'!$K:$K,'own+play'!$D:$D,$A17,'own+play'!$A:$A,$C17),"")</f>
        <v>0</v>
      </c>
      <c r="I17">
        <v>0</v>
      </c>
      <c r="J17">
        <v>0</v>
      </c>
      <c r="K17">
        <v>0</v>
      </c>
      <c r="L17">
        <v>0</v>
      </c>
      <c r="M17" t="s">
        <v>164</v>
      </c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hidden="1" customHeight="1" x14ac:dyDescent="0.15">
      <c r="A18" t="s">
        <v>13</v>
      </c>
      <c r="B18" t="s">
        <v>14</v>
      </c>
      <c r="C18">
        <v>12</v>
      </c>
      <c r="D18" s="17" t="str">
        <f t="shared" si="0"/>
        <v>@</v>
      </c>
      <c r="E18" s="17" t="str">
        <f t="shared" si="1"/>
        <v>Ari</v>
      </c>
      <c r="F18" s="17">
        <f>COUNTIFS('own+play'!$D:$D,$A18,'own+play'!$A:$A,$C18)</f>
        <v>1</v>
      </c>
      <c r="G18" s="17">
        <f>COUNTIFS('own+play'!$D:$D,$A18,'own+play'!$A:$A,$C18,'own+play'!$B:$B,"&lt;&gt;Bench")</f>
        <v>0</v>
      </c>
      <c r="H18" s="17">
        <f>IF($F18,SUMIFS('own+play'!$K:$K,'own+play'!$D:$D,$A18,'own+play'!$A:$A,$C18),"")</f>
        <v>0</v>
      </c>
      <c r="I18">
        <v>0</v>
      </c>
      <c r="J18">
        <v>0</v>
      </c>
      <c r="K18">
        <v>0</v>
      </c>
      <c r="L18">
        <v>0</v>
      </c>
      <c r="M18" t="s">
        <v>87</v>
      </c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hidden="1" customHeight="1" x14ac:dyDescent="0.15">
      <c r="A19" t="s">
        <v>15</v>
      </c>
      <c r="B19" t="s">
        <v>24</v>
      </c>
      <c r="C19">
        <v>4</v>
      </c>
      <c r="D19" s="17" t="str">
        <f t="shared" si="0"/>
        <v/>
      </c>
      <c r="E19" s="17" t="str">
        <f t="shared" si="1"/>
        <v>SF</v>
      </c>
      <c r="F19" s="17">
        <f>COUNTIFS('own+play'!$D:$D,$A19,'own+play'!$A:$A,$C19)</f>
        <v>1</v>
      </c>
      <c r="G19" s="17">
        <f>COUNTIFS('own+play'!$D:$D,$A19,'own+play'!$A:$A,$C19,'own+play'!$B:$B,"&lt;&gt;Bench")</f>
        <v>0</v>
      </c>
      <c r="H19" s="17">
        <f>IF($F19,SUMIFS('own+play'!$K:$K,'own+play'!$D:$D,$A19,'own+play'!$A:$A,$C19),"")</f>
        <v>10.9</v>
      </c>
      <c r="I19">
        <v>19.399999999999999</v>
      </c>
      <c r="J19">
        <v>5</v>
      </c>
      <c r="K19">
        <v>18</v>
      </c>
      <c r="L19">
        <v>0</v>
      </c>
      <c r="M19" t="s">
        <v>107</v>
      </c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hidden="1" customHeight="1" x14ac:dyDescent="0.15">
      <c r="A20" t="s">
        <v>15</v>
      </c>
      <c r="B20" t="s">
        <v>24</v>
      </c>
      <c r="C20">
        <v>5</v>
      </c>
      <c r="D20" s="17" t="str">
        <f t="shared" si="0"/>
        <v>@</v>
      </c>
      <c r="E20" s="17" t="str">
        <f t="shared" si="1"/>
        <v>Phi</v>
      </c>
      <c r="F20" s="17">
        <f>COUNTIFS('own+play'!$D:$D,$A20,'own+play'!$A:$A,$C20)</f>
        <v>1</v>
      </c>
      <c r="G20" s="17">
        <f>COUNTIFS('own+play'!$D:$D,$A20,'own+play'!$A:$A,$C20,'own+play'!$B:$B,"&lt;&gt;Bench")</f>
        <v>0</v>
      </c>
      <c r="H20" s="17">
        <f>IF($F20,SUMIFS('own+play'!$K:$K,'own+play'!$D:$D,$A20,'own+play'!$A:$A,$C20),"")</f>
        <v>9.6999999999999993</v>
      </c>
      <c r="I20">
        <v>15.3</v>
      </c>
      <c r="J20">
        <v>1</v>
      </c>
      <c r="K20">
        <v>-2</v>
      </c>
      <c r="L20">
        <v>0</v>
      </c>
      <c r="M20" t="s">
        <v>143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hidden="1" customHeight="1" x14ac:dyDescent="0.15">
      <c r="A21" t="s">
        <v>15</v>
      </c>
      <c r="B21" t="s">
        <v>24</v>
      </c>
      <c r="C21">
        <v>6</v>
      </c>
      <c r="D21" s="17" t="str">
        <f t="shared" si="0"/>
        <v/>
      </c>
      <c r="E21" s="17" t="str">
        <f t="shared" si="1"/>
        <v>TB</v>
      </c>
      <c r="F21" s="17">
        <f>COUNTIFS('own+play'!$D:$D,$A21,'own+play'!$A:$A,$C21)</f>
        <v>1</v>
      </c>
      <c r="G21" s="17">
        <f>COUNTIFS('own+play'!$D:$D,$A21,'own+play'!$A:$A,$C21,'own+play'!$B:$B,"&lt;&gt;Bench")</f>
        <v>1</v>
      </c>
      <c r="H21" s="17">
        <f>IF($F21,SUMIFS('own+play'!$K:$K,'own+play'!$D:$D,$A21,'own+play'!$A:$A,$C21),"")</f>
        <v>11.6</v>
      </c>
      <c r="I21">
        <v>0</v>
      </c>
      <c r="J21">
        <v>0</v>
      </c>
      <c r="K21">
        <v>0</v>
      </c>
      <c r="L21">
        <v>0</v>
      </c>
      <c r="M21" t="s">
        <v>222</v>
      </c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hidden="1" customHeight="1" x14ac:dyDescent="0.15">
      <c r="A22" t="s">
        <v>15</v>
      </c>
      <c r="B22" t="s">
        <v>24</v>
      </c>
      <c r="C22">
        <v>7</v>
      </c>
      <c r="D22" s="17" t="str">
        <f t="shared" si="0"/>
        <v>@</v>
      </c>
      <c r="E22" s="17" t="str">
        <f t="shared" si="1"/>
        <v>LAR</v>
      </c>
      <c r="F22" s="17">
        <f>COUNTIFS('own+play'!$D:$D,$A22,'own+play'!$A:$A,$C22)</f>
        <v>1</v>
      </c>
      <c r="G22" s="17">
        <f>COUNTIFS('own+play'!$D:$D,$A22,'own+play'!$A:$A,$C22,'own+play'!$B:$B,"&lt;&gt;Bench")</f>
        <v>0</v>
      </c>
      <c r="H22" s="17">
        <f>IF($F22,SUMIFS('own+play'!$K:$K,'own+play'!$D:$D,$A22,'own+play'!$A:$A,$C22),"")</f>
        <v>0</v>
      </c>
      <c r="I22">
        <v>0</v>
      </c>
      <c r="J22">
        <v>0</v>
      </c>
      <c r="K22">
        <v>0</v>
      </c>
      <c r="L22">
        <v>0</v>
      </c>
      <c r="M22" t="s">
        <v>174</v>
      </c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hidden="1" customHeight="1" x14ac:dyDescent="0.15">
      <c r="A23" t="s">
        <v>15</v>
      </c>
      <c r="B23" t="s">
        <v>24</v>
      </c>
      <c r="C23">
        <v>8</v>
      </c>
      <c r="D23" s="17" t="str">
        <f t="shared" si="0"/>
        <v/>
      </c>
      <c r="E23" s="17" t="str">
        <f t="shared" si="1"/>
        <v>BYE</v>
      </c>
      <c r="F23" s="17">
        <f>COUNTIFS('own+play'!$D:$D,$A23,'own+play'!$A:$A,$C23)</f>
        <v>1</v>
      </c>
      <c r="G23" s="17">
        <f>COUNTIFS('own+play'!$D:$D,$A23,'own+play'!$A:$A,$C23,'own+play'!$B:$B,"&lt;&gt;Bench")</f>
        <v>0</v>
      </c>
      <c r="H23" s="17">
        <f>IF($F23,SUMIFS('own+play'!$K:$K,'own+play'!$D:$D,$A23,'own+play'!$A:$A,$C23),"")</f>
        <v>0</v>
      </c>
      <c r="M23" t="s">
        <v>312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hidden="1" customHeight="1" x14ac:dyDescent="0.15">
      <c r="A24" t="s">
        <v>15</v>
      </c>
      <c r="B24" t="s">
        <v>24</v>
      </c>
      <c r="C24">
        <v>9</v>
      </c>
      <c r="D24" s="17" t="str">
        <f t="shared" si="0"/>
        <v>@</v>
      </c>
      <c r="E24" s="17" t="str">
        <f t="shared" si="1"/>
        <v>SF</v>
      </c>
      <c r="F24" s="17">
        <f>COUNTIFS('own+play'!$D:$D,$A24,'own+play'!$A:$A,$C24)</f>
        <v>1</v>
      </c>
      <c r="G24" s="17">
        <f>COUNTIFS('own+play'!$D:$D,$A24,'own+play'!$A:$A,$C24,'own+play'!$B:$B,"&lt;&gt;Bench")</f>
        <v>1</v>
      </c>
      <c r="H24" s="17">
        <f>IF($F24,SUMIFS('own+play'!$K:$K,'own+play'!$D:$D,$A24,'own+play'!$A:$A,$C24),"")</f>
        <v>9.1999999999999993</v>
      </c>
      <c r="I24">
        <v>3.4</v>
      </c>
      <c r="J24">
        <v>0</v>
      </c>
      <c r="K24">
        <v>0</v>
      </c>
      <c r="L24">
        <v>0</v>
      </c>
      <c r="M24" t="s">
        <v>127</v>
      </c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hidden="1" customHeight="1" x14ac:dyDescent="0.15">
      <c r="A25" t="s">
        <v>15</v>
      </c>
      <c r="B25" t="s">
        <v>24</v>
      </c>
      <c r="C25">
        <v>10</v>
      </c>
      <c r="D25" s="17" t="str">
        <f t="shared" si="0"/>
        <v/>
      </c>
      <c r="E25" s="17" t="str">
        <f t="shared" si="1"/>
        <v>Sea</v>
      </c>
      <c r="F25" s="17">
        <f>COUNTIFS('own+play'!$D:$D,$A25,'own+play'!$A:$A,$C25)</f>
        <v>1</v>
      </c>
      <c r="G25" s="17">
        <f>COUNTIFS('own+play'!$D:$D,$A25,'own+play'!$A:$A,$C25,'own+play'!$B:$B,"&lt;&gt;Bench")</f>
        <v>1</v>
      </c>
      <c r="H25" s="17">
        <f>IF($F25,SUMIFS('own+play'!$K:$K,'own+play'!$D:$D,$A25,'own+play'!$A:$A,$C25),"")</f>
        <v>6.9</v>
      </c>
      <c r="I25">
        <v>12</v>
      </c>
      <c r="J25">
        <v>2</v>
      </c>
      <c r="K25">
        <v>4</v>
      </c>
      <c r="L25">
        <v>1</v>
      </c>
      <c r="M25" t="s">
        <v>256</v>
      </c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hidden="1" customHeight="1" x14ac:dyDescent="0.15">
      <c r="A26" t="s">
        <v>15</v>
      </c>
      <c r="B26" t="s">
        <v>24</v>
      </c>
      <c r="C26">
        <v>11</v>
      </c>
      <c r="D26" s="17" t="str">
        <f t="shared" si="0"/>
        <v>@</v>
      </c>
      <c r="E26" s="17" t="str">
        <f t="shared" si="1"/>
        <v>Hou</v>
      </c>
      <c r="F26" s="17">
        <f>COUNTIFS('own+play'!$D:$D,$A26,'own+play'!$A:$A,$C26)</f>
        <v>1</v>
      </c>
      <c r="G26" s="17">
        <f>COUNTIFS('own+play'!$D:$D,$A26,'own+play'!$A:$A,$C26,'own+play'!$B:$B,"&lt;&gt;Bench")</f>
        <v>0</v>
      </c>
      <c r="H26" s="17">
        <f>IF($F26,SUMIFS('own+play'!$K:$K,'own+play'!$D:$D,$A26,'own+play'!$A:$A,$C26),"")</f>
        <v>0</v>
      </c>
      <c r="I26">
        <v>0</v>
      </c>
      <c r="J26">
        <v>0</v>
      </c>
      <c r="K26">
        <v>0</v>
      </c>
      <c r="L26">
        <v>0</v>
      </c>
      <c r="M26" t="s">
        <v>193</v>
      </c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hidden="1" customHeight="1" x14ac:dyDescent="0.15">
      <c r="A27" t="s">
        <v>15</v>
      </c>
      <c r="B27" t="s">
        <v>24</v>
      </c>
      <c r="C27">
        <v>12</v>
      </c>
      <c r="D27" s="17" t="str">
        <f t="shared" si="0"/>
        <v>@</v>
      </c>
      <c r="E27" s="17" t="str">
        <f t="shared" si="1"/>
        <v>Bal</v>
      </c>
      <c r="F27" s="17">
        <f>COUNTIFS('own+play'!$D:$D,$A27,'own+play'!$A:$A,$C27)</f>
        <v>1</v>
      </c>
      <c r="G27" s="17">
        <f>COUNTIFS('own+play'!$D:$D,$A27,'own+play'!$A:$A,$C27,'own+play'!$B:$B,"&lt;&gt;Bench")</f>
        <v>0</v>
      </c>
      <c r="H27" s="17">
        <f>IF($F27,SUMIFS('own+play'!$K:$K,'own+play'!$D:$D,$A27,'own+play'!$A:$A,$C27),"")</f>
        <v>0.8</v>
      </c>
      <c r="I27">
        <v>0</v>
      </c>
      <c r="J27">
        <v>0</v>
      </c>
      <c r="K27">
        <v>0</v>
      </c>
      <c r="L27">
        <v>0</v>
      </c>
      <c r="M27" t="s">
        <v>91</v>
      </c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hidden="1" customHeight="1" x14ac:dyDescent="0.15">
      <c r="A28" t="s">
        <v>18</v>
      </c>
      <c r="B28" t="s">
        <v>14</v>
      </c>
      <c r="C28">
        <v>1</v>
      </c>
      <c r="D28" s="17" t="str">
        <f t="shared" si="0"/>
        <v/>
      </c>
      <c r="E28" s="17" t="str">
        <f t="shared" si="1"/>
        <v>NYG</v>
      </c>
      <c r="F28" s="17">
        <f>COUNTIFS('own+play'!$D:$D,$A28,'own+play'!$A:$A,$C28)</f>
        <v>1</v>
      </c>
      <c r="G28" s="17">
        <f>COUNTIFS('own+play'!$D:$D,$A28,'own+play'!$A:$A,$C28,'own+play'!$B:$B,"&lt;&gt;Bench")</f>
        <v>0</v>
      </c>
      <c r="H28" s="17">
        <f>IF($F28,SUMIFS('own+play'!$K:$K,'own+play'!$D:$D,$A28,'own+play'!$A:$A,$C28),"")</f>
        <v>9.9</v>
      </c>
      <c r="I28">
        <v>6.2</v>
      </c>
      <c r="J28">
        <v>3</v>
      </c>
      <c r="K28">
        <v>32</v>
      </c>
      <c r="L28">
        <v>0</v>
      </c>
      <c r="M28" t="s">
        <v>124</v>
      </c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hidden="1" customHeight="1" x14ac:dyDescent="0.15">
      <c r="A29" t="s">
        <v>18</v>
      </c>
      <c r="B29" t="s">
        <v>14</v>
      </c>
      <c r="C29">
        <v>2</v>
      </c>
      <c r="D29" s="17" t="str">
        <f t="shared" si="0"/>
        <v>@</v>
      </c>
      <c r="E29" s="17" t="str">
        <f t="shared" si="1"/>
        <v>Den</v>
      </c>
      <c r="F29" s="17">
        <f>COUNTIFS('own+play'!$D:$D,$A29,'own+play'!$A:$A,$C29)</f>
        <v>1</v>
      </c>
      <c r="G29" s="17">
        <f>COUNTIFS('own+play'!$D:$D,$A29,'own+play'!$A:$A,$C29,'own+play'!$B:$B,"&lt;&gt;Bench")</f>
        <v>0</v>
      </c>
      <c r="H29" s="17">
        <f>IF($F29,SUMIFS('own+play'!$K:$K,'own+play'!$D:$D,$A29,'own+play'!$A:$A,$C29),"")</f>
        <v>10.1</v>
      </c>
      <c r="I29">
        <v>7.3</v>
      </c>
      <c r="J29">
        <v>4</v>
      </c>
      <c r="K29">
        <v>33</v>
      </c>
      <c r="L29">
        <v>0</v>
      </c>
      <c r="M29" t="s">
        <v>183</v>
      </c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hidden="1" customHeight="1" x14ac:dyDescent="0.15">
      <c r="A30" t="s">
        <v>18</v>
      </c>
      <c r="B30" t="s">
        <v>14</v>
      </c>
      <c r="C30">
        <v>3</v>
      </c>
      <c r="D30" s="17" t="str">
        <f t="shared" si="0"/>
        <v>@</v>
      </c>
      <c r="E30" s="17" t="str">
        <f t="shared" si="1"/>
        <v>Ari</v>
      </c>
      <c r="F30" s="17">
        <f>COUNTIFS('own+play'!$D:$D,$A30,'own+play'!$A:$A,$C30)</f>
        <v>1</v>
      </c>
      <c r="G30" s="17">
        <f>COUNTIFS('own+play'!$D:$D,$A30,'own+play'!$A:$A,$C30,'own+play'!$B:$B,"&lt;&gt;Bench")</f>
        <v>0</v>
      </c>
      <c r="H30" s="17">
        <f>IF($F30,SUMIFS('own+play'!$K:$K,'own+play'!$D:$D,$A30,'own+play'!$A:$A,$C30),"")</f>
        <v>9.4</v>
      </c>
      <c r="I30">
        <v>1.4</v>
      </c>
      <c r="J30">
        <v>1</v>
      </c>
      <c r="K30">
        <v>4</v>
      </c>
      <c r="L30">
        <v>0</v>
      </c>
      <c r="M30" t="s">
        <v>87</v>
      </c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hidden="1" customHeight="1" x14ac:dyDescent="0.15">
      <c r="A31" t="s">
        <v>19</v>
      </c>
      <c r="B31" t="s">
        <v>14</v>
      </c>
      <c r="C31">
        <v>9</v>
      </c>
      <c r="D31" s="17" t="str">
        <f t="shared" si="0"/>
        <v/>
      </c>
      <c r="E31" s="17" t="str">
        <f t="shared" si="1"/>
        <v>Bal</v>
      </c>
      <c r="F31" s="17">
        <f>COUNTIFS('own+play'!$D:$D,$A31,'own+play'!$A:$A,$C31)</f>
        <v>1</v>
      </c>
      <c r="G31" s="17">
        <f>COUNTIFS('own+play'!$D:$D,$A31,'own+play'!$A:$A,$C31,'own+play'!$B:$B,"&lt;&gt;Bench")</f>
        <v>1</v>
      </c>
      <c r="H31" s="17">
        <f>IF($F31,SUMIFS('own+play'!$K:$K,'own+play'!$D:$D,$A31,'own+play'!$A:$A,$C31),"")</f>
        <v>8.8000000000000007</v>
      </c>
      <c r="I31">
        <v>4.8</v>
      </c>
      <c r="J31">
        <v>2</v>
      </c>
      <c r="K31">
        <v>28</v>
      </c>
      <c r="L31">
        <v>0</v>
      </c>
      <c r="M31" t="s">
        <v>195</v>
      </c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hidden="1" customHeight="1" x14ac:dyDescent="0.15">
      <c r="A32" t="s">
        <v>19</v>
      </c>
      <c r="B32" t="s">
        <v>14</v>
      </c>
      <c r="C32">
        <v>10</v>
      </c>
      <c r="D32" s="17" t="str">
        <f t="shared" si="0"/>
        <v/>
      </c>
      <c r="E32" s="17" t="str">
        <f t="shared" si="1"/>
        <v>Cin</v>
      </c>
      <c r="F32" s="17">
        <f>COUNTIFS('own+play'!$D:$D,$A32,'own+play'!$A:$A,$C32)</f>
        <v>1</v>
      </c>
      <c r="G32" s="17">
        <f>COUNTIFS('own+play'!$D:$D,$A32,'own+play'!$A:$A,$C32,'own+play'!$B:$B,"&lt;&gt;Bench")</f>
        <v>1</v>
      </c>
      <c r="H32" s="17">
        <f>IF($F32,SUMIFS('own+play'!$K:$K,'own+play'!$D:$D,$A32,'own+play'!$A:$A,$C32),"")</f>
        <v>9.1</v>
      </c>
      <c r="I32">
        <v>6.8</v>
      </c>
      <c r="J32">
        <v>4</v>
      </c>
      <c r="K32">
        <v>48</v>
      </c>
      <c r="L32">
        <v>0</v>
      </c>
      <c r="M32" t="s">
        <v>178</v>
      </c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hidden="1" customHeight="1" x14ac:dyDescent="0.15">
      <c r="A33" t="s">
        <v>19</v>
      </c>
      <c r="B33" t="s">
        <v>14</v>
      </c>
      <c r="C33">
        <v>11</v>
      </c>
      <c r="D33" s="17" t="str">
        <f t="shared" si="0"/>
        <v>@</v>
      </c>
      <c r="E33" s="17" t="str">
        <f t="shared" si="1"/>
        <v>Pit</v>
      </c>
      <c r="F33" s="17">
        <f>COUNTIFS('own+play'!$D:$D,$A33,'own+play'!$A:$A,$C33)</f>
        <v>1</v>
      </c>
      <c r="G33" s="17">
        <f>COUNTIFS('own+play'!$D:$D,$A33,'own+play'!$A:$A,$C33,'own+play'!$B:$B,"&lt;&gt;Bench")</f>
        <v>1</v>
      </c>
      <c r="H33" s="17">
        <f>IF($F33,SUMIFS('own+play'!$K:$K,'own+play'!$D:$D,$A33,'own+play'!$A:$A,$C33),"")</f>
        <v>8.9</v>
      </c>
      <c r="I33">
        <v>5.7</v>
      </c>
      <c r="J33">
        <v>3</v>
      </c>
      <c r="K33">
        <v>27</v>
      </c>
      <c r="L33">
        <v>0</v>
      </c>
      <c r="M33" t="s">
        <v>154</v>
      </c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hidden="1" customHeight="1" x14ac:dyDescent="0.15">
      <c r="A34" t="s">
        <v>19</v>
      </c>
      <c r="B34" t="s">
        <v>14</v>
      </c>
      <c r="C34">
        <v>12</v>
      </c>
      <c r="D34" s="17" t="str">
        <f t="shared" si="0"/>
        <v>@</v>
      </c>
      <c r="E34" s="17" t="str">
        <f t="shared" si="1"/>
        <v>Ind</v>
      </c>
      <c r="F34" s="17">
        <f>COUNTIFS('own+play'!$D:$D,$A34,'own+play'!$A:$A,$C34)</f>
        <v>1</v>
      </c>
      <c r="G34" s="17">
        <f>COUNTIFS('own+play'!$D:$D,$A34,'own+play'!$A:$A,$C34,'own+play'!$B:$B,"&lt;&gt;Bench")</f>
        <v>0</v>
      </c>
      <c r="H34" s="17">
        <f>IF($F34,SUMIFS('own+play'!$K:$K,'own+play'!$D:$D,$A34,'own+play'!$A:$A,$C34),"")</f>
        <v>10.8</v>
      </c>
      <c r="I34">
        <v>7.9</v>
      </c>
      <c r="J34">
        <v>4</v>
      </c>
      <c r="K34">
        <v>39</v>
      </c>
      <c r="L34">
        <v>0</v>
      </c>
      <c r="M34" t="s">
        <v>132</v>
      </c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hidden="1" customHeight="1" x14ac:dyDescent="0.15">
      <c r="A35" t="s">
        <v>19</v>
      </c>
      <c r="B35" t="s">
        <v>14</v>
      </c>
      <c r="C35">
        <v>13</v>
      </c>
      <c r="D35" s="17" t="str">
        <f t="shared" si="0"/>
        <v/>
      </c>
      <c r="E35" s="17" t="str">
        <f t="shared" si="1"/>
        <v>Hou</v>
      </c>
      <c r="F35" s="17">
        <f>COUNTIFS('own+play'!$D:$D,$A35,'own+play'!$A:$A,$C35)</f>
        <v>1</v>
      </c>
      <c r="G35" s="17">
        <f>COUNTIFS('own+play'!$D:$D,$A35,'own+play'!$A:$A,$C35,'own+play'!$B:$B,"&lt;&gt;Bench")</f>
        <v>1</v>
      </c>
      <c r="H35" s="17">
        <f>IF($F35,SUMIFS('own+play'!$K:$K,'own+play'!$D:$D,$A35,'own+play'!$A:$A,$C35),"")</f>
        <v>9.1999999999999993</v>
      </c>
      <c r="I35">
        <v>3.2</v>
      </c>
      <c r="J35">
        <v>2</v>
      </c>
      <c r="K35">
        <v>12</v>
      </c>
      <c r="L35">
        <v>0</v>
      </c>
      <c r="M35" t="s">
        <v>74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17" customFormat="1" ht="15.75" hidden="1" customHeight="1" x14ac:dyDescent="0.15">
      <c r="A36" s="17" t="s">
        <v>19</v>
      </c>
      <c r="B36" s="17" t="s">
        <v>14</v>
      </c>
      <c r="C36" s="17">
        <v>14</v>
      </c>
      <c r="D36" s="17" t="str">
        <f t="shared" si="0"/>
        <v>@</v>
      </c>
      <c r="E36" s="17" t="str">
        <f t="shared" si="1"/>
        <v>Ari</v>
      </c>
      <c r="F36" s="17">
        <f>COUNTIFS('own+play'!$D:$D,$A36,'own+play'!$A:$A,$C36)</f>
        <v>1</v>
      </c>
      <c r="G36" s="17">
        <f>COUNTIFS('own+play'!$D:$D,$A36,'own+play'!$A:$A,$C36,'own+play'!$B:$B,"&lt;&gt;Bench")</f>
        <v>0</v>
      </c>
      <c r="H36" s="17">
        <f>IF($F36,SUMIFS('own+play'!$K:$K,'own+play'!$D:$D,$A36,'own+play'!$A:$A,$C36),"")</f>
        <v>8.3000000000000007</v>
      </c>
      <c r="I36" s="17">
        <v>5.9</v>
      </c>
      <c r="J36" s="17">
        <v>3</v>
      </c>
      <c r="K36" s="17">
        <v>29</v>
      </c>
      <c r="L36" s="17">
        <v>0</v>
      </c>
      <c r="M36" s="17" t="s">
        <v>87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s="17" customFormat="1" ht="15.75" hidden="1" customHeight="1" x14ac:dyDescent="0.15">
      <c r="A37" s="17" t="s">
        <v>19</v>
      </c>
      <c r="B37" s="17" t="s">
        <v>14</v>
      </c>
      <c r="C37" s="17">
        <v>15</v>
      </c>
      <c r="D37" s="17" t="str">
        <f t="shared" si="0"/>
        <v>@</v>
      </c>
      <c r="E37" s="17" t="str">
        <f t="shared" si="1"/>
        <v>SF</v>
      </c>
      <c r="F37" s="17">
        <f>COUNTIFS('own+play'!$D:$D,$A37,'own+play'!$A:$A,$C37)</f>
        <v>1</v>
      </c>
      <c r="G37" s="17">
        <f>COUNTIFS('own+play'!$D:$D,$A37,'own+play'!$A:$A,$C37,'own+play'!$B:$B,"&lt;&gt;Bench")</f>
        <v>0</v>
      </c>
      <c r="H37" s="17">
        <f>IF($F37,SUMIFS('own+play'!$K:$K,'own+play'!$D:$D,$A37,'own+play'!$A:$A,$C37),"")</f>
        <v>7.4</v>
      </c>
      <c r="I37" s="17">
        <v>5.8</v>
      </c>
      <c r="J37" s="17">
        <v>3</v>
      </c>
      <c r="K37" s="17">
        <v>28</v>
      </c>
      <c r="L37" s="17">
        <v>0</v>
      </c>
      <c r="M37" s="17" t="s">
        <v>127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s="17" customFormat="1" ht="15.75" hidden="1" customHeight="1" x14ac:dyDescent="0.15">
      <c r="A38" s="17" t="s">
        <v>19</v>
      </c>
      <c r="B38" s="17" t="s">
        <v>14</v>
      </c>
      <c r="C38" s="17">
        <v>16</v>
      </c>
      <c r="D38" s="17" t="str">
        <f t="shared" si="0"/>
        <v/>
      </c>
      <c r="E38" s="17" t="str">
        <f t="shared" si="1"/>
        <v>LAR</v>
      </c>
      <c r="F38" s="17">
        <f>COUNTIFS('own+play'!$D:$D,$A38,'own+play'!$A:$A,$C38)</f>
        <v>1</v>
      </c>
      <c r="G38" s="17">
        <f>COUNTIFS('own+play'!$D:$D,$A38,'own+play'!$A:$A,$C38,'own+play'!$B:$B,"&lt;&gt;Bench")</f>
        <v>0</v>
      </c>
      <c r="H38" s="17">
        <f>IF($F38,SUMIFS('own+play'!$K:$K,'own+play'!$D:$D,$A38,'own+play'!$A:$A,$C38),"")</f>
        <v>7.7</v>
      </c>
      <c r="I38" s="17">
        <v>15.1</v>
      </c>
      <c r="J38" s="17">
        <v>6</v>
      </c>
      <c r="K38" s="17">
        <v>91</v>
      </c>
      <c r="L38" s="17">
        <v>0</v>
      </c>
      <c r="M38" s="17" t="s">
        <v>249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hidden="1" customHeight="1" x14ac:dyDescent="0.15">
      <c r="A39" t="s">
        <v>37</v>
      </c>
      <c r="B39" t="s">
        <v>24</v>
      </c>
      <c r="C39">
        <v>1</v>
      </c>
      <c r="D39" s="17" t="str">
        <f t="shared" si="0"/>
        <v>@</v>
      </c>
      <c r="E39" s="17" t="str">
        <f t="shared" si="1"/>
        <v>Wsh</v>
      </c>
      <c r="F39" s="17">
        <f>COUNTIFS('own+play'!$D:$D,$A39,'own+play'!$A:$A,$C39)</f>
        <v>1</v>
      </c>
      <c r="G39" s="17">
        <f>COUNTIFS('own+play'!$D:$D,$A39,'own+play'!$A:$A,$C39,'own+play'!$B:$B,"&lt;&gt;Bench")</f>
        <v>1</v>
      </c>
      <c r="H39" s="17">
        <f>IF($F39,SUMIFS('own+play'!$K:$K,'own+play'!$D:$D,$A39,'own+play'!$A:$A,$C39),"")</f>
        <v>10.4</v>
      </c>
      <c r="I39">
        <v>9.5</v>
      </c>
      <c r="J39">
        <v>2</v>
      </c>
      <c r="K39">
        <v>2</v>
      </c>
      <c r="L39">
        <v>0</v>
      </c>
      <c r="M39" t="s">
        <v>301</v>
      </c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hidden="1" customHeight="1" x14ac:dyDescent="0.15">
      <c r="A40" t="s">
        <v>37</v>
      </c>
      <c r="B40" t="s">
        <v>24</v>
      </c>
      <c r="C40">
        <v>2</v>
      </c>
      <c r="D40" s="17" t="str">
        <f t="shared" si="0"/>
        <v>@</v>
      </c>
      <c r="E40" s="17" t="str">
        <f t="shared" si="1"/>
        <v>KC</v>
      </c>
      <c r="F40" s="17">
        <f>COUNTIFS('own+play'!$D:$D,$A40,'own+play'!$A:$A,$C40)</f>
        <v>1</v>
      </c>
      <c r="G40" s="17">
        <f>COUNTIFS('own+play'!$D:$D,$A40,'own+play'!$A:$A,$C40,'own+play'!$B:$B,"&lt;&gt;Bench")</f>
        <v>0</v>
      </c>
      <c r="H40" s="17">
        <f>IF($F40,SUMIFS('own+play'!$K:$K,'own+play'!$D:$D,$A40,'own+play'!$A:$A,$C40),"")</f>
        <v>9.6</v>
      </c>
      <c r="I40">
        <v>7.8</v>
      </c>
      <c r="J40">
        <v>10</v>
      </c>
      <c r="K40">
        <v>48</v>
      </c>
      <c r="L40">
        <v>0</v>
      </c>
      <c r="M40" t="s">
        <v>116</v>
      </c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.75" hidden="1" customHeight="1" x14ac:dyDescent="0.15">
      <c r="A41" t="s">
        <v>37</v>
      </c>
      <c r="B41" t="s">
        <v>24</v>
      </c>
      <c r="C41">
        <v>3</v>
      </c>
      <c r="D41" s="17" t="str">
        <f t="shared" si="0"/>
        <v/>
      </c>
      <c r="E41" s="17" t="str">
        <f t="shared" si="1"/>
        <v>NYG</v>
      </c>
      <c r="F41" s="17">
        <f>COUNTIFS('own+play'!$D:$D,$A41,'own+play'!$A:$A,$C41)</f>
        <v>1</v>
      </c>
      <c r="G41" s="17">
        <f>COUNTIFS('own+play'!$D:$D,$A41,'own+play'!$A:$A,$C41,'own+play'!$B:$B,"&lt;&gt;Bench")</f>
        <v>0</v>
      </c>
      <c r="H41" s="17">
        <f>IF($F41,SUMIFS('own+play'!$K:$K,'own+play'!$D:$D,$A41,'own+play'!$A:$A,$C41),"")</f>
        <v>10.5</v>
      </c>
      <c r="I41">
        <v>1.1000000000000001</v>
      </c>
      <c r="J41">
        <v>3</v>
      </c>
      <c r="K41">
        <v>11</v>
      </c>
      <c r="L41">
        <v>0</v>
      </c>
      <c r="M41" t="s">
        <v>124</v>
      </c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.75" hidden="1" customHeight="1" x14ac:dyDescent="0.15">
      <c r="A42" t="s">
        <v>39</v>
      </c>
      <c r="B42" t="s">
        <v>14</v>
      </c>
      <c r="C42">
        <v>13</v>
      </c>
      <c r="D42" s="17" t="str">
        <f t="shared" si="0"/>
        <v/>
      </c>
      <c r="E42" s="17" t="str">
        <f t="shared" si="1"/>
        <v>Ind</v>
      </c>
      <c r="F42" s="17">
        <f>COUNTIFS('own+play'!$D:$D,$A42,'own+play'!$A:$A,$C42)</f>
        <v>1</v>
      </c>
      <c r="G42" s="17">
        <f>COUNTIFS('own+play'!$D:$D,$A42,'own+play'!$A:$A,$C42,'own+play'!$B:$B,"&lt;&gt;Bench")</f>
        <v>0</v>
      </c>
      <c r="H42" s="17">
        <f>IF($F42,SUMIFS('own+play'!$K:$K,'own+play'!$D:$D,$A42,'own+play'!$A:$A,$C42),"")</f>
        <v>8.6</v>
      </c>
      <c r="I42">
        <v>13.8</v>
      </c>
      <c r="J42">
        <v>6</v>
      </c>
      <c r="K42">
        <v>78</v>
      </c>
      <c r="L42">
        <v>0</v>
      </c>
      <c r="M42" t="s">
        <v>111</v>
      </c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s="17" customFormat="1" ht="15.75" hidden="1" customHeight="1" x14ac:dyDescent="0.15">
      <c r="A43" s="17" t="s">
        <v>39</v>
      </c>
      <c r="B43" s="17" t="s">
        <v>14</v>
      </c>
      <c r="C43" s="17">
        <v>14</v>
      </c>
      <c r="D43" s="17" t="str">
        <f t="shared" si="0"/>
        <v/>
      </c>
      <c r="E43" s="17" t="str">
        <f t="shared" si="1"/>
        <v>Sea</v>
      </c>
      <c r="F43" s="17">
        <f>COUNTIFS('own+play'!$D:$D,$A43,'own+play'!$A:$A,$C43)</f>
        <v>1</v>
      </c>
      <c r="G43" s="17">
        <f>COUNTIFS('own+play'!$D:$D,$A43,'own+play'!$A:$A,$C43,'own+play'!$B:$B,"&lt;&gt;Bench")</f>
        <v>1</v>
      </c>
      <c r="H43" s="17">
        <f>IF($F43,SUMIFS('own+play'!$K:$K,'own+play'!$D:$D,$A43,'own+play'!$A:$A,$C43),"")</f>
        <v>9.9</v>
      </c>
      <c r="I43" s="17">
        <v>19.100000000000001</v>
      </c>
      <c r="J43" s="17">
        <v>5</v>
      </c>
      <c r="K43" s="17">
        <v>81</v>
      </c>
      <c r="L43" s="17">
        <v>1</v>
      </c>
      <c r="M43" s="17" t="s">
        <v>256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s="17" customFormat="1" ht="15.75" hidden="1" customHeight="1" x14ac:dyDescent="0.15">
      <c r="A44" s="17" t="s">
        <v>39</v>
      </c>
      <c r="B44" s="17" t="s">
        <v>14</v>
      </c>
      <c r="C44" s="17">
        <v>15</v>
      </c>
      <c r="D44" s="17" t="str">
        <f t="shared" si="0"/>
        <v/>
      </c>
      <c r="E44" s="17" t="str">
        <f t="shared" si="1"/>
        <v>Hou</v>
      </c>
      <c r="F44" s="17">
        <f>COUNTIFS('own+play'!$D:$D,$A44,'own+play'!$A:$A,$C44)</f>
        <v>1</v>
      </c>
      <c r="G44" s="17">
        <f>COUNTIFS('own+play'!$D:$D,$A44,'own+play'!$A:$A,$C44,'own+play'!$B:$B,"&lt;&gt;Bench")</f>
        <v>0</v>
      </c>
      <c r="H44" s="17">
        <f>IF($F44,SUMIFS('own+play'!$K:$K,'own+play'!$D:$D,$A44,'own+play'!$A:$A,$C44),"")</f>
        <v>10.9</v>
      </c>
      <c r="I44" s="17">
        <v>4.0999999999999996</v>
      </c>
      <c r="J44" s="17">
        <v>2</v>
      </c>
      <c r="K44" s="17">
        <v>21</v>
      </c>
      <c r="L44" s="17">
        <v>0</v>
      </c>
      <c r="M44" s="17" t="s">
        <v>74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s="17" customFormat="1" ht="15.75" hidden="1" customHeight="1" x14ac:dyDescent="0.15">
      <c r="A45" s="17" t="s">
        <v>39</v>
      </c>
      <c r="B45" s="17" t="s">
        <v>14</v>
      </c>
      <c r="C45" s="17">
        <v>16</v>
      </c>
      <c r="D45" s="17" t="str">
        <f t="shared" si="0"/>
        <v>@</v>
      </c>
      <c r="E45" s="17" t="str">
        <f t="shared" si="1"/>
        <v>SF</v>
      </c>
      <c r="F45" s="17">
        <f>COUNTIFS('own+play'!$D:$D,$A45,'own+play'!$A:$A,$C45)</f>
        <v>1</v>
      </c>
      <c r="G45" s="17">
        <f>COUNTIFS('own+play'!$D:$D,$A45,'own+play'!$A:$A,$C45,'own+play'!$B:$B,"&lt;&gt;Bench")</f>
        <v>1</v>
      </c>
      <c r="H45" s="17">
        <f>IF($F45,SUMIFS('own+play'!$K:$K,'own+play'!$D:$D,$A45,'own+play'!$A:$A,$C45),"")</f>
        <v>11.4</v>
      </c>
      <c r="I45" s="17">
        <v>11.4</v>
      </c>
      <c r="J45" s="17">
        <v>4</v>
      </c>
      <c r="K45" s="17">
        <v>74</v>
      </c>
      <c r="L45" s="17">
        <v>0</v>
      </c>
      <c r="M45" s="17" t="s">
        <v>127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hidden="1" customHeight="1" x14ac:dyDescent="0.15">
      <c r="A46" t="s">
        <v>38</v>
      </c>
      <c r="B46" t="s">
        <v>14</v>
      </c>
      <c r="C46">
        <v>12</v>
      </c>
      <c r="D46" s="17" t="str">
        <f t="shared" si="0"/>
        <v>@</v>
      </c>
      <c r="E46" s="17" t="str">
        <f t="shared" si="1"/>
        <v>Phi</v>
      </c>
      <c r="F46" s="17">
        <f>COUNTIFS('own+play'!$D:$D,$A46,'own+play'!$A:$A,$C46)</f>
        <v>1</v>
      </c>
      <c r="G46" s="17">
        <f>COUNTIFS('own+play'!$D:$D,$A46,'own+play'!$A:$A,$C46,'own+play'!$B:$B,"&lt;&gt;Bench")</f>
        <v>0</v>
      </c>
      <c r="H46" s="17">
        <f>IF($F46,SUMIFS('own+play'!$K:$K,'own+play'!$D:$D,$A46,'own+play'!$A:$A,$C46),"")</f>
        <v>7.5</v>
      </c>
      <c r="I46">
        <v>10.4</v>
      </c>
      <c r="J46">
        <v>4</v>
      </c>
      <c r="K46">
        <v>64</v>
      </c>
      <c r="L46">
        <v>0</v>
      </c>
      <c r="M46" t="s">
        <v>143</v>
      </c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.75" hidden="1" customHeight="1" x14ac:dyDescent="0.15">
      <c r="A47" t="s">
        <v>38</v>
      </c>
      <c r="B47" t="s">
        <v>14</v>
      </c>
      <c r="C47">
        <v>13</v>
      </c>
      <c r="D47" s="17" t="str">
        <f t="shared" si="0"/>
        <v/>
      </c>
      <c r="E47" s="17" t="str">
        <f t="shared" si="1"/>
        <v>SF</v>
      </c>
      <c r="F47" s="17">
        <f>COUNTIFS('own+play'!$D:$D,$A47,'own+play'!$A:$A,$C47)</f>
        <v>1</v>
      </c>
      <c r="G47" s="17">
        <f>COUNTIFS('own+play'!$D:$D,$A47,'own+play'!$A:$A,$C47,'own+play'!$B:$B,"&lt;&gt;Bench")</f>
        <v>0</v>
      </c>
      <c r="H47" s="17">
        <f>IF($F47,SUMIFS('own+play'!$K:$K,'own+play'!$D:$D,$A47,'own+play'!$A:$A,$C47),"")</f>
        <v>8.1</v>
      </c>
      <c r="I47">
        <v>10.1</v>
      </c>
      <c r="J47">
        <v>2</v>
      </c>
      <c r="K47">
        <v>21</v>
      </c>
      <c r="L47">
        <v>1</v>
      </c>
      <c r="M47" t="s">
        <v>107</v>
      </c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s="17" customFormat="1" ht="15.75" hidden="1" customHeight="1" x14ac:dyDescent="0.15">
      <c r="A48" s="17" t="s">
        <v>38</v>
      </c>
      <c r="B48" s="17" t="s">
        <v>14</v>
      </c>
      <c r="C48" s="17">
        <v>14</v>
      </c>
      <c r="D48" s="17" t="str">
        <f t="shared" si="0"/>
        <v>@</v>
      </c>
      <c r="E48" s="17" t="str">
        <f t="shared" si="1"/>
        <v>Cin</v>
      </c>
      <c r="F48" s="17">
        <f>COUNTIFS('own+play'!$D:$D,$A48,'own+play'!$A:$A,$C48)</f>
        <v>1</v>
      </c>
      <c r="G48" s="17">
        <f>COUNTIFS('own+play'!$D:$D,$A48,'own+play'!$A:$A,$C48,'own+play'!$B:$B,"&lt;&gt;Bench")</f>
        <v>0</v>
      </c>
      <c r="H48" s="17">
        <f>IF($F48,SUMIFS('own+play'!$K:$K,'own+play'!$D:$D,$A48,'own+play'!$A:$A,$C48),"")</f>
        <v>8</v>
      </c>
      <c r="I48" s="17">
        <v>0</v>
      </c>
      <c r="J48" s="17">
        <v>0</v>
      </c>
      <c r="K48" s="17">
        <v>0</v>
      </c>
      <c r="L48" s="17">
        <v>0</v>
      </c>
      <c r="M48" s="17" t="s">
        <v>210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s="17" customFormat="1" ht="15.75" hidden="1" customHeight="1" x14ac:dyDescent="0.15">
      <c r="A49" s="17" t="s">
        <v>38</v>
      </c>
      <c r="B49" s="17" t="s">
        <v>14</v>
      </c>
      <c r="C49" s="17">
        <v>15</v>
      </c>
      <c r="D49" s="17" t="str">
        <f t="shared" si="0"/>
        <v>@</v>
      </c>
      <c r="E49" s="17" t="str">
        <f t="shared" si="1"/>
        <v>Det</v>
      </c>
      <c r="F49" s="17">
        <f>COUNTIFS('own+play'!$D:$D,$A49,'own+play'!$A:$A,$C49)</f>
        <v>1</v>
      </c>
      <c r="G49" s="17">
        <f>COUNTIFS('own+play'!$D:$D,$A49,'own+play'!$A:$A,$C49,'own+play'!$B:$B,"&lt;&gt;Bench")</f>
        <v>0</v>
      </c>
      <c r="H49" s="17">
        <f>IF($F49,SUMIFS('own+play'!$K:$K,'own+play'!$D:$D,$A49,'own+play'!$A:$A,$C49),"")</f>
        <v>7</v>
      </c>
      <c r="I49" s="17">
        <v>1.5</v>
      </c>
      <c r="J49" s="17">
        <v>1</v>
      </c>
      <c r="K49" s="17">
        <v>5</v>
      </c>
      <c r="L49" s="17">
        <v>0</v>
      </c>
      <c r="M49" s="17" t="s">
        <v>540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s="17" customFormat="1" ht="15.75" hidden="1" customHeight="1" x14ac:dyDescent="0.15">
      <c r="A50" s="17" t="s">
        <v>38</v>
      </c>
      <c r="B50" s="17" t="s">
        <v>14</v>
      </c>
      <c r="C50" s="17">
        <v>16</v>
      </c>
      <c r="D50" s="17" t="str">
        <f t="shared" si="0"/>
        <v/>
      </c>
      <c r="E50" s="17" t="str">
        <f t="shared" si="1"/>
        <v>Cle</v>
      </c>
      <c r="F50" s="17">
        <f>COUNTIFS('own+play'!$D:$D,$A50,'own+play'!$A:$A,$C50)</f>
        <v>1</v>
      </c>
      <c r="G50" s="17">
        <f>COUNTIFS('own+play'!$D:$D,$A50,'own+play'!$A:$A,$C50,'own+play'!$B:$B,"&lt;&gt;Bench")</f>
        <v>0</v>
      </c>
      <c r="H50" s="17">
        <f>IF($F50,SUMIFS('own+play'!$K:$K,'own+play'!$D:$D,$A50,'own+play'!$A:$A,$C50),"")</f>
        <v>5</v>
      </c>
      <c r="I50" s="17">
        <v>3.9</v>
      </c>
      <c r="J50" s="17">
        <v>2</v>
      </c>
      <c r="K50" s="17">
        <v>19</v>
      </c>
      <c r="L50" s="17">
        <v>0</v>
      </c>
      <c r="M50" s="17" t="s">
        <v>170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hidden="1" customHeight="1" x14ac:dyDescent="0.15">
      <c r="A51" t="s">
        <v>35</v>
      </c>
      <c r="B51" t="s">
        <v>14</v>
      </c>
      <c r="C51">
        <v>1</v>
      </c>
      <c r="D51" s="17" t="str">
        <f t="shared" si="0"/>
        <v/>
      </c>
      <c r="E51" s="17" t="str">
        <f t="shared" si="1"/>
        <v>Oak</v>
      </c>
      <c r="F51" s="17">
        <f>COUNTIFS('own+play'!$D:$D,$A51,'own+play'!$A:$A,$C51)</f>
        <v>1</v>
      </c>
      <c r="G51" s="17">
        <f>COUNTIFS('own+play'!$D:$D,$A51,'own+play'!$A:$A,$C51,'own+play'!$B:$B,"&lt;&gt;Bench")</f>
        <v>1</v>
      </c>
      <c r="H51" s="17">
        <f>IF($F51,SUMIFS('own+play'!$K:$K,'own+play'!$D:$D,$A51,'own+play'!$A:$A,$C51),"")</f>
        <v>10.6</v>
      </c>
      <c r="I51">
        <v>4</v>
      </c>
      <c r="J51">
        <v>3</v>
      </c>
      <c r="K51">
        <v>10</v>
      </c>
      <c r="L51">
        <v>0</v>
      </c>
      <c r="M51" t="s">
        <v>207</v>
      </c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.75" hidden="1" customHeight="1" x14ac:dyDescent="0.15">
      <c r="A52" t="s">
        <v>35</v>
      </c>
      <c r="B52" t="s">
        <v>14</v>
      </c>
      <c r="C52">
        <v>2</v>
      </c>
      <c r="D52" s="17" t="str">
        <f t="shared" si="0"/>
        <v>@</v>
      </c>
      <c r="E52" s="17" t="str">
        <f t="shared" si="1"/>
        <v>Jax</v>
      </c>
      <c r="F52" s="17">
        <f>COUNTIFS('own+play'!$D:$D,$A52,'own+play'!$A:$A,$C52)</f>
        <v>1</v>
      </c>
      <c r="G52" s="17">
        <f>COUNTIFS('own+play'!$D:$D,$A52,'own+play'!$A:$A,$C52,'own+play'!$B:$B,"&lt;&gt;Bench")</f>
        <v>1</v>
      </c>
      <c r="H52" s="17">
        <f>IF($F52,SUMIFS('own+play'!$K:$K,'own+play'!$D:$D,$A52,'own+play'!$A:$A,$C52),"")</f>
        <v>12.1</v>
      </c>
      <c r="I52">
        <v>6.2</v>
      </c>
      <c r="J52">
        <v>3</v>
      </c>
      <c r="K52">
        <v>32</v>
      </c>
      <c r="L52">
        <v>0</v>
      </c>
      <c r="M52" t="s">
        <v>98</v>
      </c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.75" hidden="1" customHeight="1" x14ac:dyDescent="0.15">
      <c r="A53" t="s">
        <v>35</v>
      </c>
      <c r="B53" t="s">
        <v>14</v>
      </c>
      <c r="C53">
        <v>3</v>
      </c>
      <c r="D53" s="17" t="str">
        <f t="shared" si="0"/>
        <v/>
      </c>
      <c r="E53" s="17" t="str">
        <f t="shared" si="1"/>
        <v>Sea</v>
      </c>
      <c r="F53" s="17">
        <f>COUNTIFS('own+play'!$D:$D,$A53,'own+play'!$A:$A,$C53)</f>
        <v>1</v>
      </c>
      <c r="G53" s="17">
        <f>COUNTIFS('own+play'!$D:$D,$A53,'own+play'!$A:$A,$C53,'own+play'!$B:$B,"&lt;&gt;Bench")</f>
        <v>1</v>
      </c>
      <c r="H53" s="17">
        <f>IF($F53,SUMIFS('own+play'!$K:$K,'own+play'!$D:$D,$A53,'own+play'!$A:$A,$C53),"")</f>
        <v>12.4</v>
      </c>
      <c r="I53">
        <v>8.9</v>
      </c>
      <c r="J53">
        <v>4</v>
      </c>
      <c r="K53">
        <v>49</v>
      </c>
      <c r="L53">
        <v>0</v>
      </c>
      <c r="M53" t="s">
        <v>256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.75" hidden="1" customHeight="1" x14ac:dyDescent="0.15">
      <c r="A54" t="s">
        <v>35</v>
      </c>
      <c r="B54" t="s">
        <v>14</v>
      </c>
      <c r="C54">
        <v>4</v>
      </c>
      <c r="D54" s="17" t="str">
        <f t="shared" si="0"/>
        <v>@</v>
      </c>
      <c r="E54" s="17" t="str">
        <f t="shared" si="1"/>
        <v>Hou</v>
      </c>
      <c r="F54" s="17">
        <f>COUNTIFS('own+play'!$D:$D,$A54,'own+play'!$A:$A,$C54)</f>
        <v>1</v>
      </c>
      <c r="G54" s="17">
        <f>COUNTIFS('own+play'!$D:$D,$A54,'own+play'!$A:$A,$C54,'own+play'!$B:$B,"&lt;&gt;Bench")</f>
        <v>0</v>
      </c>
      <c r="H54" s="17">
        <f>IF($F54,SUMIFS('own+play'!$K:$K,'own+play'!$D:$D,$A54,'own+play'!$A:$A,$C54),"")</f>
        <v>10.4</v>
      </c>
      <c r="I54">
        <v>3.3</v>
      </c>
      <c r="J54">
        <v>2</v>
      </c>
      <c r="K54">
        <v>13</v>
      </c>
      <c r="L54">
        <v>0</v>
      </c>
      <c r="M54" t="s">
        <v>193</v>
      </c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.75" hidden="1" customHeight="1" x14ac:dyDescent="0.15">
      <c r="A55" t="s">
        <v>35</v>
      </c>
      <c r="B55" t="s">
        <v>14</v>
      </c>
      <c r="C55">
        <v>5</v>
      </c>
      <c r="D55" s="17" t="str">
        <f t="shared" si="0"/>
        <v>@</v>
      </c>
      <c r="E55" s="17" t="str">
        <f t="shared" si="1"/>
        <v>Mia</v>
      </c>
      <c r="F55" s="17">
        <f>COUNTIFS('own+play'!$D:$D,$A55,'own+play'!$A:$A,$C55)</f>
        <v>1</v>
      </c>
      <c r="G55" s="17">
        <f>COUNTIFS('own+play'!$D:$D,$A55,'own+play'!$A:$A,$C55,'own+play'!$B:$B,"&lt;&gt;Bench")</f>
        <v>1</v>
      </c>
      <c r="H55" s="17">
        <f>IF($F55,SUMIFS('own+play'!$K:$K,'own+play'!$D:$D,$A55,'own+play'!$A:$A,$C55),"")</f>
        <v>8.8000000000000007</v>
      </c>
      <c r="I55">
        <v>7.4</v>
      </c>
      <c r="J55">
        <v>4</v>
      </c>
      <c r="K55">
        <v>34</v>
      </c>
      <c r="L55">
        <v>0</v>
      </c>
      <c r="M55" t="s">
        <v>254</v>
      </c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.75" hidden="1" customHeight="1" x14ac:dyDescent="0.15">
      <c r="A56" t="s">
        <v>35</v>
      </c>
      <c r="B56" t="s">
        <v>14</v>
      </c>
      <c r="C56">
        <v>6</v>
      </c>
      <c r="D56" s="17" t="str">
        <f t="shared" si="0"/>
        <v/>
      </c>
      <c r="E56" s="17" t="str">
        <f t="shared" si="1"/>
        <v>Ind</v>
      </c>
      <c r="F56" s="17">
        <f>COUNTIFS('own+play'!$D:$D,$A56,'own+play'!$A:$A,$C56)</f>
        <v>1</v>
      </c>
      <c r="G56" s="17">
        <f>COUNTIFS('own+play'!$D:$D,$A56,'own+play'!$A:$A,$C56,'own+play'!$B:$B,"&lt;&gt;Bench")</f>
        <v>1</v>
      </c>
      <c r="H56" s="17">
        <f>IF($F56,SUMIFS('own+play'!$K:$K,'own+play'!$D:$D,$A56,'own+play'!$A:$A,$C56),"")</f>
        <v>10.6</v>
      </c>
      <c r="I56">
        <v>15.8</v>
      </c>
      <c r="J56">
        <v>7</v>
      </c>
      <c r="K56">
        <v>88</v>
      </c>
      <c r="L56">
        <v>0</v>
      </c>
      <c r="M56" t="s">
        <v>111</v>
      </c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.75" hidden="1" customHeight="1" x14ac:dyDescent="0.15">
      <c r="A57" t="s">
        <v>35</v>
      </c>
      <c r="B57" t="s">
        <v>14</v>
      </c>
      <c r="C57">
        <v>7</v>
      </c>
      <c r="D57" s="17" t="str">
        <f t="shared" si="0"/>
        <v>@</v>
      </c>
      <c r="E57" s="17" t="str">
        <f t="shared" si="1"/>
        <v>Cle</v>
      </c>
      <c r="F57" s="17">
        <f>COUNTIFS('own+play'!$D:$D,$A57,'own+play'!$A:$A,$C57)</f>
        <v>1</v>
      </c>
      <c r="G57" s="17">
        <f>COUNTIFS('own+play'!$D:$D,$A57,'own+play'!$A:$A,$C57,'own+play'!$B:$B,"&lt;&gt;Bench")</f>
        <v>0</v>
      </c>
      <c r="H57" s="17">
        <f>IF($F57,SUMIFS('own+play'!$K:$K,'own+play'!$D:$D,$A57,'own+play'!$A:$A,$C57),"")</f>
        <v>9.4</v>
      </c>
      <c r="I57">
        <v>0</v>
      </c>
      <c r="J57">
        <v>0</v>
      </c>
      <c r="K57">
        <v>0</v>
      </c>
      <c r="L57">
        <v>0</v>
      </c>
      <c r="M57" t="s">
        <v>164</v>
      </c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.75" hidden="1" customHeight="1" x14ac:dyDescent="0.15">
      <c r="A58" t="s">
        <v>35</v>
      </c>
      <c r="B58" t="s">
        <v>14</v>
      </c>
      <c r="C58">
        <v>8</v>
      </c>
      <c r="D58" s="17" t="str">
        <f t="shared" si="0"/>
        <v/>
      </c>
      <c r="E58" s="17" t="str">
        <f t="shared" si="1"/>
        <v>BYE</v>
      </c>
      <c r="F58" s="17">
        <f>COUNTIFS('own+play'!$D:$D,$A58,'own+play'!$A:$A,$C58)</f>
        <v>1</v>
      </c>
      <c r="G58" s="17">
        <f>COUNTIFS('own+play'!$D:$D,$A58,'own+play'!$A:$A,$C58,'own+play'!$B:$B,"&lt;&gt;Bench")</f>
        <v>0</v>
      </c>
      <c r="H58" s="17">
        <f>IF($F58,SUMIFS('own+play'!$K:$K,'own+play'!$D:$D,$A58,'own+play'!$A:$A,$C58),"")</f>
        <v>0</v>
      </c>
      <c r="M58" t="s">
        <v>312</v>
      </c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4" hidden="1" x14ac:dyDescent="0.15">
      <c r="A59" t="s">
        <v>35</v>
      </c>
      <c r="B59" t="s">
        <v>14</v>
      </c>
      <c r="C59">
        <v>9</v>
      </c>
      <c r="D59" s="17" t="str">
        <f t="shared" si="0"/>
        <v/>
      </c>
      <c r="E59" s="17" t="str">
        <f t="shared" si="1"/>
        <v>Bal</v>
      </c>
      <c r="F59" s="17">
        <f>COUNTIFS('own+play'!$D:$D,$A59,'own+play'!$A:$A,$C59)</f>
        <v>1</v>
      </c>
      <c r="G59" s="17">
        <f>COUNTIFS('own+play'!$D:$D,$A59,'own+play'!$A:$A,$C59,'own+play'!$B:$B,"&lt;&gt;Bench")</f>
        <v>0</v>
      </c>
      <c r="H59" s="17">
        <f>IF($F59,SUMIFS('own+play'!$K:$K,'own+play'!$D:$D,$A59,'own+play'!$A:$A,$C59),"")</f>
        <v>8.1</v>
      </c>
      <c r="I59">
        <v>11.1</v>
      </c>
      <c r="J59">
        <v>3</v>
      </c>
      <c r="K59">
        <v>21</v>
      </c>
      <c r="L59">
        <v>1</v>
      </c>
      <c r="M59" t="s">
        <v>195</v>
      </c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4" hidden="1" x14ac:dyDescent="0.15">
      <c r="A60" t="s">
        <v>35</v>
      </c>
      <c r="B60" t="s">
        <v>14</v>
      </c>
      <c r="C60">
        <v>10</v>
      </c>
      <c r="D60" s="17" t="str">
        <f t="shared" si="0"/>
        <v/>
      </c>
      <c r="E60" s="17" t="str">
        <f t="shared" si="1"/>
        <v>Cin</v>
      </c>
      <c r="F60" s="17">
        <f>COUNTIFS('own+play'!$D:$D,$A60,'own+play'!$A:$A,$C60)</f>
        <v>1</v>
      </c>
      <c r="G60" s="17">
        <f>COUNTIFS('own+play'!$D:$D,$A60,'own+play'!$A:$A,$C60,'own+play'!$B:$B,"&lt;&gt;Bench")</f>
        <v>0</v>
      </c>
      <c r="H60" s="17">
        <f>IF($F60,SUMIFS('own+play'!$K:$K,'own+play'!$D:$D,$A60,'own+play'!$A:$A,$C60),"")</f>
        <v>8.4</v>
      </c>
      <c r="I60">
        <v>3.9</v>
      </c>
      <c r="J60">
        <v>2</v>
      </c>
      <c r="K60">
        <v>19</v>
      </c>
      <c r="L60">
        <v>0</v>
      </c>
      <c r="M60" t="s">
        <v>178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4" hidden="1" x14ac:dyDescent="0.15">
      <c r="A61" t="s">
        <v>35</v>
      </c>
      <c r="B61" t="s">
        <v>14</v>
      </c>
      <c r="C61">
        <v>11</v>
      </c>
      <c r="D61" s="17" t="str">
        <f t="shared" si="0"/>
        <v>@</v>
      </c>
      <c r="E61" s="17" t="str">
        <f t="shared" si="1"/>
        <v>Pit</v>
      </c>
      <c r="F61" s="17">
        <f>COUNTIFS('own+play'!$D:$D,$A61,'own+play'!$A:$A,$C61)</f>
        <v>1</v>
      </c>
      <c r="G61" s="17">
        <f>COUNTIFS('own+play'!$D:$D,$A61,'own+play'!$A:$A,$C61,'own+play'!$B:$B,"&lt;&gt;Bench")</f>
        <v>0</v>
      </c>
      <c r="H61" s="17">
        <f>IF($F61,SUMIFS('own+play'!$K:$K,'own+play'!$D:$D,$A61,'own+play'!$A:$A,$C61),"")</f>
        <v>7.4</v>
      </c>
      <c r="I61">
        <v>6.7</v>
      </c>
      <c r="J61">
        <v>3</v>
      </c>
      <c r="K61">
        <v>37</v>
      </c>
      <c r="L61">
        <v>0</v>
      </c>
      <c r="M61" t="s">
        <v>154</v>
      </c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4" hidden="1" x14ac:dyDescent="0.15">
      <c r="A62" t="s">
        <v>35</v>
      </c>
      <c r="B62" t="s">
        <v>14</v>
      </c>
      <c r="C62">
        <v>12</v>
      </c>
      <c r="D62" s="17" t="str">
        <f t="shared" si="0"/>
        <v>@</v>
      </c>
      <c r="E62" s="17" t="str">
        <f t="shared" si="1"/>
        <v>Ind</v>
      </c>
      <c r="F62" s="17">
        <f>COUNTIFS('own+play'!$D:$D,$A62,'own+play'!$A:$A,$C62)</f>
        <v>1</v>
      </c>
      <c r="G62" s="17">
        <f>COUNTIFS('own+play'!$D:$D,$A62,'own+play'!$A:$A,$C62,'own+play'!$B:$B,"&lt;&gt;Bench")</f>
        <v>0</v>
      </c>
      <c r="H62" s="17">
        <f>IF($F62,SUMIFS('own+play'!$K:$K,'own+play'!$D:$D,$A62,'own+play'!$A:$A,$C62),"")</f>
        <v>11</v>
      </c>
      <c r="I62">
        <v>5.3</v>
      </c>
      <c r="J62">
        <v>3</v>
      </c>
      <c r="K62">
        <v>23</v>
      </c>
      <c r="L62">
        <v>0</v>
      </c>
      <c r="M62" t="s">
        <v>132</v>
      </c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4" hidden="1" x14ac:dyDescent="0.15">
      <c r="A63" t="s">
        <v>35</v>
      </c>
      <c r="B63" t="s">
        <v>14</v>
      </c>
      <c r="C63">
        <v>13</v>
      </c>
      <c r="D63" s="17" t="str">
        <f t="shared" si="0"/>
        <v/>
      </c>
      <c r="E63" s="17" t="str">
        <f t="shared" si="1"/>
        <v>Hou</v>
      </c>
      <c r="F63" s="17">
        <f>COUNTIFS('own+play'!$D:$D,$A63,'own+play'!$A:$A,$C63)</f>
        <v>1</v>
      </c>
      <c r="G63" s="17">
        <f>COUNTIFS('own+play'!$D:$D,$A63,'own+play'!$A:$A,$C63,'own+play'!$B:$B,"&lt;&gt;Bench")</f>
        <v>0</v>
      </c>
      <c r="H63" s="17">
        <f>IF($F63,SUMIFS('own+play'!$K:$K,'own+play'!$D:$D,$A63,'own+play'!$A:$A,$C63),"")</f>
        <v>9</v>
      </c>
      <c r="I63">
        <v>5.7</v>
      </c>
      <c r="J63">
        <v>3</v>
      </c>
      <c r="K63">
        <v>27</v>
      </c>
      <c r="L63">
        <v>0</v>
      </c>
      <c r="M63" t="s">
        <v>74</v>
      </c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s="17" customFormat="1" ht="14" hidden="1" x14ac:dyDescent="0.15">
      <c r="A64" s="17" t="s">
        <v>35</v>
      </c>
      <c r="B64" s="17" t="s">
        <v>14</v>
      </c>
      <c r="C64" s="17">
        <v>14</v>
      </c>
      <c r="D64" s="17" t="str">
        <f t="shared" si="0"/>
        <v>@</v>
      </c>
      <c r="E64" s="17" t="str">
        <f t="shared" si="1"/>
        <v>Ari</v>
      </c>
      <c r="F64" s="17">
        <f>COUNTIFS('own+play'!$D:$D,$A64,'own+play'!$A:$A,$C64)</f>
        <v>1</v>
      </c>
      <c r="G64" s="17">
        <f>COUNTIFS('own+play'!$D:$D,$A64,'own+play'!$A:$A,$C64,'own+play'!$B:$B,"&lt;&gt;Bench")</f>
        <v>0</v>
      </c>
      <c r="H64" s="17">
        <f>IF($F64,SUMIFS('own+play'!$K:$K,'own+play'!$D:$D,$A64,'own+play'!$A:$A,$C64),"")</f>
        <v>6.5</v>
      </c>
      <c r="I64" s="17">
        <v>8.6</v>
      </c>
      <c r="J64" s="17">
        <v>3</v>
      </c>
      <c r="K64" s="17">
        <v>56</v>
      </c>
      <c r="L64" s="17">
        <v>0</v>
      </c>
      <c r="M64" s="17" t="s">
        <v>87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s="17" customFormat="1" ht="14" hidden="1" x14ac:dyDescent="0.15">
      <c r="A65" s="17" t="s">
        <v>539</v>
      </c>
      <c r="B65" s="17" t="s">
        <v>12</v>
      </c>
      <c r="C65" s="17">
        <v>14</v>
      </c>
      <c r="D65" s="17" t="str">
        <f t="shared" si="0"/>
        <v/>
      </c>
      <c r="E65" s="17" t="str">
        <f t="shared" si="1"/>
        <v>Atl</v>
      </c>
      <c r="F65" s="17">
        <f>COUNTIFS('own+play'!$D:$D,$A65,'own+play'!$A:$A,$C65)</f>
        <v>1</v>
      </c>
      <c r="G65" s="17">
        <f>COUNTIFS('own+play'!$D:$D,$A65,'own+play'!$A:$A,$C65,'own+play'!$B:$B,"&lt;&gt;Bench")</f>
        <v>0</v>
      </c>
      <c r="H65" s="17">
        <f>IF($F65,SUMIFS('own+play'!$K:$K,'own+play'!$D:$D,$A65,'own+play'!$A:$A,$C65),"")</f>
        <v>17</v>
      </c>
      <c r="I65" s="17">
        <v>25.8</v>
      </c>
      <c r="K65" s="17">
        <v>299</v>
      </c>
      <c r="L65" s="17">
        <v>3</v>
      </c>
      <c r="M65" s="17" t="s">
        <v>157</v>
      </c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s="17" customFormat="1" ht="14" hidden="1" x14ac:dyDescent="0.15">
      <c r="A66" s="17" t="s">
        <v>539</v>
      </c>
      <c r="B66" s="17" t="s">
        <v>12</v>
      </c>
      <c r="C66" s="17">
        <v>15</v>
      </c>
      <c r="D66" s="17" t="str">
        <f t="shared" ref="D66:D129" si="2">IF(LEFT($M66,1)="@","@","")</f>
        <v>@</v>
      </c>
      <c r="E66" s="17" t="str">
        <f t="shared" ref="E66:E129" si="3">SUBSTITUTE($M66,"@","")</f>
        <v>Car</v>
      </c>
      <c r="F66" s="17">
        <f>COUNTIFS('own+play'!$D:$D,$A66,'own+play'!$A:$A,$C66)</f>
        <v>1</v>
      </c>
      <c r="G66" s="17">
        <f>COUNTIFS('own+play'!$D:$D,$A66,'own+play'!$A:$A,$C66,'own+play'!$B:$B,"&lt;&gt;Bench")</f>
        <v>0</v>
      </c>
      <c r="H66" s="17">
        <f>IF($F66,SUMIFS('own+play'!$K:$K,'own+play'!$D:$D,$A66,'own+play'!$A:$A,$C66),"")</f>
        <v>16</v>
      </c>
      <c r="I66" s="17">
        <v>13.3</v>
      </c>
      <c r="K66" s="17">
        <v>367</v>
      </c>
      <c r="L66" s="17">
        <v>1</v>
      </c>
      <c r="M66" s="17" t="s">
        <v>237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4" hidden="1" x14ac:dyDescent="0.15">
      <c r="A67" t="s">
        <v>27</v>
      </c>
      <c r="B67" t="s">
        <v>14</v>
      </c>
      <c r="C67">
        <v>1</v>
      </c>
      <c r="D67" s="17" t="str">
        <f t="shared" si="2"/>
        <v/>
      </c>
      <c r="E67" s="17" t="str">
        <f t="shared" si="3"/>
        <v>Phi</v>
      </c>
      <c r="F67" s="17">
        <f>COUNTIFS('own+play'!$D:$D,$A67,'own+play'!$A:$A,$C67)</f>
        <v>1</v>
      </c>
      <c r="G67" s="17">
        <f>COUNTIFS('own+play'!$D:$D,$A67,'own+play'!$A:$A,$C67,'own+play'!$B:$B,"&lt;&gt;Bench")</f>
        <v>1</v>
      </c>
      <c r="H67" s="17">
        <f>IF($F67,SUMIFS('own+play'!$K:$K,'own+play'!$D:$D,$A67,'own+play'!$A:$A,$C67),"")</f>
        <v>12.7</v>
      </c>
      <c r="I67">
        <v>2.4</v>
      </c>
      <c r="J67">
        <v>3</v>
      </c>
      <c r="K67">
        <v>14</v>
      </c>
      <c r="L67">
        <v>0</v>
      </c>
      <c r="M67" t="s">
        <v>83</v>
      </c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4" hidden="1" x14ac:dyDescent="0.15">
      <c r="A68" t="s">
        <v>27</v>
      </c>
      <c r="B68" t="s">
        <v>14</v>
      </c>
      <c r="C68">
        <v>2</v>
      </c>
      <c r="D68" s="17" t="str">
        <f t="shared" si="2"/>
        <v>@</v>
      </c>
      <c r="E68" s="17" t="str">
        <f t="shared" si="3"/>
        <v>LAR</v>
      </c>
      <c r="F68" s="17">
        <f>COUNTIFS('own+play'!$D:$D,$A68,'own+play'!$A:$A,$C68)</f>
        <v>1</v>
      </c>
      <c r="G68" s="17">
        <f>COUNTIFS('own+play'!$D:$D,$A68,'own+play'!$A:$A,$C68,'own+play'!$B:$B,"&lt;&gt;Bench")</f>
        <v>0</v>
      </c>
      <c r="H68" s="17">
        <f>IF($F68,SUMIFS('own+play'!$K:$K,'own+play'!$D:$D,$A68,'own+play'!$A:$A,$C68),"")</f>
        <v>13.8</v>
      </c>
      <c r="I68">
        <v>8.6999999999999993</v>
      </c>
      <c r="J68">
        <v>4</v>
      </c>
      <c r="K68">
        <v>47</v>
      </c>
      <c r="L68">
        <v>0</v>
      </c>
      <c r="M68" t="s">
        <v>174</v>
      </c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4" hidden="1" x14ac:dyDescent="0.15">
      <c r="A69" t="s">
        <v>27</v>
      </c>
      <c r="B69" t="s">
        <v>14</v>
      </c>
      <c r="C69">
        <v>3</v>
      </c>
      <c r="D69" s="17" t="str">
        <f t="shared" si="2"/>
        <v/>
      </c>
      <c r="E69" s="17" t="str">
        <f t="shared" si="3"/>
        <v>Oak</v>
      </c>
      <c r="F69" s="17">
        <f>COUNTIFS('own+play'!$D:$D,$A69,'own+play'!$A:$A,$C69)</f>
        <v>1</v>
      </c>
      <c r="G69" s="17">
        <f>COUNTIFS('own+play'!$D:$D,$A69,'own+play'!$A:$A,$C69,'own+play'!$B:$B,"&lt;&gt;Bench")</f>
        <v>1</v>
      </c>
      <c r="H69" s="17">
        <f>IF($F69,SUMIFS('own+play'!$K:$K,'own+play'!$D:$D,$A69,'own+play'!$A:$A,$C69),"")</f>
        <v>12.3</v>
      </c>
      <c r="I69">
        <v>9.1999999999999993</v>
      </c>
      <c r="J69">
        <v>6</v>
      </c>
      <c r="K69">
        <v>52</v>
      </c>
      <c r="L69">
        <v>0</v>
      </c>
      <c r="M69" t="s">
        <v>207</v>
      </c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4" hidden="1" x14ac:dyDescent="0.15">
      <c r="A70" t="s">
        <v>27</v>
      </c>
      <c r="B70" t="s">
        <v>14</v>
      </c>
      <c r="C70">
        <v>4</v>
      </c>
      <c r="D70" s="17" t="str">
        <f t="shared" si="2"/>
        <v>@</v>
      </c>
      <c r="E70" s="17" t="str">
        <f t="shared" si="3"/>
        <v>KC</v>
      </c>
      <c r="F70" s="17">
        <f>COUNTIFS('own+play'!$D:$D,$A70,'own+play'!$A:$A,$C70)</f>
        <v>1</v>
      </c>
      <c r="G70" s="17">
        <f>COUNTIFS('own+play'!$D:$D,$A70,'own+play'!$A:$A,$C70,'own+play'!$B:$B,"&lt;&gt;Bench")</f>
        <v>1</v>
      </c>
      <c r="H70" s="17">
        <f>IF($F70,SUMIFS('own+play'!$K:$K,'own+play'!$D:$D,$A70,'own+play'!$A:$A,$C70),"")</f>
        <v>12.5</v>
      </c>
      <c r="I70">
        <v>0.3</v>
      </c>
      <c r="J70">
        <v>1</v>
      </c>
      <c r="K70">
        <v>-7</v>
      </c>
      <c r="L70">
        <v>0</v>
      </c>
      <c r="M70" t="s">
        <v>116</v>
      </c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4" hidden="1" x14ac:dyDescent="0.15">
      <c r="A71" t="s">
        <v>27</v>
      </c>
      <c r="B71" t="s">
        <v>14</v>
      </c>
      <c r="C71">
        <v>5</v>
      </c>
      <c r="D71" s="17" t="str">
        <f t="shared" si="2"/>
        <v/>
      </c>
      <c r="E71" s="17" t="str">
        <f t="shared" si="3"/>
        <v>BYE</v>
      </c>
      <c r="F71" s="17">
        <f>COUNTIFS('own+play'!$D:$D,$A71,'own+play'!$A:$A,$C71)</f>
        <v>1</v>
      </c>
      <c r="G71" s="17">
        <f>COUNTIFS('own+play'!$D:$D,$A71,'own+play'!$A:$A,$C71,'own+play'!$B:$B,"&lt;&gt;Bench")</f>
        <v>0</v>
      </c>
      <c r="H71" s="17">
        <f>IF($F71,SUMIFS('own+play'!$K:$K,'own+play'!$D:$D,$A71,'own+play'!$A:$A,$C71),"")</f>
        <v>0</v>
      </c>
      <c r="M71" t="s">
        <v>312</v>
      </c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4" hidden="1" x14ac:dyDescent="0.15">
      <c r="A72" t="s">
        <v>27</v>
      </c>
      <c r="B72" t="s">
        <v>14</v>
      </c>
      <c r="C72">
        <v>6</v>
      </c>
      <c r="D72" s="17" t="str">
        <f t="shared" si="2"/>
        <v/>
      </c>
      <c r="E72" s="17" t="str">
        <f t="shared" si="3"/>
        <v>SF</v>
      </c>
      <c r="F72" s="17">
        <f>COUNTIFS('own+play'!$D:$D,$A72,'own+play'!$A:$A,$C72)</f>
        <v>1</v>
      </c>
      <c r="G72" s="17">
        <f>COUNTIFS('own+play'!$D:$D,$A72,'own+play'!$A:$A,$C72,'own+play'!$B:$B,"&lt;&gt;Bench")</f>
        <v>1</v>
      </c>
      <c r="H72" s="17">
        <f>IF($F72,SUMIFS('own+play'!$K:$K,'own+play'!$D:$D,$A72,'own+play'!$A:$A,$C72),"")</f>
        <v>9.5</v>
      </c>
      <c r="I72">
        <v>5.6</v>
      </c>
      <c r="J72">
        <v>3</v>
      </c>
      <c r="K72">
        <v>15</v>
      </c>
      <c r="L72">
        <v>0</v>
      </c>
      <c r="M72" t="s">
        <v>107</v>
      </c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4" hidden="1" x14ac:dyDescent="0.15">
      <c r="A73" t="s">
        <v>27</v>
      </c>
      <c r="B73" t="s">
        <v>14</v>
      </c>
      <c r="C73">
        <v>7</v>
      </c>
      <c r="D73" s="17" t="str">
        <f t="shared" si="2"/>
        <v>@</v>
      </c>
      <c r="E73" s="17" t="str">
        <f t="shared" si="3"/>
        <v>Phi</v>
      </c>
      <c r="F73" s="17">
        <f>COUNTIFS('own+play'!$D:$D,$A73,'own+play'!$A:$A,$C73)</f>
        <v>1</v>
      </c>
      <c r="G73" s="17">
        <f>COUNTIFS('own+play'!$D:$D,$A73,'own+play'!$A:$A,$C73,'own+play'!$B:$B,"&lt;&gt;Bench")</f>
        <v>0</v>
      </c>
      <c r="H73" s="17">
        <f>IF($F73,SUMIFS('own+play'!$K:$K,'own+play'!$D:$D,$A73,'own+play'!$A:$A,$C73),"")</f>
        <v>9.5</v>
      </c>
      <c r="I73">
        <v>5.0999999999999996</v>
      </c>
      <c r="J73">
        <v>2</v>
      </c>
      <c r="K73">
        <v>28</v>
      </c>
      <c r="L73">
        <v>0</v>
      </c>
      <c r="M73" t="s">
        <v>143</v>
      </c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4" hidden="1" x14ac:dyDescent="0.15">
      <c r="A74" t="s">
        <v>27</v>
      </c>
      <c r="B74" t="s">
        <v>14</v>
      </c>
      <c r="C74">
        <v>8</v>
      </c>
      <c r="D74" s="17" t="str">
        <f t="shared" si="2"/>
        <v/>
      </c>
      <c r="E74" s="17" t="str">
        <f t="shared" si="3"/>
        <v>Dal</v>
      </c>
      <c r="F74" s="17">
        <f>COUNTIFS('own+play'!$D:$D,$A74,'own+play'!$A:$A,$C74)</f>
        <v>1</v>
      </c>
      <c r="G74" s="17">
        <f>COUNTIFS('own+play'!$D:$D,$A74,'own+play'!$A:$A,$C74,'own+play'!$B:$B,"&lt;&gt;Bench")</f>
        <v>1</v>
      </c>
      <c r="H74" s="17">
        <f>IF($F74,SUMIFS('own+play'!$K:$K,'own+play'!$D:$D,$A74,'own+play'!$A:$A,$C74),"")</f>
        <v>9.1999999999999993</v>
      </c>
      <c r="I74">
        <v>22.5</v>
      </c>
      <c r="J74">
        <v>9</v>
      </c>
      <c r="K74">
        <v>123</v>
      </c>
      <c r="L74">
        <v>0</v>
      </c>
      <c r="M74" t="s">
        <v>212</v>
      </c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4" hidden="1" x14ac:dyDescent="0.15">
      <c r="A75" t="s">
        <v>27</v>
      </c>
      <c r="B75" t="s">
        <v>14</v>
      </c>
      <c r="C75">
        <v>9</v>
      </c>
      <c r="D75" s="17" t="str">
        <f t="shared" si="2"/>
        <v>@</v>
      </c>
      <c r="E75" s="17" t="str">
        <f t="shared" si="3"/>
        <v>Sea</v>
      </c>
      <c r="F75" s="17">
        <f>COUNTIFS('own+play'!$D:$D,$A75,'own+play'!$A:$A,$C75)</f>
        <v>1</v>
      </c>
      <c r="G75" s="17">
        <f>COUNTIFS('own+play'!$D:$D,$A75,'own+play'!$A:$A,$C75,'own+play'!$B:$B,"&lt;&gt;Bench")</f>
        <v>0</v>
      </c>
      <c r="H75" s="17">
        <f>IF($F75,SUMIFS('own+play'!$K:$K,'own+play'!$D:$D,$A75,'own+play'!$A:$A,$C75),"")</f>
        <v>0</v>
      </c>
      <c r="I75">
        <v>0</v>
      </c>
      <c r="J75">
        <v>0</v>
      </c>
      <c r="K75">
        <v>0</v>
      </c>
      <c r="L75">
        <v>0</v>
      </c>
      <c r="M75" t="s">
        <v>78</v>
      </c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4" hidden="1" x14ac:dyDescent="0.15">
      <c r="A76" t="s">
        <v>27</v>
      </c>
      <c r="B76" t="s">
        <v>14</v>
      </c>
      <c r="C76">
        <v>10</v>
      </c>
      <c r="D76" s="17" t="str">
        <f t="shared" si="2"/>
        <v/>
      </c>
      <c r="E76" s="17" t="str">
        <f t="shared" si="3"/>
        <v>Min</v>
      </c>
      <c r="F76" s="17">
        <f>COUNTIFS('own+play'!$D:$D,$A76,'own+play'!$A:$A,$C76)</f>
        <v>1</v>
      </c>
      <c r="G76" s="17">
        <f>COUNTIFS('own+play'!$D:$D,$A76,'own+play'!$A:$A,$C76,'own+play'!$B:$B,"&lt;&gt;Bench")</f>
        <v>1</v>
      </c>
      <c r="H76" s="17">
        <f>IF($F76,SUMIFS('own+play'!$K:$K,'own+play'!$D:$D,$A76,'own+play'!$A:$A,$C76),"")</f>
        <v>10.8</v>
      </c>
      <c r="I76">
        <v>12.1</v>
      </c>
      <c r="J76">
        <v>4</v>
      </c>
      <c r="K76">
        <v>76</v>
      </c>
      <c r="L76">
        <v>0</v>
      </c>
      <c r="M76" t="s">
        <v>113</v>
      </c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4" hidden="1" x14ac:dyDescent="0.15">
      <c r="A77" t="s">
        <v>27</v>
      </c>
      <c r="B77" t="s">
        <v>14</v>
      </c>
      <c r="C77">
        <v>11</v>
      </c>
      <c r="D77" s="17" t="str">
        <f t="shared" si="2"/>
        <v>@</v>
      </c>
      <c r="E77" s="17" t="str">
        <f t="shared" si="3"/>
        <v>NO</v>
      </c>
      <c r="F77" s="17">
        <f>COUNTIFS('own+play'!$D:$D,$A77,'own+play'!$A:$A,$C77)</f>
        <v>1</v>
      </c>
      <c r="G77" s="17">
        <f>COUNTIFS('own+play'!$D:$D,$A77,'own+play'!$A:$A,$C77,'own+play'!$B:$B,"&lt;&gt;Bench")</f>
        <v>1</v>
      </c>
      <c r="H77" s="17">
        <f>IF($F77,SUMIFS('own+play'!$K:$K,'own+play'!$D:$D,$A77,'own+play'!$A:$A,$C77),"")</f>
        <v>11.6</v>
      </c>
      <c r="I77">
        <v>14.6</v>
      </c>
      <c r="J77">
        <v>7</v>
      </c>
      <c r="K77">
        <v>72</v>
      </c>
      <c r="L77">
        <v>0</v>
      </c>
      <c r="M77" t="s">
        <v>152</v>
      </c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4" hidden="1" x14ac:dyDescent="0.15">
      <c r="A78" t="s">
        <v>27</v>
      </c>
      <c r="B78" t="s">
        <v>14</v>
      </c>
      <c r="C78">
        <v>12</v>
      </c>
      <c r="D78" s="17" t="str">
        <f t="shared" si="2"/>
        <v/>
      </c>
      <c r="E78" s="17" t="str">
        <f t="shared" si="3"/>
        <v>NYG</v>
      </c>
      <c r="F78" s="17">
        <f>COUNTIFS('own+play'!$D:$D,$A78,'own+play'!$A:$A,$C78)</f>
        <v>1</v>
      </c>
      <c r="G78" s="17">
        <f>COUNTIFS('own+play'!$D:$D,$A78,'own+play'!$A:$A,$C78,'own+play'!$B:$B,"&lt;&gt;Bench")</f>
        <v>1</v>
      </c>
      <c r="H78" s="17">
        <f>IF($F78,SUMIFS('own+play'!$K:$K,'own+play'!$D:$D,$A78,'own+play'!$A:$A,$C78),"")</f>
        <v>12.4</v>
      </c>
      <c r="I78">
        <v>27.1</v>
      </c>
      <c r="J78">
        <v>7</v>
      </c>
      <c r="K78">
        <v>141</v>
      </c>
      <c r="L78">
        <v>1</v>
      </c>
      <c r="M78" t="s">
        <v>124</v>
      </c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4" hidden="1" x14ac:dyDescent="0.15">
      <c r="A79" t="s">
        <v>27</v>
      </c>
      <c r="B79" t="s">
        <v>14</v>
      </c>
      <c r="C79">
        <v>13</v>
      </c>
      <c r="D79" s="17" t="str">
        <f t="shared" si="2"/>
        <v>@</v>
      </c>
      <c r="E79" s="17" t="str">
        <f t="shared" si="3"/>
        <v>Dal</v>
      </c>
      <c r="F79" s="17">
        <f>COUNTIFS('own+play'!$D:$D,$A79,'own+play'!$A:$A,$C79)</f>
        <v>1</v>
      </c>
      <c r="G79" s="17">
        <f>COUNTIFS('own+play'!$D:$D,$A79,'own+play'!$A:$A,$C79,'own+play'!$B:$B,"&lt;&gt;Bench")</f>
        <v>1</v>
      </c>
      <c r="H79" s="17">
        <f>IF($F79,SUMIFS('own+play'!$K:$K,'own+play'!$D:$D,$A79,'own+play'!$A:$A,$C79),"")</f>
        <v>13.5</v>
      </c>
      <c r="I79">
        <v>9.6999999999999993</v>
      </c>
      <c r="J79">
        <v>5</v>
      </c>
      <c r="K79">
        <v>67</v>
      </c>
      <c r="L79">
        <v>0</v>
      </c>
      <c r="M79" t="s">
        <v>70</v>
      </c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s="17" customFormat="1" ht="14" hidden="1" x14ac:dyDescent="0.15">
      <c r="A80" s="17" t="s">
        <v>27</v>
      </c>
      <c r="B80" s="17" t="s">
        <v>14</v>
      </c>
      <c r="C80" s="17">
        <v>14</v>
      </c>
      <c r="D80" s="17" t="str">
        <f t="shared" si="2"/>
        <v>@</v>
      </c>
      <c r="E80" s="17" t="str">
        <f t="shared" si="3"/>
        <v>LAC</v>
      </c>
      <c r="F80" s="17">
        <f>COUNTIFS('own+play'!$D:$D,$A80,'own+play'!$A:$A,$C80)</f>
        <v>1</v>
      </c>
      <c r="G80" s="17">
        <f>COUNTIFS('own+play'!$D:$D,$A80,'own+play'!$A:$A,$C80,'own+play'!$B:$B,"&lt;&gt;Bench")</f>
        <v>1</v>
      </c>
      <c r="H80" s="17">
        <f>IF($F80,SUMIFS('own+play'!$K:$K,'own+play'!$D:$D,$A80,'own+play'!$A:$A,$C80),"")</f>
        <v>12.2</v>
      </c>
      <c r="I80" s="17">
        <v>6.4</v>
      </c>
      <c r="J80" s="17">
        <v>3</v>
      </c>
      <c r="K80" s="17">
        <v>34</v>
      </c>
      <c r="L80" s="17">
        <v>0</v>
      </c>
      <c r="M80" s="17" t="s">
        <v>149</v>
      </c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s="17" customFormat="1" ht="14" hidden="1" x14ac:dyDescent="0.15">
      <c r="A81" s="17" t="s">
        <v>27</v>
      </c>
      <c r="B81" s="17" t="s">
        <v>14</v>
      </c>
      <c r="C81" s="17">
        <v>15</v>
      </c>
      <c r="D81" s="17" t="str">
        <f t="shared" si="2"/>
        <v/>
      </c>
      <c r="E81" s="17" t="str">
        <f t="shared" si="3"/>
        <v>Ari</v>
      </c>
      <c r="F81" s="17">
        <f>COUNTIFS('own+play'!$D:$D,$A81,'own+play'!$A:$A,$C81)</f>
        <v>1</v>
      </c>
      <c r="G81" s="17">
        <f>COUNTIFS('own+play'!$D:$D,$A81,'own+play'!$A:$A,$C81,'own+play'!$B:$B,"&lt;&gt;Bench")</f>
        <v>1</v>
      </c>
      <c r="H81" s="17">
        <f>IF($F81,SUMIFS('own+play'!$K:$K,'own+play'!$D:$D,$A81,'own+play'!$A:$A,$C81),"")</f>
        <v>11.9</v>
      </c>
      <c r="I81" s="17">
        <v>16.5</v>
      </c>
      <c r="J81" s="17">
        <v>5</v>
      </c>
      <c r="K81" s="17">
        <v>55</v>
      </c>
      <c r="L81" s="17">
        <v>1</v>
      </c>
      <c r="M81" s="17" t="s">
        <v>166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s="17" customFormat="1" ht="14" hidden="1" x14ac:dyDescent="0.15">
      <c r="A82" s="17" t="s">
        <v>27</v>
      </c>
      <c r="B82" s="17" t="s">
        <v>14</v>
      </c>
      <c r="C82" s="17">
        <v>16</v>
      </c>
      <c r="D82" s="17" t="str">
        <f t="shared" si="2"/>
        <v/>
      </c>
      <c r="E82" s="17" t="str">
        <f t="shared" si="3"/>
        <v>Den</v>
      </c>
      <c r="F82" s="17">
        <f>COUNTIFS('own+play'!$D:$D,$A82,'own+play'!$A:$A,$C82)</f>
        <v>1</v>
      </c>
      <c r="G82" s="17">
        <f>COUNTIFS('own+play'!$D:$D,$A82,'own+play'!$A:$A,$C82,'own+play'!$B:$B,"&lt;&gt;Bench")</f>
        <v>1</v>
      </c>
      <c r="H82" s="17">
        <f>IF($F82,SUMIFS('own+play'!$K:$K,'own+play'!$D:$D,$A82,'own+play'!$A:$A,$C82),"")</f>
        <v>10.7</v>
      </c>
      <c r="I82" s="17">
        <v>14.7</v>
      </c>
      <c r="J82" s="17">
        <v>4</v>
      </c>
      <c r="K82" s="17">
        <v>47</v>
      </c>
      <c r="L82" s="17">
        <v>1</v>
      </c>
      <c r="M82" s="17" t="s">
        <v>201</v>
      </c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4" hidden="1" x14ac:dyDescent="0.15">
      <c r="A83" t="s">
        <v>25</v>
      </c>
      <c r="B83" t="s">
        <v>24</v>
      </c>
      <c r="C83">
        <v>1</v>
      </c>
      <c r="D83" s="17" t="str">
        <f t="shared" si="2"/>
        <v/>
      </c>
      <c r="E83" s="17" t="str">
        <f t="shared" si="3"/>
        <v>BYE</v>
      </c>
      <c r="F83" s="17">
        <f>COUNTIFS('own+play'!$D:$D,$A83,'own+play'!$A:$A,$C83)</f>
        <v>1</v>
      </c>
      <c r="G83" s="17">
        <f>COUNTIFS('own+play'!$D:$D,$A83,'own+play'!$A:$A,$C83,'own+play'!$B:$B,"&lt;&gt;Bench")</f>
        <v>0</v>
      </c>
      <c r="H83" s="17">
        <f>IF($F83,SUMIFS('own+play'!$K:$K,'own+play'!$D:$D,$A83,'own+play'!$A:$A,$C83),"")</f>
        <v>0</v>
      </c>
      <c r="M83" t="s">
        <v>312</v>
      </c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4" hidden="1" x14ac:dyDescent="0.15">
      <c r="A84" t="s">
        <v>25</v>
      </c>
      <c r="B84" t="s">
        <v>24</v>
      </c>
      <c r="C84">
        <v>2</v>
      </c>
      <c r="D84" s="17" t="str">
        <f t="shared" si="2"/>
        <v>@</v>
      </c>
      <c r="E84" s="17" t="str">
        <f t="shared" si="3"/>
        <v>LAC</v>
      </c>
      <c r="F84" s="17">
        <f>COUNTIFS('own+play'!$D:$D,$A84,'own+play'!$A:$A,$C84)</f>
        <v>1</v>
      </c>
      <c r="G84" s="17">
        <f>COUNTIFS('own+play'!$D:$D,$A84,'own+play'!$A:$A,$C84,'own+play'!$B:$B,"&lt;&gt;Bench")</f>
        <v>1</v>
      </c>
      <c r="H84" s="17">
        <f>IF($F84,SUMIFS('own+play'!$K:$K,'own+play'!$D:$D,$A84,'own+play'!$A:$A,$C84),"")</f>
        <v>13.1</v>
      </c>
      <c r="I84">
        <v>14.6</v>
      </c>
      <c r="J84">
        <v>28</v>
      </c>
      <c r="K84">
        <v>122</v>
      </c>
      <c r="L84">
        <v>0</v>
      </c>
      <c r="M84" t="s">
        <v>149</v>
      </c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4" hidden="1" x14ac:dyDescent="0.15">
      <c r="A85" t="s">
        <v>25</v>
      </c>
      <c r="B85" t="s">
        <v>24</v>
      </c>
      <c r="C85">
        <v>3</v>
      </c>
      <c r="D85" s="17" t="str">
        <f t="shared" si="2"/>
        <v>@</v>
      </c>
      <c r="E85" s="17" t="str">
        <f t="shared" si="3"/>
        <v>NYJ</v>
      </c>
      <c r="F85" s="17">
        <f>COUNTIFS('own+play'!$D:$D,$A85,'own+play'!$A:$A,$C85)</f>
        <v>1</v>
      </c>
      <c r="G85" s="17">
        <f>COUNTIFS('own+play'!$D:$D,$A85,'own+play'!$A:$A,$C85,'own+play'!$B:$B,"&lt;&gt;Bench")</f>
        <v>1</v>
      </c>
      <c r="H85" s="17">
        <f>IF($F85,SUMIFS('own+play'!$K:$K,'own+play'!$D:$D,$A85,'own+play'!$A:$A,$C85),"")</f>
        <v>17.5</v>
      </c>
      <c r="I85">
        <v>4.5</v>
      </c>
      <c r="J85">
        <v>11</v>
      </c>
      <c r="K85">
        <v>16</v>
      </c>
      <c r="L85">
        <v>0</v>
      </c>
      <c r="M85" t="s">
        <v>188</v>
      </c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4" hidden="1" x14ac:dyDescent="0.15">
      <c r="A86" t="s">
        <v>25</v>
      </c>
      <c r="B86" t="s">
        <v>24</v>
      </c>
      <c r="C86">
        <v>4</v>
      </c>
      <c r="D86" s="17" t="str">
        <f t="shared" si="2"/>
        <v/>
      </c>
      <c r="E86" s="17" t="str">
        <f t="shared" si="3"/>
        <v>NO</v>
      </c>
      <c r="F86" s="17">
        <f>COUNTIFS('own+play'!$D:$D,$A86,'own+play'!$A:$A,$C86)</f>
        <v>1</v>
      </c>
      <c r="G86" s="17">
        <f>COUNTIFS('own+play'!$D:$D,$A86,'own+play'!$A:$A,$C86,'own+play'!$B:$B,"&lt;&gt;Bench")</f>
        <v>1</v>
      </c>
      <c r="H86" s="17">
        <f>IF($F86,SUMIFS('own+play'!$K:$K,'own+play'!$D:$D,$A86,'own+play'!$A:$A,$C86),"")</f>
        <v>15.3</v>
      </c>
      <c r="I86">
        <v>6.4</v>
      </c>
      <c r="J86">
        <v>12</v>
      </c>
      <c r="K86">
        <v>46</v>
      </c>
      <c r="L86">
        <v>0</v>
      </c>
      <c r="M86" t="s">
        <v>129</v>
      </c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" hidden="1" x14ac:dyDescent="0.15">
      <c r="A87" t="s">
        <v>25</v>
      </c>
      <c r="B87" t="s">
        <v>24</v>
      </c>
      <c r="C87">
        <v>5</v>
      </c>
      <c r="D87" s="17" t="str">
        <f t="shared" si="2"/>
        <v/>
      </c>
      <c r="E87" s="17" t="str">
        <f t="shared" si="3"/>
        <v>Ten</v>
      </c>
      <c r="F87" s="17">
        <f>COUNTIFS('own+play'!$D:$D,$A87,'own+play'!$A:$A,$C87)</f>
        <v>1</v>
      </c>
      <c r="G87" s="17">
        <f>COUNTIFS('own+play'!$D:$D,$A87,'own+play'!$A:$A,$C87,'own+play'!$B:$B,"&lt;&gt;Bench")</f>
        <v>1</v>
      </c>
      <c r="H87" s="17">
        <f>IF($F87,SUMIFS('own+play'!$K:$K,'own+play'!$D:$D,$A87,'own+play'!$A:$A,$C87),"")</f>
        <v>13.7</v>
      </c>
      <c r="I87">
        <v>7.9</v>
      </c>
      <c r="J87">
        <v>25</v>
      </c>
      <c r="K87">
        <v>77</v>
      </c>
      <c r="L87">
        <v>0</v>
      </c>
      <c r="M87" t="s">
        <v>121</v>
      </c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" hidden="1" x14ac:dyDescent="0.15">
      <c r="A88" t="s">
        <v>25</v>
      </c>
      <c r="B88" t="s">
        <v>24</v>
      </c>
      <c r="C88">
        <v>6</v>
      </c>
      <c r="D88" s="17" t="str">
        <f t="shared" si="2"/>
        <v>@</v>
      </c>
      <c r="E88" s="17" t="str">
        <f t="shared" si="3"/>
        <v>Atl</v>
      </c>
      <c r="F88" s="17">
        <f>COUNTIFS('own+play'!$D:$D,$A88,'own+play'!$A:$A,$C88)</f>
        <v>1</v>
      </c>
      <c r="G88" s="17">
        <f>COUNTIFS('own+play'!$D:$D,$A88,'own+play'!$A:$A,$C88,'own+play'!$B:$B,"&lt;&gt;Bench")</f>
        <v>1</v>
      </c>
      <c r="H88" s="17">
        <f>IF($F88,SUMIFS('own+play'!$K:$K,'own+play'!$D:$D,$A88,'own+play'!$A:$A,$C88),"")</f>
        <v>12.8</v>
      </c>
      <c r="I88">
        <v>13</v>
      </c>
      <c r="J88">
        <v>26</v>
      </c>
      <c r="K88">
        <v>130</v>
      </c>
      <c r="L88">
        <v>0</v>
      </c>
      <c r="M88" t="s">
        <v>265</v>
      </c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4" hidden="1" x14ac:dyDescent="0.15">
      <c r="A89" t="s">
        <v>25</v>
      </c>
      <c r="B89" t="s">
        <v>24</v>
      </c>
      <c r="C89">
        <v>7</v>
      </c>
      <c r="D89" s="17" t="str">
        <f t="shared" si="2"/>
        <v/>
      </c>
      <c r="E89" s="17" t="str">
        <f t="shared" si="3"/>
        <v>NYJ</v>
      </c>
      <c r="F89" s="17">
        <f>COUNTIFS('own+play'!$D:$D,$A89,'own+play'!$A:$A,$C89)</f>
        <v>1</v>
      </c>
      <c r="G89" s="17">
        <f>COUNTIFS('own+play'!$D:$D,$A89,'own+play'!$A:$A,$C89,'own+play'!$B:$B,"&lt;&gt;Bench")</f>
        <v>1</v>
      </c>
      <c r="H89" s="17">
        <f>IF($F89,SUMIFS('own+play'!$K:$K,'own+play'!$D:$D,$A89,'own+play'!$A:$A,$C89),"")</f>
        <v>15.2</v>
      </c>
      <c r="I89">
        <v>10.7</v>
      </c>
      <c r="J89">
        <v>23</v>
      </c>
      <c r="K89">
        <v>51</v>
      </c>
      <c r="L89">
        <v>0</v>
      </c>
      <c r="M89" t="s">
        <v>258</v>
      </c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4" hidden="1" x14ac:dyDescent="0.15">
      <c r="A90" t="s">
        <v>25</v>
      </c>
      <c r="B90" t="s">
        <v>24</v>
      </c>
      <c r="C90">
        <v>8</v>
      </c>
      <c r="D90" s="17" t="str">
        <f t="shared" si="2"/>
        <v>@</v>
      </c>
      <c r="E90" s="17" t="str">
        <f t="shared" si="3"/>
        <v>Bal</v>
      </c>
      <c r="F90" s="17">
        <f>COUNTIFS('own+play'!$D:$D,$A90,'own+play'!$A:$A,$C90)</f>
        <v>1</v>
      </c>
      <c r="G90" s="17">
        <f>COUNTIFS('own+play'!$D:$D,$A90,'own+play'!$A:$A,$C90,'own+play'!$B:$B,"&lt;&gt;Bench")</f>
        <v>1</v>
      </c>
      <c r="H90" s="17">
        <f>IF($F90,SUMIFS('own+play'!$K:$K,'own+play'!$D:$D,$A90,'own+play'!$A:$A,$C90),"")</f>
        <v>15</v>
      </c>
      <c r="I90">
        <v>8.1</v>
      </c>
      <c r="J90">
        <v>13</v>
      </c>
      <c r="K90">
        <v>23</v>
      </c>
      <c r="L90">
        <v>0</v>
      </c>
      <c r="M90" t="s">
        <v>91</v>
      </c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4" hidden="1" x14ac:dyDescent="0.15">
      <c r="A91" t="s">
        <v>25</v>
      </c>
      <c r="B91" t="s">
        <v>24</v>
      </c>
      <c r="C91">
        <v>9</v>
      </c>
      <c r="D91" s="17" t="str">
        <f t="shared" si="2"/>
        <v>@</v>
      </c>
      <c r="E91" s="17" t="str">
        <f t="shared" si="3"/>
        <v>Phi</v>
      </c>
      <c r="F91" s="17">
        <f>COUNTIFS('own+play'!$D:$D,$A91,'own+play'!$A:$A,$C91)</f>
        <v>1</v>
      </c>
      <c r="G91" s="17">
        <f>COUNTIFS('own+play'!$D:$D,$A91,'own+play'!$A:$A,$C91,'own+play'!$B:$B,"&lt;&gt;Bench")</f>
        <v>0</v>
      </c>
      <c r="H91" s="17">
        <f>IF($F91,SUMIFS('own+play'!$K:$K,'own+play'!$D:$D,$A91,'own+play'!$A:$A,$C91),"")</f>
        <v>4.3</v>
      </c>
      <c r="I91">
        <v>13.7</v>
      </c>
      <c r="J91">
        <v>8</v>
      </c>
      <c r="K91">
        <v>77</v>
      </c>
      <c r="L91">
        <v>1</v>
      </c>
      <c r="M91" t="s">
        <v>143</v>
      </c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4" hidden="1" x14ac:dyDescent="0.15">
      <c r="A92" t="s">
        <v>25</v>
      </c>
      <c r="B92" t="s">
        <v>24</v>
      </c>
      <c r="C92">
        <v>10</v>
      </c>
      <c r="D92" s="17" t="str">
        <f t="shared" si="2"/>
        <v/>
      </c>
      <c r="E92" s="17" t="str">
        <f t="shared" si="3"/>
        <v>BYE</v>
      </c>
      <c r="F92" s="17">
        <f>COUNTIFS('own+play'!$D:$D,$A92,'own+play'!$A:$A,$C92)</f>
        <v>1</v>
      </c>
      <c r="G92" s="17">
        <f>COUNTIFS('own+play'!$D:$D,$A92,'own+play'!$A:$A,$C92,'own+play'!$B:$B,"&lt;&gt;Bench")</f>
        <v>0</v>
      </c>
      <c r="H92" s="17">
        <f>IF($F92,SUMIFS('own+play'!$K:$K,'own+play'!$D:$D,$A92,'own+play'!$A:$A,$C92),"")</f>
        <v>0</v>
      </c>
      <c r="M92" t="s">
        <v>312</v>
      </c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4" hidden="1" x14ac:dyDescent="0.15">
      <c r="A93" t="s">
        <v>25</v>
      </c>
      <c r="B93" t="s">
        <v>24</v>
      </c>
      <c r="C93">
        <v>11</v>
      </c>
      <c r="D93" s="17" t="str">
        <f t="shared" si="2"/>
        <v>@</v>
      </c>
      <c r="E93" s="17" t="str">
        <f t="shared" si="3"/>
        <v>Dal</v>
      </c>
      <c r="F93" s="17">
        <f>COUNTIFS('own+play'!$D:$D,$A93,'own+play'!$A:$A,$C93)</f>
        <v>1</v>
      </c>
      <c r="G93" s="17">
        <f>COUNTIFS('own+play'!$D:$D,$A93,'own+play'!$A:$A,$C93,'own+play'!$B:$B,"&lt;&gt;Bench")</f>
        <v>1</v>
      </c>
      <c r="H93" s="17">
        <f>IF($F93,SUMIFS('own+play'!$K:$K,'own+play'!$D:$D,$A93,'own+play'!$A:$A,$C93),"")</f>
        <v>12</v>
      </c>
      <c r="I93">
        <v>11.1</v>
      </c>
      <c r="J93">
        <v>7</v>
      </c>
      <c r="K93">
        <v>91</v>
      </c>
      <c r="L93">
        <v>0</v>
      </c>
      <c r="M93" t="s">
        <v>70</v>
      </c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4" hidden="1" x14ac:dyDescent="0.15">
      <c r="A94" t="s">
        <v>25</v>
      </c>
      <c r="B94" t="s">
        <v>24</v>
      </c>
      <c r="C94">
        <v>12</v>
      </c>
      <c r="D94" s="17" t="str">
        <f t="shared" si="2"/>
        <v/>
      </c>
      <c r="E94" s="17" t="str">
        <f t="shared" si="3"/>
        <v>Chi</v>
      </c>
      <c r="F94" s="17">
        <f>COUNTIFS('own+play'!$D:$D,$A94,'own+play'!$A:$A,$C94)</f>
        <v>1</v>
      </c>
      <c r="G94" s="17">
        <f>COUNTIFS('own+play'!$D:$D,$A94,'own+play'!$A:$A,$C94,'own+play'!$B:$B,"&lt;&gt;Bench")</f>
        <v>1</v>
      </c>
      <c r="H94" s="17">
        <f>IF($F94,SUMIFS('own+play'!$K:$K,'own+play'!$D:$D,$A94,'own+play'!$A:$A,$C94),"")</f>
        <v>9.4</v>
      </c>
      <c r="I94">
        <v>4.3</v>
      </c>
      <c r="J94">
        <v>5</v>
      </c>
      <c r="K94">
        <v>26</v>
      </c>
      <c r="L94">
        <v>0</v>
      </c>
      <c r="M94" t="s">
        <v>119</v>
      </c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4" hidden="1" x14ac:dyDescent="0.15">
      <c r="A95" t="s">
        <v>25</v>
      </c>
      <c r="B95" t="s">
        <v>24</v>
      </c>
      <c r="C95">
        <v>13</v>
      </c>
      <c r="D95" s="17" t="str">
        <f t="shared" si="2"/>
        <v>@</v>
      </c>
      <c r="E95" s="17" t="str">
        <f t="shared" si="3"/>
        <v>Sea</v>
      </c>
      <c r="F95" s="17">
        <f>COUNTIFS('own+play'!$D:$D,$A95,'own+play'!$A:$A,$C95)</f>
        <v>1</v>
      </c>
      <c r="G95" s="17">
        <f>COUNTIFS('own+play'!$D:$D,$A95,'own+play'!$A:$A,$C95,'own+play'!$B:$B,"&lt;&gt;Bench")</f>
        <v>0</v>
      </c>
      <c r="H95" s="17">
        <f>IF($F95,SUMIFS('own+play'!$K:$K,'own+play'!$D:$D,$A95,'own+play'!$A:$A,$C95),"")</f>
        <v>6.6</v>
      </c>
      <c r="I95">
        <v>7.6</v>
      </c>
      <c r="J95">
        <v>9</v>
      </c>
      <c r="K95">
        <v>35</v>
      </c>
      <c r="L95">
        <v>0</v>
      </c>
      <c r="M95" t="s">
        <v>78</v>
      </c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s="17" customFormat="1" ht="14" hidden="1" x14ac:dyDescent="0.15">
      <c r="A96" s="17" t="s">
        <v>25</v>
      </c>
      <c r="B96" s="17" t="s">
        <v>24</v>
      </c>
      <c r="C96" s="17">
        <v>14</v>
      </c>
      <c r="D96" s="17" t="str">
        <f t="shared" si="2"/>
        <v>@</v>
      </c>
      <c r="E96" s="17" t="str">
        <f t="shared" si="3"/>
        <v>LAR</v>
      </c>
      <c r="F96" s="17">
        <f>COUNTIFS('own+play'!$D:$D,$A96,'own+play'!$A:$A,$C96)</f>
        <v>1</v>
      </c>
      <c r="G96" s="17">
        <f>COUNTIFS('own+play'!$D:$D,$A96,'own+play'!$A:$A,$C96,'own+play'!$B:$B,"&lt;&gt;Bench")</f>
        <v>1</v>
      </c>
      <c r="H96" s="17">
        <f>IF($F96,SUMIFS('own+play'!$K:$K,'own+play'!$D:$D,$A96,'own+play'!$A:$A,$C96),"")</f>
        <v>9.4</v>
      </c>
      <c r="I96" s="17">
        <v>9</v>
      </c>
      <c r="J96" s="17">
        <v>15</v>
      </c>
      <c r="K96" s="17">
        <v>78</v>
      </c>
      <c r="L96" s="17">
        <v>0</v>
      </c>
      <c r="M96" s="17" t="s">
        <v>174</v>
      </c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s="17" customFormat="1" ht="14" hidden="1" x14ac:dyDescent="0.15">
      <c r="A97" s="17" t="s">
        <v>25</v>
      </c>
      <c r="B97" s="17" t="s">
        <v>24</v>
      </c>
      <c r="C97" s="17">
        <v>15</v>
      </c>
      <c r="D97" s="17" t="str">
        <f t="shared" si="2"/>
        <v>@</v>
      </c>
      <c r="E97" s="17" t="str">
        <f t="shared" si="3"/>
        <v>NYG</v>
      </c>
      <c r="F97" s="17">
        <f>COUNTIFS('own+play'!$D:$D,$A97,'own+play'!$A:$A,$C97)</f>
        <v>1</v>
      </c>
      <c r="G97" s="17">
        <f>COUNTIFS('own+play'!$D:$D,$A97,'own+play'!$A:$A,$C97,'own+play'!$B:$B,"&lt;&gt;Bench")</f>
        <v>1</v>
      </c>
      <c r="H97" s="17">
        <f>IF($F97,SUMIFS('own+play'!$K:$K,'own+play'!$D:$D,$A97,'own+play'!$A:$A,$C97),"")</f>
        <v>11.5</v>
      </c>
      <c r="I97" s="17">
        <v>10.9</v>
      </c>
      <c r="J97" s="17">
        <v>12</v>
      </c>
      <c r="K97" s="17">
        <v>49</v>
      </c>
      <c r="L97" s="17">
        <v>0</v>
      </c>
      <c r="M97" s="17" t="s">
        <v>204</v>
      </c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s="17" customFormat="1" ht="14" hidden="1" x14ac:dyDescent="0.15">
      <c r="A98" s="17" t="s">
        <v>25</v>
      </c>
      <c r="B98" s="17" t="s">
        <v>24</v>
      </c>
      <c r="C98" s="17">
        <v>16</v>
      </c>
      <c r="D98" s="17" t="str">
        <f t="shared" si="2"/>
        <v/>
      </c>
      <c r="E98" s="17" t="str">
        <f t="shared" si="3"/>
        <v>Oak</v>
      </c>
      <c r="F98" s="17">
        <f>COUNTIFS('own+play'!$D:$D,$A98,'own+play'!$A:$A,$C98)</f>
        <v>1</v>
      </c>
      <c r="G98" s="17">
        <f>COUNTIFS('own+play'!$D:$D,$A98,'own+play'!$A:$A,$C98,'own+play'!$B:$B,"&lt;&gt;Bench")</f>
        <v>1</v>
      </c>
      <c r="H98" s="17">
        <f>IF($F98,SUMIFS('own+play'!$K:$K,'own+play'!$D:$D,$A98,'own+play'!$A:$A,$C98),"")</f>
        <v>10.9</v>
      </c>
      <c r="I98" s="17">
        <v>13.3</v>
      </c>
      <c r="J98" s="17">
        <v>14</v>
      </c>
      <c r="K98" s="17">
        <v>52</v>
      </c>
      <c r="L98" s="17">
        <v>0</v>
      </c>
      <c r="M98" s="17" t="s">
        <v>207</v>
      </c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4" hidden="1" x14ac:dyDescent="0.15">
      <c r="A99" t="s">
        <v>30</v>
      </c>
      <c r="B99" t="s">
        <v>29</v>
      </c>
      <c r="C99">
        <v>1</v>
      </c>
      <c r="D99" s="17" t="str">
        <f t="shared" si="2"/>
        <v>@</v>
      </c>
      <c r="E99" s="17" t="str">
        <f t="shared" si="3"/>
        <v>GB</v>
      </c>
      <c r="F99" s="17">
        <f>COUNTIFS('own+play'!$D:$D,$A99,'own+play'!$A:$A,$C99)</f>
        <v>1</v>
      </c>
      <c r="G99" s="17">
        <f>COUNTIFS('own+play'!$D:$D,$A99,'own+play'!$A:$A,$C99,'own+play'!$B:$B,"&lt;&gt;Bench")</f>
        <v>1</v>
      </c>
      <c r="H99" s="17">
        <f>IF($F99,SUMIFS('own+play'!$K:$K,'own+play'!$D:$D,$A99,'own+play'!$A:$A,$C99),"")</f>
        <v>11.9</v>
      </c>
      <c r="I99">
        <v>3.8</v>
      </c>
      <c r="J99">
        <v>3</v>
      </c>
      <c r="K99">
        <v>8</v>
      </c>
      <c r="L99">
        <v>0</v>
      </c>
      <c r="M99" t="s">
        <v>199</v>
      </c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4" hidden="1" x14ac:dyDescent="0.15">
      <c r="A100" t="s">
        <v>30</v>
      </c>
      <c r="B100" t="s">
        <v>29</v>
      </c>
      <c r="C100">
        <v>2</v>
      </c>
      <c r="D100" s="17" t="str">
        <f t="shared" si="2"/>
        <v/>
      </c>
      <c r="E100" s="17" t="str">
        <f t="shared" si="3"/>
        <v>SF</v>
      </c>
      <c r="F100" s="17">
        <f>COUNTIFS('own+play'!$D:$D,$A100,'own+play'!$A:$A,$C100)</f>
        <v>1</v>
      </c>
      <c r="G100" s="17">
        <f>COUNTIFS('own+play'!$D:$D,$A100,'own+play'!$A:$A,$C100,'own+play'!$B:$B,"&lt;&gt;Bench")</f>
        <v>1</v>
      </c>
      <c r="H100" s="17">
        <f>IF($F100,SUMIFS('own+play'!$K:$K,'own+play'!$D:$D,$A100,'own+play'!$A:$A,$C100),"")</f>
        <v>13.1</v>
      </c>
      <c r="I100">
        <v>1.1000000000000001</v>
      </c>
      <c r="J100">
        <v>1</v>
      </c>
      <c r="K100">
        <v>1</v>
      </c>
      <c r="L100">
        <v>0</v>
      </c>
      <c r="M100" t="s">
        <v>107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4" hidden="1" x14ac:dyDescent="0.15">
      <c r="A101" t="s">
        <v>30</v>
      </c>
      <c r="B101" t="s">
        <v>29</v>
      </c>
      <c r="C101">
        <v>3</v>
      </c>
      <c r="D101" s="17" t="str">
        <f t="shared" si="2"/>
        <v>@</v>
      </c>
      <c r="E101" s="17" t="str">
        <f t="shared" si="3"/>
        <v>Ten</v>
      </c>
      <c r="F101" s="17">
        <f>COUNTIFS('own+play'!$D:$D,$A101,'own+play'!$A:$A,$C101)</f>
        <v>1</v>
      </c>
      <c r="G101" s="17">
        <f>COUNTIFS('own+play'!$D:$D,$A101,'own+play'!$A:$A,$C101,'own+play'!$B:$B,"&lt;&gt;Bench")</f>
        <v>0</v>
      </c>
      <c r="H101" s="17">
        <f>IF($F101,SUMIFS('own+play'!$K:$K,'own+play'!$D:$D,$A101,'own+play'!$A:$A,$C101),"")</f>
        <v>10.8</v>
      </c>
      <c r="I101">
        <v>14.2</v>
      </c>
      <c r="J101">
        <v>7</v>
      </c>
      <c r="K101">
        <v>72</v>
      </c>
      <c r="L101">
        <v>0</v>
      </c>
      <c r="M101" t="s">
        <v>240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4" hidden="1" x14ac:dyDescent="0.15">
      <c r="A102" t="s">
        <v>30</v>
      </c>
      <c r="B102" t="s">
        <v>29</v>
      </c>
      <c r="C102">
        <v>4</v>
      </c>
      <c r="D102" s="17" t="str">
        <f t="shared" si="2"/>
        <v/>
      </c>
      <c r="E102" s="17" t="str">
        <f t="shared" si="3"/>
        <v>Ind</v>
      </c>
      <c r="F102" s="17">
        <f>COUNTIFS('own+play'!$D:$D,$A102,'own+play'!$A:$A,$C102)</f>
        <v>1</v>
      </c>
      <c r="G102" s="17">
        <f>COUNTIFS('own+play'!$D:$D,$A102,'own+play'!$A:$A,$C102,'own+play'!$B:$B,"&lt;&gt;Bench")</f>
        <v>1</v>
      </c>
      <c r="H102" s="17">
        <f>IF($F102,SUMIFS('own+play'!$K:$K,'own+play'!$D:$D,$A102,'own+play'!$A:$A,$C102),"")</f>
        <v>11.4</v>
      </c>
      <c r="I102">
        <v>10.1</v>
      </c>
      <c r="J102">
        <v>4</v>
      </c>
      <c r="K102">
        <v>61</v>
      </c>
      <c r="L102">
        <v>0</v>
      </c>
      <c r="M102" t="s">
        <v>111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4" hidden="1" x14ac:dyDescent="0.15">
      <c r="A103" t="s">
        <v>30</v>
      </c>
      <c r="B103" t="s">
        <v>29</v>
      </c>
      <c r="C103">
        <v>5</v>
      </c>
      <c r="D103" s="17" t="str">
        <f t="shared" si="2"/>
        <v>@</v>
      </c>
      <c r="E103" s="17" t="str">
        <f t="shared" si="3"/>
        <v>LAR</v>
      </c>
      <c r="F103" s="17">
        <f>COUNTIFS('own+play'!$D:$D,$A103,'own+play'!$A:$A,$C103)</f>
        <v>1</v>
      </c>
      <c r="G103" s="17">
        <f>COUNTIFS('own+play'!$D:$D,$A103,'own+play'!$A:$A,$C103,'own+play'!$B:$B,"&lt;&gt;Bench")</f>
        <v>1</v>
      </c>
      <c r="H103" s="17">
        <f>IF($F103,SUMIFS('own+play'!$K:$K,'own+play'!$D:$D,$A103,'own+play'!$A:$A,$C103),"")</f>
        <v>10.6</v>
      </c>
      <c r="I103">
        <v>15.7</v>
      </c>
      <c r="J103">
        <v>6</v>
      </c>
      <c r="K103">
        <v>37</v>
      </c>
      <c r="L103">
        <v>1</v>
      </c>
      <c r="M103" t="s">
        <v>174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4" hidden="1" x14ac:dyDescent="0.15">
      <c r="A104" t="s">
        <v>30</v>
      </c>
      <c r="B104" t="s">
        <v>29</v>
      </c>
      <c r="C104">
        <v>6</v>
      </c>
      <c r="D104" s="17" t="str">
        <f t="shared" si="2"/>
        <v/>
      </c>
      <c r="E104" s="17" t="str">
        <f t="shared" si="3"/>
        <v>BYE</v>
      </c>
      <c r="F104" s="17">
        <f>COUNTIFS('own+play'!$D:$D,$A104,'own+play'!$A:$A,$C104)</f>
        <v>1</v>
      </c>
      <c r="G104" s="17">
        <f>COUNTIFS('own+play'!$D:$D,$A104,'own+play'!$A:$A,$C104,'own+play'!$B:$B,"&lt;&gt;Bench")</f>
        <v>0</v>
      </c>
      <c r="H104" s="17">
        <f>IF($F104,SUMIFS('own+play'!$K:$K,'own+play'!$D:$D,$A104,'own+play'!$A:$A,$C104),"")</f>
        <v>0</v>
      </c>
      <c r="M104" t="s">
        <v>312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4" hidden="1" x14ac:dyDescent="0.15">
      <c r="A105" t="s">
        <v>30</v>
      </c>
      <c r="B105" t="s">
        <v>29</v>
      </c>
      <c r="C105">
        <v>7</v>
      </c>
      <c r="D105" s="17" t="str">
        <f t="shared" si="2"/>
        <v>@</v>
      </c>
      <c r="E105" s="17" t="str">
        <f t="shared" si="3"/>
        <v>NYG</v>
      </c>
      <c r="F105" s="17">
        <f>COUNTIFS('own+play'!$D:$D,$A105,'own+play'!$A:$A,$C105)</f>
        <v>1</v>
      </c>
      <c r="G105" s="17">
        <f>COUNTIFS('own+play'!$D:$D,$A105,'own+play'!$A:$A,$C105,'own+play'!$B:$B,"&lt;&gt;Bench")</f>
        <v>1</v>
      </c>
      <c r="H105" s="17">
        <f>IF($F105,SUMIFS('own+play'!$K:$K,'own+play'!$D:$D,$A105,'own+play'!$A:$A,$C105),"")</f>
        <v>10.8</v>
      </c>
      <c r="I105">
        <v>14.1</v>
      </c>
      <c r="J105">
        <v>3</v>
      </c>
      <c r="K105">
        <v>51</v>
      </c>
      <c r="L105">
        <v>1</v>
      </c>
      <c r="M105" t="s">
        <v>204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4" hidden="1" x14ac:dyDescent="0.15">
      <c r="A106" t="s">
        <v>30</v>
      </c>
      <c r="B106" t="s">
        <v>29</v>
      </c>
      <c r="C106">
        <v>8</v>
      </c>
      <c r="D106" s="17" t="str">
        <f t="shared" si="2"/>
        <v/>
      </c>
      <c r="E106" s="17" t="str">
        <f t="shared" si="3"/>
        <v>Hou</v>
      </c>
      <c r="F106" s="17">
        <f>COUNTIFS('own+play'!$D:$D,$A106,'own+play'!$A:$A,$C106)</f>
        <v>1</v>
      </c>
      <c r="G106" s="17">
        <f>COUNTIFS('own+play'!$D:$D,$A106,'own+play'!$A:$A,$C106,'own+play'!$B:$B,"&lt;&gt;Bench")</f>
        <v>1</v>
      </c>
      <c r="H106" s="17">
        <f>IF($F106,SUMIFS('own+play'!$K:$K,'own+play'!$D:$D,$A106,'own+play'!$A:$A,$C106),"")</f>
        <v>11.4</v>
      </c>
      <c r="I106">
        <v>19.899999999999999</v>
      </c>
      <c r="J106">
        <v>4</v>
      </c>
      <c r="K106">
        <v>39</v>
      </c>
      <c r="L106">
        <v>2</v>
      </c>
      <c r="M106" t="s">
        <v>74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4" hidden="1" x14ac:dyDescent="0.15">
      <c r="A107" t="s">
        <v>30</v>
      </c>
      <c r="B107" t="s">
        <v>29</v>
      </c>
      <c r="C107">
        <v>9</v>
      </c>
      <c r="D107" s="17" t="str">
        <f t="shared" si="2"/>
        <v/>
      </c>
      <c r="E107" s="17" t="str">
        <f t="shared" si="3"/>
        <v>Wsh</v>
      </c>
      <c r="F107" s="17">
        <f>COUNTIFS('own+play'!$D:$D,$A107,'own+play'!$A:$A,$C107)</f>
        <v>1</v>
      </c>
      <c r="G107" s="17">
        <f>COUNTIFS('own+play'!$D:$D,$A107,'own+play'!$A:$A,$C107,'own+play'!$B:$B,"&lt;&gt;Bench")</f>
        <v>1</v>
      </c>
      <c r="H107" s="17">
        <f>IF($F107,SUMIFS('own+play'!$K:$K,'own+play'!$D:$D,$A107,'own+play'!$A:$A,$C107),"")</f>
        <v>12.1</v>
      </c>
      <c r="I107">
        <v>10.9</v>
      </c>
      <c r="J107">
        <v>5</v>
      </c>
      <c r="K107">
        <v>59</v>
      </c>
      <c r="L107">
        <v>0</v>
      </c>
      <c r="M107" t="s">
        <v>66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4" hidden="1" x14ac:dyDescent="0.15">
      <c r="A108" t="s">
        <v>30</v>
      </c>
      <c r="B108" t="s">
        <v>29</v>
      </c>
      <c r="C108">
        <v>10</v>
      </c>
      <c r="D108" s="17" t="str">
        <f t="shared" si="2"/>
        <v>@</v>
      </c>
      <c r="E108" s="17" t="str">
        <f t="shared" si="3"/>
        <v>Ari</v>
      </c>
      <c r="F108" s="17">
        <f>COUNTIFS('own+play'!$D:$D,$A108,'own+play'!$A:$A,$C108)</f>
        <v>1</v>
      </c>
      <c r="G108" s="17">
        <f>COUNTIFS('own+play'!$D:$D,$A108,'own+play'!$A:$A,$C108,'own+play'!$B:$B,"&lt;&gt;Bench")</f>
        <v>1</v>
      </c>
      <c r="H108" s="17">
        <f>IF($F108,SUMIFS('own+play'!$K:$K,'own+play'!$D:$D,$A108,'own+play'!$A:$A,$C108),"")</f>
        <v>12.5</v>
      </c>
      <c r="I108">
        <v>20.7</v>
      </c>
      <c r="J108">
        <v>6</v>
      </c>
      <c r="K108">
        <v>27</v>
      </c>
      <c r="L108">
        <v>2</v>
      </c>
      <c r="M108" t="s">
        <v>87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4" hidden="1" x14ac:dyDescent="0.15">
      <c r="A109" t="s">
        <v>30</v>
      </c>
      <c r="B109" t="s">
        <v>29</v>
      </c>
      <c r="C109">
        <v>11</v>
      </c>
      <c r="D109" s="17" t="str">
        <f t="shared" si="2"/>
        <v/>
      </c>
      <c r="E109" s="17" t="str">
        <f t="shared" si="3"/>
        <v>Atl</v>
      </c>
      <c r="F109" s="17">
        <f>COUNTIFS('own+play'!$D:$D,$A109,'own+play'!$A:$A,$C109)</f>
        <v>1</v>
      </c>
      <c r="G109" s="17">
        <f>COUNTIFS('own+play'!$D:$D,$A109,'own+play'!$A:$A,$C109,'own+play'!$B:$B,"&lt;&gt;Bench")</f>
        <v>1</v>
      </c>
      <c r="H109" s="17">
        <f>IF($F109,SUMIFS('own+play'!$K:$K,'own+play'!$D:$D,$A109,'own+play'!$A:$A,$C109),"")</f>
        <v>12.2</v>
      </c>
      <c r="I109">
        <v>20.8</v>
      </c>
      <c r="J109">
        <v>7</v>
      </c>
      <c r="K109">
        <v>58</v>
      </c>
      <c r="L109">
        <v>1</v>
      </c>
      <c r="M109" t="s">
        <v>157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4" hidden="1" x14ac:dyDescent="0.15">
      <c r="A110" t="s">
        <v>30</v>
      </c>
      <c r="B110" t="s">
        <v>29</v>
      </c>
      <c r="C110">
        <v>12</v>
      </c>
      <c r="D110" s="17" t="str">
        <f t="shared" si="2"/>
        <v>@</v>
      </c>
      <c r="E110" s="17" t="str">
        <f t="shared" si="3"/>
        <v>SF</v>
      </c>
      <c r="F110" s="17">
        <f>COUNTIFS('own+play'!$D:$D,$A110,'own+play'!$A:$A,$C110)</f>
        <v>1</v>
      </c>
      <c r="G110" s="17">
        <f>COUNTIFS('own+play'!$D:$D,$A110,'own+play'!$A:$A,$C110,'own+play'!$B:$B,"&lt;&gt;Bench")</f>
        <v>1</v>
      </c>
      <c r="H110" s="17">
        <f>IF($F110,SUMIFS('own+play'!$K:$K,'own+play'!$D:$D,$A110,'own+play'!$A:$A,$C110),"")</f>
        <v>13.1</v>
      </c>
      <c r="I110">
        <v>12.4</v>
      </c>
      <c r="J110">
        <v>3</v>
      </c>
      <c r="K110">
        <v>34</v>
      </c>
      <c r="L110">
        <v>1</v>
      </c>
      <c r="M110" t="s">
        <v>127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4" hidden="1" x14ac:dyDescent="0.15">
      <c r="A111" t="s">
        <v>30</v>
      </c>
      <c r="B111" t="s">
        <v>29</v>
      </c>
      <c r="C111">
        <v>13</v>
      </c>
      <c r="D111" s="17" t="str">
        <f t="shared" si="2"/>
        <v/>
      </c>
      <c r="E111" s="17" t="str">
        <f t="shared" si="3"/>
        <v>Phi</v>
      </c>
      <c r="F111" s="17">
        <f>COUNTIFS('own+play'!$D:$D,$A111,'own+play'!$A:$A,$C111)</f>
        <v>1</v>
      </c>
      <c r="G111" s="17">
        <f>COUNTIFS('own+play'!$D:$D,$A111,'own+play'!$A:$A,$C111,'own+play'!$B:$B,"&lt;&gt;Bench")</f>
        <v>1</v>
      </c>
      <c r="H111" s="17">
        <f>IF($F111,SUMIFS('own+play'!$K:$K,'own+play'!$D:$D,$A111,'own+play'!$A:$A,$C111),"")</f>
        <v>13.2</v>
      </c>
      <c r="I111">
        <v>11.6</v>
      </c>
      <c r="J111">
        <v>3</v>
      </c>
      <c r="K111">
        <v>26</v>
      </c>
      <c r="L111">
        <v>1</v>
      </c>
      <c r="M111" t="s">
        <v>83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s="17" customFormat="1" ht="14" x14ac:dyDescent="0.15">
      <c r="A112" s="17" t="s">
        <v>30</v>
      </c>
      <c r="B112" s="17" t="s">
        <v>29</v>
      </c>
      <c r="C112" s="17">
        <v>14</v>
      </c>
      <c r="D112" s="17" t="str">
        <f t="shared" si="2"/>
        <v>@</v>
      </c>
      <c r="E112" s="17" t="str">
        <f t="shared" si="3"/>
        <v>Jax</v>
      </c>
      <c r="F112" s="17">
        <f>COUNTIFS('own+play'!$D:$D,$A112,'own+play'!$A:$A,$C112)</f>
        <v>1</v>
      </c>
      <c r="G112" s="17">
        <f>COUNTIFS('own+play'!$D:$D,$A112,'own+play'!$A:$A,$C112,'own+play'!$B:$B,"&lt;&gt;Bench")</f>
        <v>1</v>
      </c>
      <c r="H112" s="17">
        <f>IF($F112,SUMIFS('own+play'!$K:$K,'own+play'!$D:$D,$A112,'own+play'!$A:$A,$C112),"")</f>
        <v>11.9</v>
      </c>
      <c r="I112" s="17">
        <v>0</v>
      </c>
      <c r="J112" s="17">
        <v>0</v>
      </c>
      <c r="K112" s="17">
        <v>0</v>
      </c>
      <c r="L112" s="17">
        <v>0</v>
      </c>
      <c r="M112" s="17" t="s">
        <v>98</v>
      </c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s="17" customFormat="1" ht="14" hidden="1" x14ac:dyDescent="0.15">
      <c r="A113" s="17" t="s">
        <v>30</v>
      </c>
      <c r="B113" s="17" t="s">
        <v>29</v>
      </c>
      <c r="C113" s="17">
        <v>15</v>
      </c>
      <c r="D113" s="17" t="str">
        <f t="shared" si="2"/>
        <v/>
      </c>
      <c r="E113" s="17" t="str">
        <f t="shared" si="3"/>
        <v>LAR</v>
      </c>
      <c r="F113" s="17">
        <f>COUNTIFS('own+play'!$D:$D,$A113,'own+play'!$A:$A,$C113)</f>
        <v>1</v>
      </c>
      <c r="G113" s="17">
        <f>COUNTIFS('own+play'!$D:$D,$A113,'own+play'!$A:$A,$C113,'own+play'!$B:$B,"&lt;&gt;Bench")</f>
        <v>1</v>
      </c>
      <c r="H113" s="17">
        <f>IF($F113,SUMIFS('own+play'!$K:$K,'own+play'!$D:$D,$A113,'own+play'!$A:$A,$C113),"")</f>
        <v>12.7</v>
      </c>
      <c r="I113" s="17">
        <v>0.9</v>
      </c>
      <c r="J113" s="17">
        <v>1</v>
      </c>
      <c r="K113" s="17">
        <v>-1</v>
      </c>
      <c r="L113" s="17">
        <v>0</v>
      </c>
      <c r="M113" s="17" t="s">
        <v>249</v>
      </c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s="17" customFormat="1" ht="14" hidden="1" x14ac:dyDescent="0.15">
      <c r="A114" s="17" t="s">
        <v>30</v>
      </c>
      <c r="B114" s="17" t="s">
        <v>29</v>
      </c>
      <c r="C114" s="17">
        <v>16</v>
      </c>
      <c r="D114" s="17" t="str">
        <f t="shared" si="2"/>
        <v>@</v>
      </c>
      <c r="E114" s="17" t="str">
        <f t="shared" si="3"/>
        <v>Dal</v>
      </c>
      <c r="F114" s="17">
        <f>COUNTIFS('own+play'!$D:$D,$A114,'own+play'!$A:$A,$C114)</f>
        <v>1</v>
      </c>
      <c r="G114" s="17">
        <f>COUNTIFS('own+play'!$D:$D,$A114,'own+play'!$A:$A,$C114,'own+play'!$B:$B,"&lt;&gt;Bench")</f>
        <v>1</v>
      </c>
      <c r="H114" s="17">
        <f>IF($F114,SUMIFS('own+play'!$K:$K,'own+play'!$D:$D,$A114,'own+play'!$A:$A,$C114),"")</f>
        <v>12.6</v>
      </c>
      <c r="I114" s="17">
        <v>7.3</v>
      </c>
      <c r="J114" s="17">
        <v>1</v>
      </c>
      <c r="K114" s="17">
        <v>3</v>
      </c>
      <c r="L114" s="17">
        <v>1</v>
      </c>
      <c r="M114" s="17" t="s">
        <v>70</v>
      </c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4" hidden="1" x14ac:dyDescent="0.15">
      <c r="A115" t="s">
        <v>40</v>
      </c>
      <c r="B115" t="s">
        <v>14</v>
      </c>
      <c r="C115">
        <v>1</v>
      </c>
      <c r="D115" s="17" t="str">
        <f t="shared" si="2"/>
        <v/>
      </c>
      <c r="E115" s="17" t="str">
        <f t="shared" si="3"/>
        <v>Pit</v>
      </c>
      <c r="F115" s="17">
        <f>COUNTIFS('own+play'!$D:$D,$A115,'own+play'!$A:$A,$C115)</f>
        <v>1</v>
      </c>
      <c r="G115" s="17">
        <f>COUNTIFS('own+play'!$D:$D,$A115,'own+play'!$A:$A,$C115,'own+play'!$B:$B,"&lt;&gt;Bench")</f>
        <v>0</v>
      </c>
      <c r="H115" s="17">
        <f>IF($F115,SUMIFS('own+play'!$K:$K,'own+play'!$D:$D,$A115,'own+play'!$A:$A,$C115),"")</f>
        <v>11.5</v>
      </c>
      <c r="I115">
        <v>2.2999999999999998</v>
      </c>
      <c r="J115">
        <v>1</v>
      </c>
      <c r="K115">
        <v>13</v>
      </c>
      <c r="L115">
        <v>0</v>
      </c>
      <c r="M115" t="s">
        <v>176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4" hidden="1" x14ac:dyDescent="0.15">
      <c r="A116" t="s">
        <v>40</v>
      </c>
      <c r="B116" t="s">
        <v>14</v>
      </c>
      <c r="C116">
        <v>2</v>
      </c>
      <c r="D116" s="17" t="str">
        <f t="shared" si="2"/>
        <v>@</v>
      </c>
      <c r="E116" s="17" t="str">
        <f t="shared" si="3"/>
        <v>Bal</v>
      </c>
      <c r="F116" s="17">
        <f>COUNTIFS('own+play'!$D:$D,$A116,'own+play'!$A:$A,$C116)</f>
        <v>1</v>
      </c>
      <c r="G116" s="17">
        <f>COUNTIFS('own+play'!$D:$D,$A116,'own+play'!$A:$A,$C116,'own+play'!$B:$B,"&lt;&gt;Bench")</f>
        <v>0</v>
      </c>
      <c r="H116" s="17">
        <f>IF($F116,SUMIFS('own+play'!$K:$K,'own+play'!$D:$D,$A116,'own+play'!$A:$A,$C116),"")</f>
        <v>10.5</v>
      </c>
      <c r="I116">
        <v>1.2</v>
      </c>
      <c r="J116">
        <v>1</v>
      </c>
      <c r="K116">
        <v>2</v>
      </c>
      <c r="L116">
        <v>0</v>
      </c>
      <c r="M116" t="s">
        <v>91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4" hidden="1" x14ac:dyDescent="0.15">
      <c r="A117" t="s">
        <v>40</v>
      </c>
      <c r="B117" t="s">
        <v>14</v>
      </c>
      <c r="C117">
        <v>3</v>
      </c>
      <c r="D117" s="17" t="str">
        <f t="shared" si="2"/>
        <v>@</v>
      </c>
      <c r="E117" s="17" t="str">
        <f t="shared" si="3"/>
        <v>Ind</v>
      </c>
      <c r="F117" s="17">
        <f>COUNTIFS('own+play'!$D:$D,$A117,'own+play'!$A:$A,$C117)</f>
        <v>1</v>
      </c>
      <c r="G117" s="17">
        <f>COUNTIFS('own+play'!$D:$D,$A117,'own+play'!$A:$A,$C117,'own+play'!$B:$B,"&lt;&gt;Bench")</f>
        <v>0</v>
      </c>
      <c r="H117" s="17">
        <f>IF($F117,SUMIFS('own+play'!$K:$K,'own+play'!$D:$D,$A117,'own+play'!$A:$A,$C117),"")</f>
        <v>9.3000000000000007</v>
      </c>
      <c r="I117">
        <v>14.4</v>
      </c>
      <c r="J117">
        <v>3</v>
      </c>
      <c r="K117">
        <v>54</v>
      </c>
      <c r="L117">
        <v>1</v>
      </c>
      <c r="M117" t="s">
        <v>132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4" hidden="1" x14ac:dyDescent="0.15">
      <c r="A118" t="s">
        <v>40</v>
      </c>
      <c r="B118" t="s">
        <v>14</v>
      </c>
      <c r="C118">
        <v>4</v>
      </c>
      <c r="D118" s="17" t="str">
        <f t="shared" si="2"/>
        <v/>
      </c>
      <c r="E118" s="17" t="str">
        <f t="shared" si="3"/>
        <v>Cin</v>
      </c>
      <c r="F118" s="17">
        <f>COUNTIFS('own+play'!$D:$D,$A118,'own+play'!$A:$A,$C118)</f>
        <v>1</v>
      </c>
      <c r="G118" s="17">
        <f>COUNTIFS('own+play'!$D:$D,$A118,'own+play'!$A:$A,$C118,'own+play'!$B:$B,"&lt;&gt;Bench")</f>
        <v>0</v>
      </c>
      <c r="H118" s="17">
        <f>IF($F118,SUMIFS('own+play'!$K:$K,'own+play'!$D:$D,$A118,'own+play'!$A:$A,$C118),"")</f>
        <v>8.1999999999999993</v>
      </c>
      <c r="I118">
        <v>8.1999999999999993</v>
      </c>
      <c r="J118">
        <v>3</v>
      </c>
      <c r="K118">
        <v>52</v>
      </c>
      <c r="L118">
        <v>0</v>
      </c>
      <c r="M118" t="s">
        <v>178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4" hidden="1" x14ac:dyDescent="0.15">
      <c r="A119" t="s">
        <v>40</v>
      </c>
      <c r="B119" t="s">
        <v>14</v>
      </c>
      <c r="C119">
        <v>5</v>
      </c>
      <c r="D119" s="17" t="str">
        <f t="shared" si="2"/>
        <v/>
      </c>
      <c r="E119" s="17" t="str">
        <f t="shared" si="3"/>
        <v>NYJ</v>
      </c>
      <c r="F119" s="17">
        <f>COUNTIFS('own+play'!$D:$D,$A119,'own+play'!$A:$A,$C119)</f>
        <v>1</v>
      </c>
      <c r="G119" s="17">
        <f>COUNTIFS('own+play'!$D:$D,$A119,'own+play'!$A:$A,$C119,'own+play'!$B:$B,"&lt;&gt;Bench")</f>
        <v>0</v>
      </c>
      <c r="H119" s="17">
        <f>IF($F119,SUMIFS('own+play'!$K:$K,'own+play'!$D:$D,$A119,'own+play'!$A:$A,$C119),"")</f>
        <v>0</v>
      </c>
      <c r="I119">
        <v>0</v>
      </c>
      <c r="J119">
        <v>0</v>
      </c>
      <c r="K119">
        <v>0</v>
      </c>
      <c r="L119">
        <v>0</v>
      </c>
      <c r="M119" t="s">
        <v>258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4" hidden="1" x14ac:dyDescent="0.15">
      <c r="A120" t="s">
        <v>40</v>
      </c>
      <c r="B120" t="s">
        <v>14</v>
      </c>
      <c r="C120">
        <v>6</v>
      </c>
      <c r="D120" s="17" t="str">
        <f t="shared" si="2"/>
        <v>@</v>
      </c>
      <c r="E120" s="17" t="str">
        <f t="shared" si="3"/>
        <v>Hou</v>
      </c>
      <c r="F120" s="17">
        <f>COUNTIFS('own+play'!$D:$D,$A120,'own+play'!$A:$A,$C120)</f>
        <v>1</v>
      </c>
      <c r="G120" s="17">
        <f>COUNTIFS('own+play'!$D:$D,$A120,'own+play'!$A:$A,$C120,'own+play'!$B:$B,"&lt;&gt;Bench")</f>
        <v>0</v>
      </c>
      <c r="H120" s="17">
        <f>IF($F120,SUMIFS('own+play'!$K:$K,'own+play'!$D:$D,$A120,'own+play'!$A:$A,$C120),"")</f>
        <v>0</v>
      </c>
      <c r="I120">
        <v>0</v>
      </c>
      <c r="J120">
        <v>0</v>
      </c>
      <c r="K120">
        <v>0</v>
      </c>
      <c r="L120">
        <v>0</v>
      </c>
      <c r="M120" t="s">
        <v>193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4" hidden="1" x14ac:dyDescent="0.15">
      <c r="A121" t="s">
        <v>23</v>
      </c>
      <c r="B121" t="s">
        <v>24</v>
      </c>
      <c r="C121">
        <v>1</v>
      </c>
      <c r="D121" s="17" t="str">
        <f t="shared" si="2"/>
        <v/>
      </c>
      <c r="E121" s="17" t="str">
        <f t="shared" si="3"/>
        <v>NYJ</v>
      </c>
      <c r="F121" s="17">
        <f>COUNTIFS('own+play'!$D:$D,$A121,'own+play'!$A:$A,$C121)</f>
        <v>1</v>
      </c>
      <c r="G121" s="17">
        <f>COUNTIFS('own+play'!$D:$D,$A121,'own+play'!$A:$A,$C121,'own+play'!$B:$B,"&lt;&gt;Bench")</f>
        <v>1</v>
      </c>
      <c r="H121" s="17">
        <f>IF($F121,SUMIFS('own+play'!$K:$K,'own+play'!$D:$D,$A121,'own+play'!$A:$A,$C121),"")</f>
        <v>17.899999999999999</v>
      </c>
      <c r="I121">
        <v>20.9</v>
      </c>
      <c r="J121">
        <v>22</v>
      </c>
      <c r="K121">
        <v>110</v>
      </c>
      <c r="L121">
        <v>0</v>
      </c>
      <c r="M121" t="s">
        <v>258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4" hidden="1" x14ac:dyDescent="0.15">
      <c r="A122" t="s">
        <v>23</v>
      </c>
      <c r="B122" t="s">
        <v>24</v>
      </c>
      <c r="C122">
        <v>2</v>
      </c>
      <c r="D122" s="17" t="str">
        <f t="shared" si="2"/>
        <v>@</v>
      </c>
      <c r="E122" s="17" t="str">
        <f t="shared" si="3"/>
        <v>Car</v>
      </c>
      <c r="F122" s="17">
        <f>COUNTIFS('own+play'!$D:$D,$A122,'own+play'!$A:$A,$C122)</f>
        <v>1</v>
      </c>
      <c r="G122" s="17">
        <f>COUNTIFS('own+play'!$D:$D,$A122,'own+play'!$A:$A,$C122,'own+play'!$B:$B,"&lt;&gt;Bench")</f>
        <v>1</v>
      </c>
      <c r="H122" s="17">
        <f>IF($F122,SUMIFS('own+play'!$K:$K,'own+play'!$D:$D,$A122,'own+play'!$A:$A,$C122),"")</f>
        <v>14.5</v>
      </c>
      <c r="I122">
        <v>10.3</v>
      </c>
      <c r="J122">
        <v>12</v>
      </c>
      <c r="K122">
        <v>9</v>
      </c>
      <c r="L122">
        <v>0</v>
      </c>
      <c r="M122" t="s">
        <v>237</v>
      </c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4" hidden="1" x14ac:dyDescent="0.15">
      <c r="A123" t="s">
        <v>23</v>
      </c>
      <c r="B123" t="s">
        <v>24</v>
      </c>
      <c r="C123">
        <v>3</v>
      </c>
      <c r="D123" s="17" t="str">
        <f t="shared" si="2"/>
        <v/>
      </c>
      <c r="E123" s="17" t="str">
        <f t="shared" si="3"/>
        <v>Den</v>
      </c>
      <c r="F123" s="17">
        <f>COUNTIFS('own+play'!$D:$D,$A123,'own+play'!$A:$A,$C123)</f>
        <v>1</v>
      </c>
      <c r="G123" s="17">
        <f>COUNTIFS('own+play'!$D:$D,$A123,'own+play'!$A:$A,$C123,'own+play'!$B:$B,"&lt;&gt;Bench")</f>
        <v>1</v>
      </c>
      <c r="H123" s="17">
        <f>IF($F123,SUMIFS('own+play'!$K:$K,'own+play'!$D:$D,$A123,'own+play'!$A:$A,$C123),"")</f>
        <v>17</v>
      </c>
      <c r="I123">
        <v>13.9</v>
      </c>
      <c r="J123">
        <v>14</v>
      </c>
      <c r="K123">
        <v>21</v>
      </c>
      <c r="L123">
        <v>0</v>
      </c>
      <c r="M123" t="s">
        <v>201</v>
      </c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4" hidden="1" x14ac:dyDescent="0.15">
      <c r="A124" t="s">
        <v>23</v>
      </c>
      <c r="B124" t="s">
        <v>24</v>
      </c>
      <c r="C124">
        <v>4</v>
      </c>
      <c r="D124" s="17" t="str">
        <f t="shared" si="2"/>
        <v>@</v>
      </c>
      <c r="E124" s="17" t="str">
        <f t="shared" si="3"/>
        <v>Atl</v>
      </c>
      <c r="F124" s="17">
        <f>COUNTIFS('own+play'!$D:$D,$A124,'own+play'!$A:$A,$C124)</f>
        <v>1</v>
      </c>
      <c r="G124" s="17">
        <f>COUNTIFS('own+play'!$D:$D,$A124,'own+play'!$A:$A,$C124,'own+play'!$B:$B,"&lt;&gt;Bench")</f>
        <v>1</v>
      </c>
      <c r="H124" s="17">
        <f>IF($F124,SUMIFS('own+play'!$K:$K,'own+play'!$D:$D,$A124,'own+play'!$A:$A,$C124),"")</f>
        <v>19.7</v>
      </c>
      <c r="I124">
        <v>13.8</v>
      </c>
      <c r="J124">
        <v>20</v>
      </c>
      <c r="K124">
        <v>76</v>
      </c>
      <c r="L124">
        <v>0</v>
      </c>
      <c r="M124" t="s">
        <v>265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4" hidden="1" x14ac:dyDescent="0.15">
      <c r="A125" t="s">
        <v>23</v>
      </c>
      <c r="B125" t="s">
        <v>24</v>
      </c>
      <c r="C125">
        <v>5</v>
      </c>
      <c r="D125" s="17" t="str">
        <f t="shared" si="2"/>
        <v>@</v>
      </c>
      <c r="E125" s="17" t="str">
        <f t="shared" si="3"/>
        <v>Cin</v>
      </c>
      <c r="F125" s="17">
        <f>COUNTIFS('own+play'!$D:$D,$A125,'own+play'!$A:$A,$C125)</f>
        <v>1</v>
      </c>
      <c r="G125" s="17">
        <f>COUNTIFS('own+play'!$D:$D,$A125,'own+play'!$A:$A,$C125,'own+play'!$B:$B,"&lt;&gt;Bench")</f>
        <v>1</v>
      </c>
      <c r="H125" s="17">
        <f>IF($F125,SUMIFS('own+play'!$K:$K,'own+play'!$D:$D,$A125,'own+play'!$A:$A,$C125),"")</f>
        <v>19.2</v>
      </c>
      <c r="I125">
        <v>14.9</v>
      </c>
      <c r="J125">
        <v>19</v>
      </c>
      <c r="K125">
        <v>63</v>
      </c>
      <c r="L125">
        <v>0</v>
      </c>
      <c r="M125" t="s">
        <v>210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4" hidden="1" x14ac:dyDescent="0.15">
      <c r="A126" t="s">
        <v>23</v>
      </c>
      <c r="B126" t="s">
        <v>24</v>
      </c>
      <c r="C126">
        <v>6</v>
      </c>
      <c r="D126" s="17" t="str">
        <f t="shared" si="2"/>
        <v/>
      </c>
      <c r="E126" s="17" t="str">
        <f t="shared" si="3"/>
        <v>BYE</v>
      </c>
      <c r="F126" s="17">
        <f>COUNTIFS('own+play'!$D:$D,$A126,'own+play'!$A:$A,$C126)</f>
        <v>1</v>
      </c>
      <c r="G126" s="17">
        <f>COUNTIFS('own+play'!$D:$D,$A126,'own+play'!$A:$A,$C126,'own+play'!$B:$B,"&lt;&gt;Bench")</f>
        <v>0</v>
      </c>
      <c r="H126" s="17">
        <f>IF($F126,SUMIFS('own+play'!$K:$K,'own+play'!$D:$D,$A126,'own+play'!$A:$A,$C126),"")</f>
        <v>0</v>
      </c>
      <c r="M126" t="s">
        <v>312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4" hidden="1" x14ac:dyDescent="0.15">
      <c r="A127" t="s">
        <v>23</v>
      </c>
      <c r="B127" t="s">
        <v>24</v>
      </c>
      <c r="C127">
        <v>7</v>
      </c>
      <c r="D127" s="17" t="str">
        <f t="shared" si="2"/>
        <v/>
      </c>
      <c r="E127" s="17" t="str">
        <f t="shared" si="3"/>
        <v>TB</v>
      </c>
      <c r="F127" s="17">
        <f>COUNTIFS('own+play'!$D:$D,$A127,'own+play'!$A:$A,$C127)</f>
        <v>1</v>
      </c>
      <c r="G127" s="17">
        <f>COUNTIFS('own+play'!$D:$D,$A127,'own+play'!$A:$A,$C127,'own+play'!$B:$B,"&lt;&gt;Bench")</f>
        <v>1</v>
      </c>
      <c r="H127" s="17">
        <f>IF($F127,SUMIFS('own+play'!$K:$K,'own+play'!$D:$D,$A127,'own+play'!$A:$A,$C127),"")</f>
        <v>20.8</v>
      </c>
      <c r="I127">
        <v>27.2</v>
      </c>
      <c r="J127">
        <v>23</v>
      </c>
      <c r="K127">
        <v>91</v>
      </c>
      <c r="L127">
        <v>2</v>
      </c>
      <c r="M127" t="s">
        <v>222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4" hidden="1" x14ac:dyDescent="0.15">
      <c r="A128" t="s">
        <v>23</v>
      </c>
      <c r="B128" t="s">
        <v>24</v>
      </c>
      <c r="C128">
        <v>8</v>
      </c>
      <c r="D128" s="17" t="str">
        <f t="shared" si="2"/>
        <v/>
      </c>
      <c r="E128" s="17" t="str">
        <f t="shared" si="3"/>
        <v>Oak</v>
      </c>
      <c r="F128" s="17">
        <f>COUNTIFS('own+play'!$D:$D,$A128,'own+play'!$A:$A,$C128)</f>
        <v>1</v>
      </c>
      <c r="G128" s="17">
        <f>COUNTIFS('own+play'!$D:$D,$A128,'own+play'!$A:$A,$C128,'own+play'!$B:$B,"&lt;&gt;Bench")</f>
        <v>1</v>
      </c>
      <c r="H128" s="17">
        <f>IF($F128,SUMIFS('own+play'!$K:$K,'own+play'!$D:$D,$A128,'own+play'!$A:$A,$C128),"")</f>
        <v>21.9</v>
      </c>
      <c r="I128">
        <v>29.3</v>
      </c>
      <c r="J128">
        <v>27</v>
      </c>
      <c r="K128">
        <v>151</v>
      </c>
      <c r="L128">
        <v>1</v>
      </c>
      <c r="M128" t="s">
        <v>207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4" hidden="1" x14ac:dyDescent="0.15">
      <c r="A129" t="s">
        <v>23</v>
      </c>
      <c r="B129" t="s">
        <v>24</v>
      </c>
      <c r="C129">
        <v>9</v>
      </c>
      <c r="D129" s="17" t="str">
        <f t="shared" si="2"/>
        <v>@</v>
      </c>
      <c r="E129" s="17" t="str">
        <f t="shared" si="3"/>
        <v>NYJ</v>
      </c>
      <c r="F129" s="17">
        <f>COUNTIFS('own+play'!$D:$D,$A129,'own+play'!$A:$A,$C129)</f>
        <v>1</v>
      </c>
      <c r="G129" s="17">
        <f>COUNTIFS('own+play'!$D:$D,$A129,'own+play'!$A:$A,$C129,'own+play'!$B:$B,"&lt;&gt;Bench")</f>
        <v>1</v>
      </c>
      <c r="H129" s="17">
        <f>IF($F129,SUMIFS('own+play'!$K:$K,'own+play'!$D:$D,$A129,'own+play'!$A:$A,$C129),"")</f>
        <v>21.9</v>
      </c>
      <c r="I129">
        <v>2.5</v>
      </c>
      <c r="J129">
        <v>12</v>
      </c>
      <c r="K129">
        <v>25</v>
      </c>
      <c r="L129">
        <v>0</v>
      </c>
      <c r="M129" t="s">
        <v>188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4" hidden="1" x14ac:dyDescent="0.15">
      <c r="A130" t="s">
        <v>23</v>
      </c>
      <c r="B130" t="s">
        <v>24</v>
      </c>
      <c r="C130">
        <v>10</v>
      </c>
      <c r="D130" s="17" t="str">
        <f t="shared" ref="D130:D193" si="4">IF(LEFT($M130,1)="@","@","")</f>
        <v/>
      </c>
      <c r="E130" s="17" t="str">
        <f t="shared" ref="E130:E193" si="5">SUBSTITUTE($M130,"@","")</f>
        <v>NO</v>
      </c>
      <c r="F130" s="17">
        <f>COUNTIFS('own+play'!$D:$D,$A130,'own+play'!$A:$A,$C130)</f>
        <v>1</v>
      </c>
      <c r="G130" s="17">
        <f>COUNTIFS('own+play'!$D:$D,$A130,'own+play'!$A:$A,$C130,'own+play'!$B:$B,"&lt;&gt;Bench")</f>
        <v>1</v>
      </c>
      <c r="H130" s="17">
        <f>IF($F130,SUMIFS('own+play'!$K:$K,'own+play'!$D:$D,$A130,'own+play'!$A:$A,$C130),"")</f>
        <v>21</v>
      </c>
      <c r="I130">
        <v>9</v>
      </c>
      <c r="J130">
        <v>8</v>
      </c>
      <c r="K130">
        <v>49</v>
      </c>
      <c r="L130">
        <v>0</v>
      </c>
      <c r="M130" t="s">
        <v>129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4" hidden="1" x14ac:dyDescent="0.15">
      <c r="A131" t="s">
        <v>23</v>
      </c>
      <c r="B131" t="s">
        <v>24</v>
      </c>
      <c r="C131">
        <v>11</v>
      </c>
      <c r="D131" s="17" t="str">
        <f t="shared" si="4"/>
        <v>@</v>
      </c>
      <c r="E131" s="17" t="str">
        <f t="shared" si="5"/>
        <v>LAC</v>
      </c>
      <c r="F131" s="17">
        <f>COUNTIFS('own+play'!$D:$D,$A131,'own+play'!$A:$A,$C131)</f>
        <v>1</v>
      </c>
      <c r="G131" s="17">
        <f>COUNTIFS('own+play'!$D:$D,$A131,'own+play'!$A:$A,$C131,'own+play'!$B:$B,"&lt;&gt;Bench")</f>
        <v>1</v>
      </c>
      <c r="H131" s="17">
        <f>IF($F131,SUMIFS('own+play'!$K:$K,'own+play'!$D:$D,$A131,'own+play'!$A:$A,$C131),"")</f>
        <v>19.8</v>
      </c>
      <c r="I131">
        <v>25.6</v>
      </c>
      <c r="J131">
        <v>13</v>
      </c>
      <c r="K131">
        <v>114</v>
      </c>
      <c r="L131">
        <v>1</v>
      </c>
      <c r="M131" t="s">
        <v>149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4" hidden="1" x14ac:dyDescent="0.15">
      <c r="A132" t="s">
        <v>23</v>
      </c>
      <c r="B132" t="s">
        <v>24</v>
      </c>
      <c r="C132">
        <v>12</v>
      </c>
      <c r="D132" s="17" t="str">
        <f t="shared" si="4"/>
        <v>@</v>
      </c>
      <c r="E132" s="17" t="str">
        <f t="shared" si="5"/>
        <v>KC</v>
      </c>
      <c r="F132" s="17">
        <f>COUNTIFS('own+play'!$D:$D,$A132,'own+play'!$A:$A,$C132)</f>
        <v>1</v>
      </c>
      <c r="G132" s="17">
        <f>COUNTIFS('own+play'!$D:$D,$A132,'own+play'!$A:$A,$C132,'own+play'!$B:$B,"&lt;&gt;Bench")</f>
        <v>1</v>
      </c>
      <c r="H132" s="17">
        <f>IF($F132,SUMIFS('own+play'!$K:$K,'own+play'!$D:$D,$A132,'own+play'!$A:$A,$C132),"")</f>
        <v>20.100000000000001</v>
      </c>
      <c r="I132">
        <v>11.9</v>
      </c>
      <c r="J132">
        <v>22</v>
      </c>
      <c r="K132">
        <v>49</v>
      </c>
      <c r="L132">
        <v>0</v>
      </c>
      <c r="M132" t="s">
        <v>116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4" hidden="1" x14ac:dyDescent="0.15">
      <c r="A133" t="s">
        <v>23</v>
      </c>
      <c r="B133" t="s">
        <v>24</v>
      </c>
      <c r="C133">
        <v>13</v>
      </c>
      <c r="D133" s="17" t="str">
        <f t="shared" si="4"/>
        <v/>
      </c>
      <c r="E133" s="17" t="str">
        <f t="shared" si="5"/>
        <v>NE</v>
      </c>
      <c r="F133" s="17">
        <f>COUNTIFS('own+play'!$D:$D,$A133,'own+play'!$A:$A,$C133)</f>
        <v>1</v>
      </c>
      <c r="G133" s="17">
        <f>COUNTIFS('own+play'!$D:$D,$A133,'own+play'!$A:$A,$C133,'own+play'!$B:$B,"&lt;&gt;Bench")</f>
        <v>1</v>
      </c>
      <c r="H133" s="17">
        <f>IF($F133,SUMIFS('own+play'!$K:$K,'own+play'!$D:$D,$A133,'own+play'!$A:$A,$C133),"")</f>
        <v>18.7</v>
      </c>
      <c r="I133">
        <v>12.2</v>
      </c>
      <c r="J133">
        <v>15</v>
      </c>
      <c r="K133">
        <v>93</v>
      </c>
      <c r="L133">
        <v>0</v>
      </c>
      <c r="M133" t="s">
        <v>60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s="17" customFormat="1" ht="14" hidden="1" x14ac:dyDescent="0.15">
      <c r="A134" s="17" t="s">
        <v>23</v>
      </c>
      <c r="B134" s="17" t="s">
        <v>24</v>
      </c>
      <c r="C134" s="17">
        <v>14</v>
      </c>
      <c r="D134" s="17" t="str">
        <f t="shared" si="4"/>
        <v/>
      </c>
      <c r="E134" s="17" t="str">
        <f t="shared" si="5"/>
        <v>Ind</v>
      </c>
      <c r="F134" s="17">
        <f>COUNTIFS('own+play'!$D:$D,$A134,'own+play'!$A:$A,$C134)</f>
        <v>1</v>
      </c>
      <c r="G134" s="17">
        <f>COUNTIFS('own+play'!$D:$D,$A134,'own+play'!$A:$A,$C134,'own+play'!$B:$B,"&lt;&gt;Bench")</f>
        <v>1</v>
      </c>
      <c r="H134" s="17">
        <f>IF($F134,SUMIFS('own+play'!$K:$K,'own+play'!$D:$D,$A134,'own+play'!$A:$A,$C134),"")</f>
        <v>17.8</v>
      </c>
      <c r="I134" s="17">
        <v>21.6</v>
      </c>
      <c r="J134" s="17">
        <v>32</v>
      </c>
      <c r="K134" s="17">
        <v>156</v>
      </c>
      <c r="L134" s="17">
        <v>1</v>
      </c>
      <c r="M134" s="17" t="s">
        <v>111</v>
      </c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s="17" customFormat="1" ht="14" hidden="1" x14ac:dyDescent="0.15">
      <c r="A135" s="17" t="s">
        <v>23</v>
      </c>
      <c r="B135" s="17" t="s">
        <v>24</v>
      </c>
      <c r="C135" s="17">
        <v>15</v>
      </c>
      <c r="D135" s="17" t="str">
        <f t="shared" si="4"/>
        <v/>
      </c>
      <c r="E135" s="17" t="str">
        <f t="shared" si="5"/>
        <v>Mia</v>
      </c>
      <c r="F135" s="17">
        <f>COUNTIFS('own+play'!$D:$D,$A135,'own+play'!$A:$A,$C135)</f>
        <v>1</v>
      </c>
      <c r="G135" s="17">
        <f>COUNTIFS('own+play'!$D:$D,$A135,'own+play'!$A:$A,$C135,'own+play'!$B:$B,"&lt;&gt;Bench")</f>
        <v>1</v>
      </c>
      <c r="H135" s="17">
        <f>IF($F135,SUMIFS('own+play'!$K:$K,'own+play'!$D:$D,$A135,'own+play'!$A:$A,$C135),"")</f>
        <v>18.8</v>
      </c>
      <c r="I135" s="17">
        <v>25.6</v>
      </c>
      <c r="J135" s="17">
        <v>20</v>
      </c>
      <c r="K135" s="17">
        <v>50</v>
      </c>
      <c r="L135" s="17">
        <v>1</v>
      </c>
      <c r="M135" s="17" t="s">
        <v>135</v>
      </c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s="17" customFormat="1" ht="14" hidden="1" x14ac:dyDescent="0.15">
      <c r="A136" s="17" t="s">
        <v>23</v>
      </c>
      <c r="B136" s="17" t="s">
        <v>24</v>
      </c>
      <c r="C136" s="17">
        <v>16</v>
      </c>
      <c r="D136" s="17" t="str">
        <f t="shared" si="4"/>
        <v>@</v>
      </c>
      <c r="E136" s="17" t="str">
        <f t="shared" si="5"/>
        <v>NE</v>
      </c>
      <c r="F136" s="17">
        <f>COUNTIFS('own+play'!$D:$D,$A136,'own+play'!$A:$A,$C136)</f>
        <v>1</v>
      </c>
      <c r="G136" s="17">
        <f>COUNTIFS('own+play'!$D:$D,$A136,'own+play'!$A:$A,$C136,'own+play'!$B:$B,"&lt;&gt;Bench")</f>
        <v>1</v>
      </c>
      <c r="H136" s="17">
        <f>IF($F136,SUMIFS('own+play'!$K:$K,'own+play'!$D:$D,$A136,'own+play'!$A:$A,$C136),"")</f>
        <v>16.8</v>
      </c>
      <c r="I136" s="17">
        <v>19.7</v>
      </c>
      <c r="J136" s="17">
        <v>17</v>
      </c>
      <c r="K136" s="17">
        <v>71</v>
      </c>
      <c r="L136" s="17">
        <v>0</v>
      </c>
      <c r="M136" s="17" t="s">
        <v>541</v>
      </c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4" hidden="1" x14ac:dyDescent="0.15">
      <c r="A137" t="s">
        <v>42</v>
      </c>
      <c r="B137" t="s">
        <v>29</v>
      </c>
      <c r="C137">
        <v>1</v>
      </c>
      <c r="D137" s="17" t="str">
        <f t="shared" si="4"/>
        <v/>
      </c>
      <c r="E137" s="17" t="str">
        <f t="shared" si="5"/>
        <v>Sea</v>
      </c>
      <c r="F137" s="17">
        <f>COUNTIFS('own+play'!$D:$D,$A137,'own+play'!$A:$A,$C137)</f>
        <v>1</v>
      </c>
      <c r="G137" s="17">
        <f>COUNTIFS('own+play'!$D:$D,$A137,'own+play'!$A:$A,$C137,'own+play'!$B:$B,"&lt;&gt;Bench")</f>
        <v>0</v>
      </c>
      <c r="H137" s="17">
        <f>IF($F137,SUMIFS('own+play'!$K:$K,'own+play'!$D:$D,$A137,'own+play'!$A:$A,$C137),"")</f>
        <v>9.3000000000000007</v>
      </c>
      <c r="I137">
        <v>7.3</v>
      </c>
      <c r="J137">
        <v>3</v>
      </c>
      <c r="K137">
        <v>43</v>
      </c>
      <c r="L137">
        <v>0</v>
      </c>
      <c r="M137" t="s">
        <v>256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4" hidden="1" x14ac:dyDescent="0.15">
      <c r="A138" t="s">
        <v>42</v>
      </c>
      <c r="B138" t="s">
        <v>29</v>
      </c>
      <c r="C138">
        <v>2</v>
      </c>
      <c r="D138" s="17" t="str">
        <f t="shared" si="4"/>
        <v>@</v>
      </c>
      <c r="E138" s="17" t="str">
        <f t="shared" si="5"/>
        <v>Atl</v>
      </c>
      <c r="F138" s="17">
        <f>COUNTIFS('own+play'!$D:$D,$A138,'own+play'!$A:$A,$C138)</f>
        <v>1</v>
      </c>
      <c r="G138" s="17">
        <f>COUNTIFS('own+play'!$D:$D,$A138,'own+play'!$A:$A,$C138,'own+play'!$B:$B,"&lt;&gt;Bench")</f>
        <v>0</v>
      </c>
      <c r="H138" s="17">
        <f>IF($F138,SUMIFS('own+play'!$K:$K,'own+play'!$D:$D,$A138,'own+play'!$A:$A,$C138),"")</f>
        <v>10.8</v>
      </c>
      <c r="I138">
        <v>9.6999999999999993</v>
      </c>
      <c r="J138">
        <v>5</v>
      </c>
      <c r="K138">
        <v>47</v>
      </c>
      <c r="L138">
        <v>0</v>
      </c>
      <c r="M138" t="s">
        <v>265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4" hidden="1" x14ac:dyDescent="0.15">
      <c r="A139" t="s">
        <v>42</v>
      </c>
      <c r="B139" t="s">
        <v>29</v>
      </c>
      <c r="C139">
        <v>3</v>
      </c>
      <c r="D139" s="17" t="str">
        <f t="shared" si="4"/>
        <v/>
      </c>
      <c r="E139" s="17" t="str">
        <f t="shared" si="5"/>
        <v>Cin</v>
      </c>
      <c r="F139" s="17">
        <f>COUNTIFS('own+play'!$D:$D,$A139,'own+play'!$A:$A,$C139)</f>
        <v>1</v>
      </c>
      <c r="G139" s="17">
        <f>COUNTIFS('own+play'!$D:$D,$A139,'own+play'!$A:$A,$C139,'own+play'!$B:$B,"&lt;&gt;Bench")</f>
        <v>0</v>
      </c>
      <c r="H139" s="17">
        <f>IF($F139,SUMIFS('own+play'!$K:$K,'own+play'!$D:$D,$A139,'own+play'!$A:$A,$C139),"")</f>
        <v>9.3000000000000007</v>
      </c>
      <c r="I139">
        <v>4.2</v>
      </c>
      <c r="J139">
        <v>3</v>
      </c>
      <c r="K139">
        <v>12</v>
      </c>
      <c r="L139">
        <v>0</v>
      </c>
      <c r="M139" t="s">
        <v>178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4" hidden="1" x14ac:dyDescent="0.15">
      <c r="A140" t="s">
        <v>42</v>
      </c>
      <c r="B140" t="s">
        <v>29</v>
      </c>
      <c r="C140">
        <v>4</v>
      </c>
      <c r="D140" s="17" t="str">
        <f t="shared" si="4"/>
        <v/>
      </c>
      <c r="E140" s="17" t="str">
        <f t="shared" si="5"/>
        <v>Chi</v>
      </c>
      <c r="F140" s="17">
        <f>COUNTIFS('own+play'!$D:$D,$A140,'own+play'!$A:$A,$C140)</f>
        <v>1</v>
      </c>
      <c r="G140" s="17">
        <f>COUNTIFS('own+play'!$D:$D,$A140,'own+play'!$A:$A,$C140,'own+play'!$B:$B,"&lt;&gt;Bench")</f>
        <v>0</v>
      </c>
      <c r="H140" s="17">
        <f>IF($F140,SUMIFS('own+play'!$K:$K,'own+play'!$D:$D,$A140,'own+play'!$A:$A,$C140),"")</f>
        <v>8.6999999999999993</v>
      </c>
      <c r="I140">
        <v>9.9</v>
      </c>
      <c r="J140">
        <v>6</v>
      </c>
      <c r="K140">
        <v>39</v>
      </c>
      <c r="L140">
        <v>0</v>
      </c>
      <c r="M140" t="s">
        <v>119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4" hidden="1" x14ac:dyDescent="0.15">
      <c r="A141" t="s">
        <v>42</v>
      </c>
      <c r="B141" t="s">
        <v>29</v>
      </c>
      <c r="C141">
        <v>5</v>
      </c>
      <c r="D141" s="17" t="str">
        <f t="shared" si="4"/>
        <v>@</v>
      </c>
      <c r="E141" s="17" t="str">
        <f t="shared" si="5"/>
        <v>Dal</v>
      </c>
      <c r="F141" s="17">
        <f>COUNTIFS('own+play'!$D:$D,$A141,'own+play'!$A:$A,$C141)</f>
        <v>1</v>
      </c>
      <c r="G141" s="17">
        <f>COUNTIFS('own+play'!$D:$D,$A141,'own+play'!$A:$A,$C141,'own+play'!$B:$B,"&lt;&gt;Bench")</f>
        <v>0</v>
      </c>
      <c r="H141" s="17">
        <f>IF($F141,SUMIFS('own+play'!$K:$K,'own+play'!$D:$D,$A141,'own+play'!$A:$A,$C141),"")</f>
        <v>9.4</v>
      </c>
      <c r="I141">
        <v>8.3000000000000007</v>
      </c>
      <c r="J141">
        <v>3</v>
      </c>
      <c r="K141">
        <v>53</v>
      </c>
      <c r="L141">
        <v>0</v>
      </c>
      <c r="M141" t="s">
        <v>70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4" hidden="1" x14ac:dyDescent="0.15">
      <c r="A142" t="s">
        <v>42</v>
      </c>
      <c r="B142" t="s">
        <v>29</v>
      </c>
      <c r="C142">
        <v>6</v>
      </c>
      <c r="D142" s="17" t="str">
        <f t="shared" si="4"/>
        <v>@</v>
      </c>
      <c r="E142" s="17" t="str">
        <f t="shared" si="5"/>
        <v>Min</v>
      </c>
      <c r="F142" s="17">
        <f>COUNTIFS('own+play'!$D:$D,$A142,'own+play'!$A:$A,$C142)</f>
        <v>1</v>
      </c>
      <c r="G142" s="17">
        <f>COUNTIFS('own+play'!$D:$D,$A142,'own+play'!$A:$A,$C142,'own+play'!$B:$B,"&lt;&gt;Bench")</f>
        <v>0</v>
      </c>
      <c r="H142" s="17">
        <f>IF($F142,SUMIFS('own+play'!$K:$K,'own+play'!$D:$D,$A142,'own+play'!$A:$A,$C142),"")</f>
        <v>8.5</v>
      </c>
      <c r="I142">
        <v>4.2</v>
      </c>
      <c r="J142">
        <v>2</v>
      </c>
      <c r="K142">
        <v>22</v>
      </c>
      <c r="L142">
        <v>0</v>
      </c>
      <c r="M142" t="s">
        <v>168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4" hidden="1" x14ac:dyDescent="0.15">
      <c r="A143" t="s">
        <v>42</v>
      </c>
      <c r="B143" t="s">
        <v>29</v>
      </c>
      <c r="C143">
        <v>7</v>
      </c>
      <c r="D143" s="17" t="str">
        <f t="shared" si="4"/>
        <v/>
      </c>
      <c r="E143" s="17" t="str">
        <f t="shared" si="5"/>
        <v>NO</v>
      </c>
      <c r="F143" s="17">
        <f>COUNTIFS('own+play'!$D:$D,$A143,'own+play'!$A:$A,$C143)</f>
        <v>1</v>
      </c>
      <c r="G143" s="17">
        <f>COUNTIFS('own+play'!$D:$D,$A143,'own+play'!$A:$A,$C143,'own+play'!$B:$B,"&lt;&gt;Bench")</f>
        <v>0</v>
      </c>
      <c r="H143" s="17">
        <f>IF($F143,SUMIFS('own+play'!$K:$K,'own+play'!$D:$D,$A143,'own+play'!$A:$A,$C143),"")</f>
        <v>7.6</v>
      </c>
      <c r="I143">
        <v>3.7</v>
      </c>
      <c r="J143">
        <v>2</v>
      </c>
      <c r="K143">
        <v>17</v>
      </c>
      <c r="L143">
        <v>0</v>
      </c>
      <c r="M143" t="s">
        <v>129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4" hidden="1" x14ac:dyDescent="0.15">
      <c r="A144" t="s">
        <v>42</v>
      </c>
      <c r="B144" t="s">
        <v>29</v>
      </c>
      <c r="C144">
        <v>8</v>
      </c>
      <c r="D144" s="17" t="str">
        <f t="shared" si="4"/>
        <v/>
      </c>
      <c r="E144" s="17" t="str">
        <f t="shared" si="5"/>
        <v>BYE</v>
      </c>
      <c r="F144" s="17">
        <f>COUNTIFS('own+play'!$D:$D,$A144,'own+play'!$A:$A,$C144)</f>
        <v>1</v>
      </c>
      <c r="G144" s="17">
        <f>COUNTIFS('own+play'!$D:$D,$A144,'own+play'!$A:$A,$C144,'own+play'!$B:$B,"&lt;&gt;Bench")</f>
        <v>0</v>
      </c>
      <c r="H144" s="17">
        <f>IF($F144,SUMIFS('own+play'!$K:$K,'own+play'!$D:$D,$A144,'own+play'!$A:$A,$C144),"")</f>
        <v>0</v>
      </c>
      <c r="M144" t="s">
        <v>312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4" hidden="1" x14ac:dyDescent="0.15">
      <c r="A145" t="s">
        <v>42</v>
      </c>
      <c r="B145" t="s">
        <v>29</v>
      </c>
      <c r="C145">
        <v>9</v>
      </c>
      <c r="D145" s="17" t="str">
        <f t="shared" si="4"/>
        <v/>
      </c>
      <c r="E145" s="17" t="str">
        <f t="shared" si="5"/>
        <v>Det</v>
      </c>
      <c r="F145" s="17">
        <f>COUNTIFS('own+play'!$D:$D,$A145,'own+play'!$A:$A,$C145)</f>
        <v>1</v>
      </c>
      <c r="G145" s="17">
        <f>COUNTIFS('own+play'!$D:$D,$A145,'own+play'!$A:$A,$C145,'own+play'!$B:$B,"&lt;&gt;Bench")</f>
        <v>0</v>
      </c>
      <c r="H145" s="17">
        <f>IF($F145,SUMIFS('own+play'!$K:$K,'own+play'!$D:$D,$A145,'own+play'!$A:$A,$C145),"")</f>
        <v>0</v>
      </c>
      <c r="I145">
        <v>0</v>
      </c>
      <c r="J145">
        <v>0</v>
      </c>
      <c r="K145">
        <v>0</v>
      </c>
      <c r="L145">
        <v>0</v>
      </c>
      <c r="M145" t="s">
        <v>297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4" hidden="1" x14ac:dyDescent="0.15">
      <c r="A146" t="s">
        <v>42</v>
      </c>
      <c r="B146" t="s">
        <v>29</v>
      </c>
      <c r="C146">
        <v>10</v>
      </c>
      <c r="D146" s="17" t="str">
        <f t="shared" si="4"/>
        <v>@</v>
      </c>
      <c r="E146" s="17" t="str">
        <f t="shared" si="5"/>
        <v>Den</v>
      </c>
      <c r="F146" s="17">
        <f>COUNTIFS('own+play'!$D:$D,$A146,'own+play'!$A:$A,$C146)</f>
        <v>1</v>
      </c>
      <c r="G146" s="17">
        <f>COUNTIFS('own+play'!$D:$D,$A146,'own+play'!$A:$A,$C146,'own+play'!$B:$B,"&lt;&gt;Bench")</f>
        <v>0</v>
      </c>
      <c r="H146" s="17">
        <f>IF($F146,SUMIFS('own+play'!$K:$K,'own+play'!$D:$D,$A146,'own+play'!$A:$A,$C146),"")</f>
        <v>0</v>
      </c>
      <c r="I146">
        <v>6.8</v>
      </c>
      <c r="J146">
        <v>3</v>
      </c>
      <c r="K146">
        <v>38</v>
      </c>
      <c r="L146">
        <v>0</v>
      </c>
      <c r="M146" t="s">
        <v>183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4" hidden="1" x14ac:dyDescent="0.15">
      <c r="A147" t="s">
        <v>42</v>
      </c>
      <c r="B147" t="s">
        <v>29</v>
      </c>
      <c r="C147">
        <v>11</v>
      </c>
      <c r="D147" s="17" t="str">
        <f t="shared" si="4"/>
        <v>@</v>
      </c>
      <c r="E147" s="17" t="str">
        <f t="shared" si="5"/>
        <v>Oak</v>
      </c>
      <c r="F147" s="17">
        <f>COUNTIFS('own+play'!$D:$D,$A147,'own+play'!$A:$A,$C147)</f>
        <v>1</v>
      </c>
      <c r="G147" s="17">
        <f>COUNTIFS('own+play'!$D:$D,$A147,'own+play'!$A:$A,$C147,'own+play'!$B:$B,"&lt;&gt;Bench")</f>
        <v>0</v>
      </c>
      <c r="H147" s="17">
        <f>IF($F147,SUMIFS('own+play'!$K:$K,'own+play'!$D:$D,$A147,'own+play'!$A:$A,$C147),"")</f>
        <v>6</v>
      </c>
      <c r="I147">
        <v>4.5</v>
      </c>
      <c r="J147">
        <v>3</v>
      </c>
      <c r="K147">
        <v>15</v>
      </c>
      <c r="L147">
        <v>0</v>
      </c>
      <c r="M147" t="s">
        <v>162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4" hidden="1" x14ac:dyDescent="0.15">
      <c r="A148" t="s">
        <v>42</v>
      </c>
      <c r="B148" t="s">
        <v>29</v>
      </c>
      <c r="C148">
        <v>12</v>
      </c>
      <c r="D148" s="17" t="str">
        <f t="shared" si="4"/>
        <v/>
      </c>
      <c r="E148" s="17" t="str">
        <f t="shared" si="5"/>
        <v>Mia</v>
      </c>
      <c r="F148" s="17">
        <f>COUNTIFS('own+play'!$D:$D,$A148,'own+play'!$A:$A,$C148)</f>
        <v>1</v>
      </c>
      <c r="G148" s="17">
        <f>COUNTIFS('own+play'!$D:$D,$A148,'own+play'!$A:$A,$C148,'own+play'!$B:$B,"&lt;&gt;Bench")</f>
        <v>0</v>
      </c>
      <c r="H148" s="17">
        <f>IF($F148,SUMIFS('own+play'!$K:$K,'own+play'!$D:$D,$A148,'own+play'!$A:$A,$C148),"")</f>
        <v>0</v>
      </c>
      <c r="I148">
        <v>0</v>
      </c>
      <c r="J148">
        <v>0</v>
      </c>
      <c r="K148">
        <v>0</v>
      </c>
      <c r="L148">
        <v>0</v>
      </c>
      <c r="M148" t="s">
        <v>135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4" hidden="1" x14ac:dyDescent="0.15">
      <c r="A149" t="s">
        <v>22</v>
      </c>
      <c r="B149" t="s">
        <v>12</v>
      </c>
      <c r="C149">
        <v>1</v>
      </c>
      <c r="D149" s="17" t="str">
        <f t="shared" si="4"/>
        <v/>
      </c>
      <c r="E149" s="17" t="str">
        <f t="shared" si="5"/>
        <v>Ari</v>
      </c>
      <c r="F149" s="17">
        <f>COUNTIFS('own+play'!$D:$D,$A149,'own+play'!$A:$A,$C149)</f>
        <v>1</v>
      </c>
      <c r="G149" s="17">
        <f>COUNTIFS('own+play'!$D:$D,$A149,'own+play'!$A:$A,$C149,'own+play'!$B:$B,"&lt;&gt;Bench")</f>
        <v>0</v>
      </c>
      <c r="H149" s="17">
        <f>IF($F149,SUMIFS('own+play'!$K:$K,'own+play'!$D:$D,$A149,'own+play'!$A:$A,$C149),"")</f>
        <v>18.600000000000001</v>
      </c>
      <c r="I149">
        <v>27.1</v>
      </c>
      <c r="K149">
        <v>292</v>
      </c>
      <c r="L149">
        <v>4</v>
      </c>
      <c r="M149" t="s">
        <v>166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4" hidden="1" x14ac:dyDescent="0.15">
      <c r="A150" t="s">
        <v>22</v>
      </c>
      <c r="B150" t="s">
        <v>12</v>
      </c>
      <c r="C150">
        <v>2</v>
      </c>
      <c r="D150" s="17" t="str">
        <f t="shared" si="4"/>
        <v>@</v>
      </c>
      <c r="E150" s="17" t="str">
        <f t="shared" si="5"/>
        <v>NYG</v>
      </c>
      <c r="F150" s="17">
        <f>COUNTIFS('own+play'!$D:$D,$A150,'own+play'!$A:$A,$C150)</f>
        <v>1</v>
      </c>
      <c r="G150" s="17">
        <f>COUNTIFS('own+play'!$D:$D,$A150,'own+play'!$A:$A,$C150,'own+play'!$B:$B,"&lt;&gt;Bench")</f>
        <v>0</v>
      </c>
      <c r="H150" s="17">
        <f>IF($F150,SUMIFS('own+play'!$K:$K,'own+play'!$D:$D,$A150,'own+play'!$A:$A,$C150),"")</f>
        <v>17</v>
      </c>
      <c r="I150">
        <v>13.2</v>
      </c>
      <c r="K150">
        <v>122</v>
      </c>
      <c r="L150">
        <v>2</v>
      </c>
      <c r="M150" t="s">
        <v>204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4" hidden="1" x14ac:dyDescent="0.15">
      <c r="A151" t="s">
        <v>22</v>
      </c>
      <c r="B151" t="s">
        <v>12</v>
      </c>
      <c r="C151">
        <v>3</v>
      </c>
      <c r="D151" s="17" t="str">
        <f t="shared" si="4"/>
        <v/>
      </c>
      <c r="E151" s="17" t="str">
        <f t="shared" si="5"/>
        <v>Atl</v>
      </c>
      <c r="F151" s="17">
        <f>COUNTIFS('own+play'!$D:$D,$A151,'own+play'!$A:$A,$C151)</f>
        <v>1</v>
      </c>
      <c r="G151" s="17">
        <f>COUNTIFS('own+play'!$D:$D,$A151,'own+play'!$A:$A,$C151,'own+play'!$B:$B,"&lt;&gt;Bench")</f>
        <v>1</v>
      </c>
      <c r="H151" s="17">
        <f>IF($F151,SUMIFS('own+play'!$K:$K,'own+play'!$D:$D,$A151,'own+play'!$A:$A,$C151),"")</f>
        <v>19.3</v>
      </c>
      <c r="I151">
        <v>16.5</v>
      </c>
      <c r="K151">
        <v>264</v>
      </c>
      <c r="L151">
        <v>1</v>
      </c>
      <c r="M151" t="s">
        <v>157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4" hidden="1" x14ac:dyDescent="0.15">
      <c r="A152" t="s">
        <v>22</v>
      </c>
      <c r="B152" t="s">
        <v>12</v>
      </c>
      <c r="C152">
        <v>4</v>
      </c>
      <c r="D152" s="17" t="str">
        <f t="shared" si="4"/>
        <v>@</v>
      </c>
      <c r="E152" s="17" t="str">
        <f t="shared" si="5"/>
        <v>Min</v>
      </c>
      <c r="F152" s="17">
        <f>COUNTIFS('own+play'!$D:$D,$A152,'own+play'!$A:$A,$C152)</f>
        <v>1</v>
      </c>
      <c r="G152" s="17">
        <f>COUNTIFS('own+play'!$D:$D,$A152,'own+play'!$A:$A,$C152,'own+play'!$B:$B,"&lt;&gt;Bench")</f>
        <v>0</v>
      </c>
      <c r="H152" s="17">
        <f>IF($F152,SUMIFS('own+play'!$K:$K,'own+play'!$D:$D,$A152,'own+play'!$A:$A,$C152),"")</f>
        <v>15.9</v>
      </c>
      <c r="I152">
        <v>10.1</v>
      </c>
      <c r="K152">
        <v>209</v>
      </c>
      <c r="L152">
        <v>0</v>
      </c>
      <c r="M152" t="s">
        <v>168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4" hidden="1" x14ac:dyDescent="0.15">
      <c r="A153" t="s">
        <v>22</v>
      </c>
      <c r="B153" t="s">
        <v>12</v>
      </c>
      <c r="C153">
        <v>5</v>
      </c>
      <c r="D153" s="17" t="str">
        <f t="shared" si="4"/>
        <v/>
      </c>
      <c r="E153" s="17" t="str">
        <f t="shared" si="5"/>
        <v>Car</v>
      </c>
      <c r="F153" s="17">
        <f>COUNTIFS('own+play'!$D:$D,$A153,'own+play'!$A:$A,$C153)</f>
        <v>1</v>
      </c>
      <c r="G153" s="17">
        <f>COUNTIFS('own+play'!$D:$D,$A153,'own+play'!$A:$A,$C153,'own+play'!$B:$B,"&lt;&gt;Bench")</f>
        <v>0</v>
      </c>
      <c r="H153" s="17">
        <f>IF($F153,SUMIFS('own+play'!$K:$K,'own+play'!$D:$D,$A153,'own+play'!$A:$A,$C153),"")</f>
        <v>16.8</v>
      </c>
      <c r="I153">
        <v>15.2</v>
      </c>
      <c r="K153">
        <v>229</v>
      </c>
      <c r="L153">
        <v>2</v>
      </c>
      <c r="M153" t="s">
        <v>257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4" hidden="1" x14ac:dyDescent="0.15">
      <c r="A154" t="s">
        <v>22</v>
      </c>
      <c r="B154" t="s">
        <v>12</v>
      </c>
      <c r="C154">
        <v>6</v>
      </c>
      <c r="D154" s="17" t="str">
        <f t="shared" si="4"/>
        <v>@</v>
      </c>
      <c r="E154" s="17" t="str">
        <f t="shared" si="5"/>
        <v>NO</v>
      </c>
      <c r="F154" s="17">
        <f>COUNTIFS('own+play'!$D:$D,$A154,'own+play'!$A:$A,$C154)</f>
        <v>1</v>
      </c>
      <c r="G154" s="17">
        <f>COUNTIFS('own+play'!$D:$D,$A154,'own+play'!$A:$A,$C154,'own+play'!$B:$B,"&lt;&gt;Bench")</f>
        <v>0</v>
      </c>
      <c r="H154" s="17">
        <f>IF($F154,SUMIFS('own+play'!$K:$K,'own+play'!$D:$D,$A154,'own+play'!$A:$A,$C154),"")</f>
        <v>18.3</v>
      </c>
      <c r="I154">
        <v>14.9</v>
      </c>
      <c r="K154">
        <v>312</v>
      </c>
      <c r="L154">
        <v>3</v>
      </c>
      <c r="M154" t="s">
        <v>152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4" hidden="1" x14ac:dyDescent="0.15">
      <c r="A155" t="s">
        <v>22</v>
      </c>
      <c r="B155" t="s">
        <v>12</v>
      </c>
      <c r="C155">
        <v>7</v>
      </c>
      <c r="D155" s="17" t="str">
        <f t="shared" si="4"/>
        <v/>
      </c>
      <c r="E155" s="17" t="str">
        <f t="shared" si="5"/>
        <v>BYE</v>
      </c>
      <c r="F155" s="17">
        <f>COUNTIFS('own+play'!$D:$D,$A155,'own+play'!$A:$A,$C155)</f>
        <v>1</v>
      </c>
      <c r="G155" s="17">
        <f>COUNTIFS('own+play'!$D:$D,$A155,'own+play'!$A:$A,$C155,'own+play'!$B:$B,"&lt;&gt;Bench")</f>
        <v>0</v>
      </c>
      <c r="H155" s="17">
        <f>IF($F155,SUMIFS('own+play'!$K:$K,'own+play'!$D:$D,$A155,'own+play'!$A:$A,$C155),"")</f>
        <v>0</v>
      </c>
      <c r="M155" t="s">
        <v>312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4" hidden="1" x14ac:dyDescent="0.15">
      <c r="A156" t="s">
        <v>22</v>
      </c>
      <c r="B156" t="s">
        <v>12</v>
      </c>
      <c r="C156">
        <v>8</v>
      </c>
      <c r="D156" s="17" t="str">
        <f t="shared" si="4"/>
        <v/>
      </c>
      <c r="E156" s="17" t="str">
        <f t="shared" si="5"/>
        <v>Pit</v>
      </c>
      <c r="F156" s="17">
        <f>COUNTIFS('own+play'!$D:$D,$A156,'own+play'!$A:$A,$C156)</f>
        <v>1</v>
      </c>
      <c r="G156" s="17">
        <f>COUNTIFS('own+play'!$D:$D,$A156,'own+play'!$A:$A,$C156,'own+play'!$B:$B,"&lt;&gt;Bench")</f>
        <v>0</v>
      </c>
      <c r="H156" s="17">
        <f>IF($F156,SUMIFS('own+play'!$K:$K,'own+play'!$D:$D,$A156,'own+play'!$A:$A,$C156),"")</f>
        <v>16.7</v>
      </c>
      <c r="I156">
        <v>18</v>
      </c>
      <c r="K156">
        <v>423</v>
      </c>
      <c r="L156">
        <v>0</v>
      </c>
      <c r="M156" t="s">
        <v>176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4" hidden="1" x14ac:dyDescent="0.15">
      <c r="A157" t="s">
        <v>22</v>
      </c>
      <c r="B157" t="s">
        <v>12</v>
      </c>
      <c r="C157">
        <v>9</v>
      </c>
      <c r="D157" s="17" t="str">
        <f t="shared" si="4"/>
        <v>@</v>
      </c>
      <c r="E157" s="17" t="str">
        <f t="shared" si="5"/>
        <v>GB</v>
      </c>
      <c r="F157" s="17">
        <f>COUNTIFS('own+play'!$D:$D,$A157,'own+play'!$A:$A,$C157)</f>
        <v>1</v>
      </c>
      <c r="G157" s="17">
        <f>COUNTIFS('own+play'!$D:$D,$A157,'own+play'!$A:$A,$C157,'own+play'!$B:$B,"&lt;&gt;Bench")</f>
        <v>0</v>
      </c>
      <c r="H157" s="17">
        <f>IF($F157,SUMIFS('own+play'!$K:$K,'own+play'!$D:$D,$A157,'own+play'!$A:$A,$C157),"")</f>
        <v>15.4</v>
      </c>
      <c r="I157">
        <v>22.4</v>
      </c>
      <c r="K157">
        <v>361</v>
      </c>
      <c r="L157">
        <v>2</v>
      </c>
      <c r="M157" t="s">
        <v>199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4" hidden="1" x14ac:dyDescent="0.15">
      <c r="A158" t="s">
        <v>22</v>
      </c>
      <c r="B158" t="s">
        <v>12</v>
      </c>
      <c r="C158">
        <v>10</v>
      </c>
      <c r="D158" s="17" t="str">
        <f t="shared" si="4"/>
        <v/>
      </c>
      <c r="E158" s="17" t="str">
        <f t="shared" si="5"/>
        <v>Cle</v>
      </c>
      <c r="F158" s="17">
        <f>COUNTIFS('own+play'!$D:$D,$A158,'own+play'!$A:$A,$C158)</f>
        <v>1</v>
      </c>
      <c r="G158" s="17">
        <f>COUNTIFS('own+play'!$D:$D,$A158,'own+play'!$A:$A,$C158,'own+play'!$B:$B,"&lt;&gt;Bench")</f>
        <v>1</v>
      </c>
      <c r="H158" s="17">
        <f>IF($F158,SUMIFS('own+play'!$K:$K,'own+play'!$D:$D,$A158,'own+play'!$A:$A,$C158),"")</f>
        <v>17.7</v>
      </c>
      <c r="I158">
        <v>21.7</v>
      </c>
      <c r="K158">
        <v>249</v>
      </c>
      <c r="L158">
        <v>3</v>
      </c>
      <c r="M158" t="s">
        <v>170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4" hidden="1" x14ac:dyDescent="0.15">
      <c r="A159" t="s">
        <v>22</v>
      </c>
      <c r="B159" t="s">
        <v>12</v>
      </c>
      <c r="C159">
        <v>11</v>
      </c>
      <c r="D159" s="17" t="str">
        <f t="shared" si="4"/>
        <v>@</v>
      </c>
      <c r="E159" s="17" t="str">
        <f t="shared" si="5"/>
        <v>Chi</v>
      </c>
      <c r="F159" s="17">
        <f>COUNTIFS('own+play'!$D:$D,$A159,'own+play'!$A:$A,$C159)</f>
        <v>1</v>
      </c>
      <c r="G159" s="17">
        <f>COUNTIFS('own+play'!$D:$D,$A159,'own+play'!$A:$A,$C159,'own+play'!$B:$B,"&lt;&gt;Bench")</f>
        <v>1</v>
      </c>
      <c r="H159" s="17">
        <f>IF($F159,SUMIFS('own+play'!$K:$K,'own+play'!$D:$D,$A159,'own+play'!$A:$A,$C159),"")</f>
        <v>15.1</v>
      </c>
      <c r="I159">
        <v>18.3</v>
      </c>
      <c r="K159">
        <v>299</v>
      </c>
      <c r="L159">
        <v>2</v>
      </c>
      <c r="M159" t="s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4" hidden="1" x14ac:dyDescent="0.15">
      <c r="A160" t="s">
        <v>22</v>
      </c>
      <c r="B160" t="s">
        <v>12</v>
      </c>
      <c r="C160">
        <v>12</v>
      </c>
      <c r="D160" s="17" t="str">
        <f t="shared" si="4"/>
        <v/>
      </c>
      <c r="E160" s="17" t="str">
        <f t="shared" si="5"/>
        <v>Min</v>
      </c>
      <c r="F160" s="17">
        <f>COUNTIFS('own+play'!$D:$D,$A160,'own+play'!$A:$A,$C160)</f>
        <v>1</v>
      </c>
      <c r="G160" s="17">
        <f>COUNTIFS('own+play'!$D:$D,$A160,'own+play'!$A:$A,$C160,'own+play'!$B:$B,"&lt;&gt;Bench")</f>
        <v>1</v>
      </c>
      <c r="H160" s="17">
        <f>IF($F160,SUMIFS('own+play'!$K:$K,'own+play'!$D:$D,$A160,'own+play'!$A:$A,$C160),"")</f>
        <v>16.5</v>
      </c>
      <c r="I160">
        <v>14</v>
      </c>
      <c r="K160">
        <v>250</v>
      </c>
      <c r="L160">
        <v>2</v>
      </c>
      <c r="M160" t="s">
        <v>113</v>
      </c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4" hidden="1" x14ac:dyDescent="0.15">
      <c r="A161" t="s">
        <v>22</v>
      </c>
      <c r="B161" t="s">
        <v>12</v>
      </c>
      <c r="C161">
        <v>13</v>
      </c>
      <c r="D161" s="17" t="str">
        <f t="shared" si="4"/>
        <v>@</v>
      </c>
      <c r="E161" s="17" t="str">
        <f t="shared" si="5"/>
        <v>Bal</v>
      </c>
      <c r="F161" s="17">
        <f>COUNTIFS('own+play'!$D:$D,$A161,'own+play'!$A:$A,$C161)</f>
        <v>1</v>
      </c>
      <c r="G161" s="17">
        <f>COUNTIFS('own+play'!$D:$D,$A161,'own+play'!$A:$A,$C161,'own+play'!$B:$B,"&lt;&gt;Bench")</f>
        <v>0</v>
      </c>
      <c r="H161" s="17">
        <f>IF($F161,SUMIFS('own+play'!$K:$K,'own+play'!$D:$D,$A161,'own+play'!$A:$A,$C161),"")</f>
        <v>14.4</v>
      </c>
      <c r="I161">
        <v>11.9</v>
      </c>
      <c r="K161">
        <v>292</v>
      </c>
      <c r="L161">
        <v>1</v>
      </c>
      <c r="M161" t="s">
        <v>91</v>
      </c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s="17" customFormat="1" ht="14" hidden="1" x14ac:dyDescent="0.15">
      <c r="A162" s="17" t="s">
        <v>22</v>
      </c>
      <c r="B162" s="17" t="s">
        <v>12</v>
      </c>
      <c r="C162" s="17">
        <v>14</v>
      </c>
      <c r="D162" s="17" t="str">
        <f t="shared" si="4"/>
        <v>@</v>
      </c>
      <c r="E162" s="17" t="str">
        <f t="shared" si="5"/>
        <v>TB</v>
      </c>
      <c r="F162" s="17">
        <f>COUNTIFS('own+play'!$D:$D,$A162,'own+play'!$A:$A,$C162)</f>
        <v>1</v>
      </c>
      <c r="G162" s="17">
        <f>COUNTIFS('own+play'!$D:$D,$A162,'own+play'!$A:$A,$C162,'own+play'!$B:$B,"&lt;&gt;Bench")</f>
        <v>1</v>
      </c>
      <c r="H162" s="17">
        <f>IF($F162,SUMIFS('own+play'!$K:$K,'own+play'!$D:$D,$A162,'own+play'!$A:$A,$C162),"")</f>
        <v>17</v>
      </c>
      <c r="I162" s="17">
        <v>15.2</v>
      </c>
      <c r="K162" s="17">
        <v>381</v>
      </c>
      <c r="L162" s="17">
        <v>1</v>
      </c>
      <c r="M162" s="17" t="s">
        <v>259</v>
      </c>
      <c r="P162" s="19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s="17" customFormat="1" ht="14" hidden="1" x14ac:dyDescent="0.15">
      <c r="A163" s="17" t="s">
        <v>22</v>
      </c>
      <c r="B163" s="17" t="s">
        <v>12</v>
      </c>
      <c r="C163" s="17">
        <v>15</v>
      </c>
      <c r="D163" s="17" t="str">
        <f t="shared" si="4"/>
        <v/>
      </c>
      <c r="E163" s="17" t="str">
        <f t="shared" si="5"/>
        <v>Chi</v>
      </c>
      <c r="F163" s="17">
        <f>COUNTIFS('own+play'!$D:$D,$A163,'own+play'!$A:$A,$C163)</f>
        <v>1</v>
      </c>
      <c r="G163" s="17">
        <f>COUNTIFS('own+play'!$D:$D,$A163,'own+play'!$A:$A,$C163,'own+play'!$B:$B,"&lt;&gt;Bench")</f>
        <v>0</v>
      </c>
      <c r="H163" s="17">
        <f>IF($F163,SUMIFS('own+play'!$K:$K,'own+play'!$D:$D,$A163,'own+play'!$A:$A,$C163),"")</f>
        <v>17.100000000000001</v>
      </c>
      <c r="I163" s="17">
        <v>17.399999999999999</v>
      </c>
      <c r="K163" s="17">
        <v>237</v>
      </c>
      <c r="L163" s="17">
        <v>2</v>
      </c>
      <c r="M163" s="17" t="s">
        <v>119</v>
      </c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s="17" customFormat="1" ht="14" hidden="1" x14ac:dyDescent="0.15">
      <c r="A164" s="17" t="s">
        <v>22</v>
      </c>
      <c r="B164" s="17" t="s">
        <v>12</v>
      </c>
      <c r="C164" s="17">
        <v>16</v>
      </c>
      <c r="D164" s="17" t="str">
        <f t="shared" si="4"/>
        <v>@</v>
      </c>
      <c r="E164" s="17" t="str">
        <f t="shared" si="5"/>
        <v>Cin</v>
      </c>
      <c r="F164" s="17">
        <f>COUNTIFS('own+play'!$D:$D,$A164,'own+play'!$A:$A,$C164)</f>
        <v>1</v>
      </c>
      <c r="G164" s="17">
        <f>COUNTIFS('own+play'!$D:$D,$A164,'own+play'!$A:$A,$C164,'own+play'!$B:$B,"&lt;&gt;Bench")</f>
        <v>1</v>
      </c>
      <c r="H164" s="17">
        <f>IF($F164,SUMIFS('own+play'!$K:$K,'own+play'!$D:$D,$A164,'own+play'!$A:$A,$C164),"")</f>
        <v>16.899999999999999</v>
      </c>
      <c r="I164" s="17">
        <v>10.8</v>
      </c>
      <c r="K164" s="17">
        <v>203</v>
      </c>
      <c r="L164" s="17">
        <v>1</v>
      </c>
      <c r="M164" s="17" t="s">
        <v>210</v>
      </c>
      <c r="P164" s="19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4" hidden="1" x14ac:dyDescent="0.15">
      <c r="A165" t="s">
        <v>26</v>
      </c>
      <c r="B165" t="s">
        <v>24</v>
      </c>
      <c r="C165">
        <v>13</v>
      </c>
      <c r="D165" s="17" t="str">
        <f t="shared" si="4"/>
        <v/>
      </c>
      <c r="E165" s="17" t="str">
        <f t="shared" si="5"/>
        <v>Wsh</v>
      </c>
      <c r="F165" s="17">
        <f>COUNTIFS('own+play'!$D:$D,$A165,'own+play'!$A:$A,$C165)</f>
        <v>1</v>
      </c>
      <c r="G165" s="17">
        <f>COUNTIFS('own+play'!$D:$D,$A165,'own+play'!$A:$A,$C165,'own+play'!$B:$B,"&lt;&gt;Bench")</f>
        <v>1</v>
      </c>
      <c r="H165" s="17">
        <f>IF($F165,SUMIFS('own+play'!$K:$K,'own+play'!$D:$D,$A165,'own+play'!$A:$A,$C165),"")</f>
        <v>10.7</v>
      </c>
      <c r="I165">
        <v>8.6999999999999993</v>
      </c>
      <c r="J165">
        <v>10</v>
      </c>
      <c r="K165">
        <v>27</v>
      </c>
      <c r="L165">
        <v>1</v>
      </c>
      <c r="M165" t="s">
        <v>66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s="17" customFormat="1" ht="14" hidden="1" x14ac:dyDescent="0.15">
      <c r="A166" s="17" t="s">
        <v>26</v>
      </c>
      <c r="B166" s="17" t="s">
        <v>24</v>
      </c>
      <c r="C166" s="17">
        <v>14</v>
      </c>
      <c r="D166" s="17" t="str">
        <f t="shared" si="4"/>
        <v>@</v>
      </c>
      <c r="E166" s="17" t="str">
        <f t="shared" si="5"/>
        <v>NYG</v>
      </c>
      <c r="F166" s="17">
        <f>COUNTIFS('own+play'!$D:$D,$A166,'own+play'!$A:$A,$C166)</f>
        <v>1</v>
      </c>
      <c r="G166" s="17">
        <f>COUNTIFS('own+play'!$D:$D,$A166,'own+play'!$A:$A,$C166,'own+play'!$B:$B,"&lt;&gt;Bench")</f>
        <v>0</v>
      </c>
      <c r="H166" s="17">
        <f>IF($F166,SUMIFS('own+play'!$K:$K,'own+play'!$D:$D,$A166,'own+play'!$A:$A,$C166),"")</f>
        <v>9.6999999999999993</v>
      </c>
      <c r="I166" s="17">
        <v>33</v>
      </c>
      <c r="J166" s="17">
        <v>6</v>
      </c>
      <c r="K166" s="17">
        <v>47</v>
      </c>
      <c r="L166" s="17">
        <v>1</v>
      </c>
      <c r="M166" s="17" t="s">
        <v>204</v>
      </c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s="17" customFormat="1" ht="14" hidden="1" x14ac:dyDescent="0.15">
      <c r="A167" s="17" t="s">
        <v>26</v>
      </c>
      <c r="B167" s="17" t="s">
        <v>24</v>
      </c>
      <c r="C167" s="17">
        <v>15</v>
      </c>
      <c r="D167" s="17" t="str">
        <f t="shared" si="4"/>
        <v>@</v>
      </c>
      <c r="E167" s="17" t="str">
        <f t="shared" si="5"/>
        <v>Oak</v>
      </c>
      <c r="F167" s="17">
        <f>COUNTIFS('own+play'!$D:$D,$A167,'own+play'!$A:$A,$C167)</f>
        <v>1</v>
      </c>
      <c r="G167" s="17">
        <f>COUNTIFS('own+play'!$D:$D,$A167,'own+play'!$A:$A,$C167,'own+play'!$B:$B,"&lt;&gt;Bench")</f>
        <v>0</v>
      </c>
      <c r="H167" s="17">
        <f>IF($F167,SUMIFS('own+play'!$K:$K,'own+play'!$D:$D,$A167,'own+play'!$A:$A,$C167),"")</f>
        <v>10</v>
      </c>
      <c r="I167" s="17">
        <v>12.4</v>
      </c>
      <c r="J167" s="17">
        <v>7</v>
      </c>
      <c r="K167" s="17">
        <v>13</v>
      </c>
      <c r="L167" s="17">
        <v>1</v>
      </c>
      <c r="M167" s="17" t="s">
        <v>162</v>
      </c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s="17" customFormat="1" ht="14" hidden="1" x14ac:dyDescent="0.15">
      <c r="A168" s="17" t="s">
        <v>26</v>
      </c>
      <c r="B168" s="17" t="s">
        <v>24</v>
      </c>
      <c r="C168" s="17">
        <v>16</v>
      </c>
      <c r="D168" s="17" t="str">
        <f t="shared" si="4"/>
        <v/>
      </c>
      <c r="E168" s="17" t="str">
        <f t="shared" si="5"/>
        <v>Sea</v>
      </c>
      <c r="F168" s="17">
        <f>COUNTIFS('own+play'!$D:$D,$A168,'own+play'!$A:$A,$C168)</f>
        <v>1</v>
      </c>
      <c r="G168" s="17">
        <f>COUNTIFS('own+play'!$D:$D,$A168,'own+play'!$A:$A,$C168,'own+play'!$B:$B,"&lt;&gt;Bench")</f>
        <v>0</v>
      </c>
      <c r="H168" s="17">
        <f>IF($F168,SUMIFS('own+play'!$K:$K,'own+play'!$D:$D,$A168,'own+play'!$A:$A,$C168),"")</f>
        <v>2</v>
      </c>
      <c r="I168" s="17">
        <v>6.3</v>
      </c>
      <c r="J168" s="17">
        <v>2</v>
      </c>
      <c r="K168" s="17">
        <v>10</v>
      </c>
      <c r="L168" s="17">
        <v>0</v>
      </c>
      <c r="M168" s="17" t="s">
        <v>256</v>
      </c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4" hidden="1" x14ac:dyDescent="0.15">
      <c r="A169" t="s">
        <v>43</v>
      </c>
      <c r="B169" t="s">
        <v>24</v>
      </c>
      <c r="C169">
        <v>1</v>
      </c>
      <c r="D169" s="17" t="str">
        <f t="shared" si="4"/>
        <v>@</v>
      </c>
      <c r="E169" s="17" t="str">
        <f t="shared" si="5"/>
        <v>Dal</v>
      </c>
      <c r="F169" s="17">
        <f>COUNTIFS('own+play'!$D:$D,$A169,'own+play'!$A:$A,$C169)</f>
        <v>1</v>
      </c>
      <c r="G169" s="17">
        <f>COUNTIFS('own+play'!$D:$D,$A169,'own+play'!$A:$A,$C169,'own+play'!$B:$B,"&lt;&gt;Bench")</f>
        <v>0</v>
      </c>
      <c r="H169" s="17">
        <f>IF($F169,SUMIFS('own+play'!$K:$K,'own+play'!$D:$D,$A169,'own+play'!$A:$A,$C169),"")</f>
        <v>9.5</v>
      </c>
      <c r="I169">
        <v>14.1</v>
      </c>
      <c r="J169">
        <v>0</v>
      </c>
      <c r="K169">
        <v>0</v>
      </c>
      <c r="L169">
        <v>0</v>
      </c>
      <c r="M169" t="s">
        <v>70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" hidden="1" x14ac:dyDescent="0.15">
      <c r="A170" t="s">
        <v>43</v>
      </c>
      <c r="B170" t="s">
        <v>24</v>
      </c>
      <c r="C170">
        <v>2</v>
      </c>
      <c r="D170" s="17" t="str">
        <f t="shared" si="4"/>
        <v/>
      </c>
      <c r="E170" s="17" t="str">
        <f t="shared" si="5"/>
        <v>Det</v>
      </c>
      <c r="F170" s="17">
        <f>COUNTIFS('own+play'!$D:$D,$A170,'own+play'!$A:$A,$C170)</f>
        <v>1</v>
      </c>
      <c r="G170" s="17">
        <f>COUNTIFS('own+play'!$D:$D,$A170,'own+play'!$A:$A,$C170,'own+play'!$B:$B,"&lt;&gt;Bench")</f>
        <v>0</v>
      </c>
      <c r="H170" s="17">
        <f>IF($F170,SUMIFS('own+play'!$K:$K,'own+play'!$D:$D,$A170,'own+play'!$A:$A,$C170),"")</f>
        <v>11.5</v>
      </c>
      <c r="I170">
        <v>8.5</v>
      </c>
      <c r="J170">
        <v>6</v>
      </c>
      <c r="K170">
        <v>28</v>
      </c>
      <c r="L170">
        <v>0</v>
      </c>
      <c r="M170" t="s">
        <v>297</v>
      </c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4" hidden="1" x14ac:dyDescent="0.15">
      <c r="A171" t="s">
        <v>43</v>
      </c>
      <c r="B171" t="s">
        <v>24</v>
      </c>
      <c r="C171">
        <v>3</v>
      </c>
      <c r="D171" s="17" t="str">
        <f t="shared" si="4"/>
        <v>@</v>
      </c>
      <c r="E171" s="17" t="str">
        <f t="shared" si="5"/>
        <v>Phi</v>
      </c>
      <c r="F171" s="17">
        <f>COUNTIFS('own+play'!$D:$D,$A171,'own+play'!$A:$A,$C171)</f>
        <v>1</v>
      </c>
      <c r="G171" s="17">
        <f>COUNTIFS('own+play'!$D:$D,$A171,'own+play'!$A:$A,$C171,'own+play'!$B:$B,"&lt;&gt;Bench")</f>
        <v>0</v>
      </c>
      <c r="H171" s="17">
        <f>IF($F171,SUMIFS('own+play'!$K:$K,'own+play'!$D:$D,$A171,'own+play'!$A:$A,$C171),"")</f>
        <v>8.5</v>
      </c>
      <c r="I171">
        <v>4.3</v>
      </c>
      <c r="J171">
        <v>1</v>
      </c>
      <c r="K171">
        <v>5</v>
      </c>
      <c r="L171">
        <v>0</v>
      </c>
      <c r="M171" t="s">
        <v>143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4" hidden="1" x14ac:dyDescent="0.15">
      <c r="A172" t="s">
        <v>34</v>
      </c>
      <c r="B172" t="s">
        <v>14</v>
      </c>
      <c r="C172">
        <v>1</v>
      </c>
      <c r="D172" s="17" t="str">
        <f t="shared" si="4"/>
        <v>@</v>
      </c>
      <c r="E172" s="17" t="str">
        <f t="shared" si="5"/>
        <v>LAR</v>
      </c>
      <c r="F172" s="17">
        <f>COUNTIFS('own+play'!$D:$D,$A172,'own+play'!$A:$A,$C172)</f>
        <v>1</v>
      </c>
      <c r="G172" s="17">
        <f>COUNTIFS('own+play'!$D:$D,$A172,'own+play'!$A:$A,$C172,'own+play'!$B:$B,"&lt;&gt;Bench")</f>
        <v>1</v>
      </c>
      <c r="H172" s="17">
        <f>IF($F172,SUMIFS('own+play'!$K:$K,'own+play'!$D:$D,$A172,'own+play'!$A:$A,$C172),"")</f>
        <v>14.4</v>
      </c>
      <c r="I172">
        <v>6.7</v>
      </c>
      <c r="J172">
        <v>3</v>
      </c>
      <c r="K172">
        <v>57</v>
      </c>
      <c r="L172">
        <v>0</v>
      </c>
      <c r="M172" t="s">
        <v>174</v>
      </c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" hidden="1" x14ac:dyDescent="0.15">
      <c r="A173" t="s">
        <v>34</v>
      </c>
      <c r="B173" t="s">
        <v>14</v>
      </c>
      <c r="C173">
        <v>2</v>
      </c>
      <c r="D173" s="17" t="str">
        <f t="shared" si="4"/>
        <v/>
      </c>
      <c r="E173" s="17" t="str">
        <f t="shared" si="5"/>
        <v>Ari</v>
      </c>
      <c r="F173" s="17">
        <f>COUNTIFS('own+play'!$D:$D,$A173,'own+play'!$A:$A,$C173)</f>
        <v>1</v>
      </c>
      <c r="G173" s="17">
        <f>COUNTIFS('own+play'!$D:$D,$A173,'own+play'!$A:$A,$C173,'own+play'!$B:$B,"&lt;&gt;Bench")</f>
        <v>1</v>
      </c>
      <c r="H173" s="17">
        <f>IF($F173,SUMIFS('own+play'!$K:$K,'own+play'!$D:$D,$A173,'own+play'!$A:$A,$C173),"")</f>
        <v>13.9</v>
      </c>
      <c r="I173">
        <v>8.9</v>
      </c>
      <c r="J173">
        <v>4</v>
      </c>
      <c r="K173">
        <v>49</v>
      </c>
      <c r="L173">
        <v>0</v>
      </c>
      <c r="M173" t="s">
        <v>166</v>
      </c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4" hidden="1" x14ac:dyDescent="0.15">
      <c r="A174" t="s">
        <v>34</v>
      </c>
      <c r="B174" t="s">
        <v>14</v>
      </c>
      <c r="C174">
        <v>3</v>
      </c>
      <c r="D174" s="17" t="str">
        <f t="shared" si="4"/>
        <v/>
      </c>
      <c r="E174" s="17" t="str">
        <f t="shared" si="5"/>
        <v>Cle</v>
      </c>
      <c r="F174" s="17">
        <f>COUNTIFS('own+play'!$D:$D,$A174,'own+play'!$A:$A,$C174)</f>
        <v>1</v>
      </c>
      <c r="G174" s="17">
        <f>COUNTIFS('own+play'!$D:$D,$A174,'own+play'!$A:$A,$C174,'own+play'!$B:$B,"&lt;&gt;Bench")</f>
        <v>1</v>
      </c>
      <c r="H174" s="17">
        <f>IF($F174,SUMIFS('own+play'!$K:$K,'own+play'!$D:$D,$A174,'own+play'!$A:$A,$C174),"")</f>
        <v>13.9</v>
      </c>
      <c r="I174">
        <v>28.3</v>
      </c>
      <c r="J174">
        <v>7</v>
      </c>
      <c r="K174">
        <v>153</v>
      </c>
      <c r="L174">
        <v>1</v>
      </c>
      <c r="M174" t="s">
        <v>170</v>
      </c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" hidden="1" x14ac:dyDescent="0.15">
      <c r="A175" t="s">
        <v>34</v>
      </c>
      <c r="B175" t="s">
        <v>14</v>
      </c>
      <c r="C175">
        <v>4</v>
      </c>
      <c r="D175" s="17" t="str">
        <f t="shared" si="4"/>
        <v>@</v>
      </c>
      <c r="E175" s="17" t="str">
        <f t="shared" si="5"/>
        <v>Sea</v>
      </c>
      <c r="F175" s="17">
        <f>COUNTIFS('own+play'!$D:$D,$A175,'own+play'!$A:$A,$C175)</f>
        <v>1</v>
      </c>
      <c r="G175" s="17">
        <f>COUNTIFS('own+play'!$D:$D,$A175,'own+play'!$A:$A,$C175,'own+play'!$B:$B,"&lt;&gt;Bench")</f>
        <v>1</v>
      </c>
      <c r="H175" s="17">
        <f>IF($F175,SUMIFS('own+play'!$K:$K,'own+play'!$D:$D,$A175,'own+play'!$A:$A,$C175),"")</f>
        <v>13.7</v>
      </c>
      <c r="I175">
        <v>6</v>
      </c>
      <c r="J175">
        <v>3</v>
      </c>
      <c r="K175">
        <v>30</v>
      </c>
      <c r="L175">
        <v>0</v>
      </c>
      <c r="M175" t="s">
        <v>78</v>
      </c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4" hidden="1" x14ac:dyDescent="0.15">
      <c r="A176" t="s">
        <v>34</v>
      </c>
      <c r="B176" t="s">
        <v>14</v>
      </c>
      <c r="C176">
        <v>5</v>
      </c>
      <c r="D176" s="17" t="str">
        <f t="shared" si="4"/>
        <v/>
      </c>
      <c r="E176" s="17" t="str">
        <f t="shared" si="5"/>
        <v>SF</v>
      </c>
      <c r="F176" s="17">
        <f>COUNTIFS('own+play'!$D:$D,$A176,'own+play'!$A:$A,$C176)</f>
        <v>1</v>
      </c>
      <c r="G176" s="17">
        <f>COUNTIFS('own+play'!$D:$D,$A176,'own+play'!$A:$A,$C176,'own+play'!$B:$B,"&lt;&gt;Bench")</f>
        <v>1</v>
      </c>
      <c r="H176" s="17">
        <f>IF($F176,SUMIFS('own+play'!$K:$K,'own+play'!$D:$D,$A176,'own+play'!$A:$A,$C176),"")</f>
        <v>13.5</v>
      </c>
      <c r="I176">
        <v>24.7</v>
      </c>
      <c r="J176">
        <v>7</v>
      </c>
      <c r="K176">
        <v>177</v>
      </c>
      <c r="L176">
        <v>0</v>
      </c>
      <c r="M176" t="s">
        <v>107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4" hidden="1" x14ac:dyDescent="0.15">
      <c r="A177" t="s">
        <v>34</v>
      </c>
      <c r="B177" t="s">
        <v>14</v>
      </c>
      <c r="C177">
        <v>6</v>
      </c>
      <c r="D177" s="17" t="str">
        <f t="shared" si="4"/>
        <v>@</v>
      </c>
      <c r="E177" s="17" t="str">
        <f t="shared" si="5"/>
        <v>Ten</v>
      </c>
      <c r="F177" s="17">
        <f>COUNTIFS('own+play'!$D:$D,$A177,'own+play'!$A:$A,$C177)</f>
        <v>1</v>
      </c>
      <c r="G177" s="17">
        <f>COUNTIFS('own+play'!$D:$D,$A177,'own+play'!$A:$A,$C177,'own+play'!$B:$B,"&lt;&gt;Bench")</f>
        <v>1</v>
      </c>
      <c r="H177" s="17">
        <f>IF($F177,SUMIFS('own+play'!$K:$K,'own+play'!$D:$D,$A177,'own+play'!$A:$A,$C177),"")</f>
        <v>14.3</v>
      </c>
      <c r="I177">
        <v>2.9</v>
      </c>
      <c r="J177">
        <v>1</v>
      </c>
      <c r="K177">
        <v>19</v>
      </c>
      <c r="L177">
        <v>0</v>
      </c>
      <c r="M177" t="s">
        <v>240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4" hidden="1" x14ac:dyDescent="0.15">
      <c r="A178" t="s">
        <v>34</v>
      </c>
      <c r="B178" t="s">
        <v>14</v>
      </c>
      <c r="C178">
        <v>7</v>
      </c>
      <c r="D178" s="17" t="str">
        <f t="shared" si="4"/>
        <v/>
      </c>
      <c r="E178" s="17" t="str">
        <f t="shared" si="5"/>
        <v>Jax</v>
      </c>
      <c r="F178" s="17">
        <f>COUNTIFS('own+play'!$D:$D,$A178,'own+play'!$A:$A,$C178)</f>
        <v>1</v>
      </c>
      <c r="G178" s="17">
        <f>COUNTIFS('own+play'!$D:$D,$A178,'own+play'!$A:$A,$C178,'own+play'!$B:$B,"&lt;&gt;Bench")</f>
        <v>1</v>
      </c>
      <c r="H178" s="17">
        <f>IF($F178,SUMIFS('own+play'!$K:$K,'own+play'!$D:$D,$A178,'own+play'!$A:$A,$C178),"")</f>
        <v>11.9</v>
      </c>
      <c r="I178">
        <v>4.7</v>
      </c>
      <c r="J178">
        <v>2</v>
      </c>
      <c r="K178">
        <v>27</v>
      </c>
      <c r="L178">
        <v>0</v>
      </c>
      <c r="M178" t="s">
        <v>225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4" hidden="1" x14ac:dyDescent="0.15">
      <c r="A179" t="s">
        <v>34</v>
      </c>
      <c r="B179" t="s">
        <v>14</v>
      </c>
      <c r="C179">
        <v>8</v>
      </c>
      <c r="D179" s="17" t="str">
        <f t="shared" si="4"/>
        <v>@</v>
      </c>
      <c r="E179" s="17" t="str">
        <f t="shared" si="5"/>
        <v>Cin</v>
      </c>
      <c r="F179" s="17">
        <f>COUNTIFS('own+play'!$D:$D,$A179,'own+play'!$A:$A,$C179)</f>
        <v>1</v>
      </c>
      <c r="G179" s="17">
        <f>COUNTIFS('own+play'!$D:$D,$A179,'own+play'!$A:$A,$C179,'own+play'!$B:$B,"&lt;&gt;Bench")</f>
        <v>1</v>
      </c>
      <c r="H179" s="17">
        <f>IF($F179,SUMIFS('own+play'!$K:$K,'own+play'!$D:$D,$A179,'own+play'!$A:$A,$C179),"")</f>
        <v>11.2</v>
      </c>
      <c r="I179">
        <v>3.5</v>
      </c>
      <c r="J179">
        <v>2</v>
      </c>
      <c r="K179">
        <v>15</v>
      </c>
      <c r="L179">
        <v>0</v>
      </c>
      <c r="M179" t="s">
        <v>210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4" hidden="1" x14ac:dyDescent="0.15">
      <c r="A180" t="s">
        <v>34</v>
      </c>
      <c r="B180" t="s">
        <v>14</v>
      </c>
      <c r="C180">
        <v>9</v>
      </c>
      <c r="D180" s="17" t="str">
        <f t="shared" si="4"/>
        <v>@</v>
      </c>
      <c r="E180" s="17" t="str">
        <f t="shared" si="5"/>
        <v>Hou</v>
      </c>
      <c r="F180" s="17">
        <f>COUNTIFS('own+play'!$D:$D,$A180,'own+play'!$A:$A,$C180)</f>
        <v>1</v>
      </c>
      <c r="G180" s="17">
        <f>COUNTIFS('own+play'!$D:$D,$A180,'own+play'!$A:$A,$C180,'own+play'!$B:$B,"&lt;&gt;Bench")</f>
        <v>1</v>
      </c>
      <c r="H180" s="17">
        <f>IF($F180,SUMIFS('own+play'!$K:$K,'own+play'!$D:$D,$A180,'own+play'!$A:$A,$C180),"")</f>
        <v>9.9</v>
      </c>
      <c r="I180">
        <v>34.5</v>
      </c>
      <c r="J180">
        <v>5</v>
      </c>
      <c r="K180">
        <v>175</v>
      </c>
      <c r="L180">
        <v>2</v>
      </c>
      <c r="M180" t="s">
        <v>193</v>
      </c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4" hidden="1" x14ac:dyDescent="0.15">
      <c r="A181" t="s">
        <v>34</v>
      </c>
      <c r="B181" t="s">
        <v>14</v>
      </c>
      <c r="C181">
        <v>10</v>
      </c>
      <c r="D181" s="17" t="str">
        <f t="shared" si="4"/>
        <v/>
      </c>
      <c r="E181" s="17" t="str">
        <f t="shared" si="5"/>
        <v>Pit</v>
      </c>
      <c r="F181" s="17">
        <f>COUNTIFS('own+play'!$D:$D,$A181,'own+play'!$A:$A,$C181)</f>
        <v>1</v>
      </c>
      <c r="G181" s="17">
        <f>COUNTIFS('own+play'!$D:$D,$A181,'own+play'!$A:$A,$C181,'own+play'!$B:$B,"&lt;&gt;Bench")</f>
        <v>1</v>
      </c>
      <c r="H181" s="17">
        <f>IF($F181,SUMIFS('own+play'!$K:$K,'own+play'!$D:$D,$A181,'own+play'!$A:$A,$C181),"")</f>
        <v>10.8</v>
      </c>
      <c r="I181">
        <v>4.3</v>
      </c>
      <c r="J181">
        <v>2</v>
      </c>
      <c r="K181">
        <v>23</v>
      </c>
      <c r="L181">
        <v>0</v>
      </c>
      <c r="M181" t="s">
        <v>176</v>
      </c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4" hidden="1" x14ac:dyDescent="0.15">
      <c r="A182" t="s">
        <v>34</v>
      </c>
      <c r="B182" t="s">
        <v>14</v>
      </c>
      <c r="C182">
        <v>11</v>
      </c>
      <c r="D182" s="17" t="str">
        <f t="shared" si="4"/>
        <v/>
      </c>
      <c r="E182" s="17" t="str">
        <f t="shared" si="5"/>
        <v>BYE</v>
      </c>
      <c r="F182" s="17">
        <f>COUNTIFS('own+play'!$D:$D,$A182,'own+play'!$A:$A,$C182)</f>
        <v>1</v>
      </c>
      <c r="G182" s="17">
        <f>COUNTIFS('own+play'!$D:$D,$A182,'own+play'!$A:$A,$C182,'own+play'!$B:$B,"&lt;&gt;Bench")</f>
        <v>0</v>
      </c>
      <c r="H182" s="17">
        <f>IF($F182,SUMIFS('own+play'!$K:$K,'own+play'!$D:$D,$A182,'own+play'!$A:$A,$C182),"")</f>
        <v>0</v>
      </c>
      <c r="M182" t="s">
        <v>312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4" hidden="1" x14ac:dyDescent="0.15">
      <c r="A183" t="s">
        <v>34</v>
      </c>
      <c r="B183" t="s">
        <v>14</v>
      </c>
      <c r="C183">
        <v>12</v>
      </c>
      <c r="D183" s="17" t="str">
        <f t="shared" si="4"/>
        <v/>
      </c>
      <c r="E183" s="17" t="str">
        <f t="shared" si="5"/>
        <v>Ten</v>
      </c>
      <c r="F183" s="17">
        <f>COUNTIFS('own+play'!$D:$D,$A183,'own+play'!$A:$A,$C183)</f>
        <v>1</v>
      </c>
      <c r="G183" s="17">
        <f>COUNTIFS('own+play'!$D:$D,$A183,'own+play'!$A:$A,$C183,'own+play'!$B:$B,"&lt;&gt;Bench")</f>
        <v>1</v>
      </c>
      <c r="H183" s="17">
        <f>IF($F183,SUMIFS('own+play'!$K:$K,'own+play'!$D:$D,$A183,'own+play'!$A:$A,$C183),"")</f>
        <v>12</v>
      </c>
      <c r="I183">
        <v>3.5</v>
      </c>
      <c r="J183">
        <v>2</v>
      </c>
      <c r="K183">
        <v>15</v>
      </c>
      <c r="L183">
        <v>0</v>
      </c>
      <c r="M183" t="s">
        <v>121</v>
      </c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4" hidden="1" x14ac:dyDescent="0.15">
      <c r="A184" t="s">
        <v>34</v>
      </c>
      <c r="B184" t="s">
        <v>14</v>
      </c>
      <c r="C184">
        <v>13</v>
      </c>
      <c r="D184" s="17" t="str">
        <f t="shared" si="4"/>
        <v>@</v>
      </c>
      <c r="E184" s="17" t="str">
        <f t="shared" si="5"/>
        <v>Jax</v>
      </c>
      <c r="F184" s="17">
        <f>COUNTIFS('own+play'!$D:$D,$A184,'own+play'!$A:$A,$C184)</f>
        <v>1</v>
      </c>
      <c r="G184" s="17">
        <f>COUNTIFS('own+play'!$D:$D,$A184,'own+play'!$A:$A,$C184,'own+play'!$B:$B,"&lt;&gt;Bench")</f>
        <v>0</v>
      </c>
      <c r="H184" s="17">
        <f>IF($F184,SUMIFS('own+play'!$K:$K,'own+play'!$D:$D,$A184,'own+play'!$A:$A,$C184),"")</f>
        <v>10.5</v>
      </c>
      <c r="I184">
        <v>14.1</v>
      </c>
      <c r="J184">
        <v>3</v>
      </c>
      <c r="K184">
        <v>51</v>
      </c>
      <c r="L184">
        <v>1</v>
      </c>
      <c r="M184" t="s">
        <v>98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s="17" customFormat="1" ht="14" hidden="1" x14ac:dyDescent="0.15">
      <c r="A185" s="17" t="s">
        <v>34</v>
      </c>
      <c r="B185" s="17" t="s">
        <v>14</v>
      </c>
      <c r="C185" s="17">
        <v>14</v>
      </c>
      <c r="D185" s="17" t="str">
        <f t="shared" si="4"/>
        <v>@</v>
      </c>
      <c r="E185" s="17" t="str">
        <f t="shared" si="5"/>
        <v>Buf</v>
      </c>
      <c r="F185" s="17">
        <f>COUNTIFS('own+play'!$D:$D,$A185,'own+play'!$A:$A,$C185)</f>
        <v>1</v>
      </c>
      <c r="G185" s="17">
        <f>COUNTIFS('own+play'!$D:$D,$A185,'own+play'!$A:$A,$C185,'own+play'!$B:$B,"&lt;&gt;Bench")</f>
        <v>1</v>
      </c>
      <c r="H185" s="17">
        <f>IF($F185,SUMIFS('own+play'!$K:$K,'own+play'!$D:$D,$A185,'own+play'!$A:$A,$C185),"")</f>
        <v>12</v>
      </c>
      <c r="I185" s="17">
        <v>4</v>
      </c>
      <c r="J185" s="17">
        <v>2</v>
      </c>
      <c r="K185" s="17">
        <v>20</v>
      </c>
      <c r="L185" s="17">
        <v>0</v>
      </c>
      <c r="M185" s="17" t="s">
        <v>542</v>
      </c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s="17" customFormat="1" ht="14" hidden="1" x14ac:dyDescent="0.15">
      <c r="A186" s="17" t="s">
        <v>34</v>
      </c>
      <c r="B186" s="17" t="s">
        <v>14</v>
      </c>
      <c r="C186" s="17">
        <v>15</v>
      </c>
      <c r="D186" s="17" t="str">
        <f t="shared" si="4"/>
        <v/>
      </c>
      <c r="E186" s="17" t="str">
        <f t="shared" si="5"/>
        <v>Den</v>
      </c>
      <c r="F186" s="17">
        <f>COUNTIFS('own+play'!$D:$D,$A186,'own+play'!$A:$A,$C186)</f>
        <v>1</v>
      </c>
      <c r="G186" s="17">
        <f>COUNTIFS('own+play'!$D:$D,$A186,'own+play'!$A:$A,$C186,'own+play'!$B:$B,"&lt;&gt;Bench")</f>
        <v>1</v>
      </c>
      <c r="H186" s="17">
        <f>IF($F186,SUMIFS('own+play'!$K:$K,'own+play'!$D:$D,$A186,'own+play'!$A:$A,$C186),"")</f>
        <v>10.199999999999999</v>
      </c>
      <c r="I186" s="17">
        <v>9.1</v>
      </c>
      <c r="J186" s="17">
        <v>5</v>
      </c>
      <c r="K186" s="17">
        <v>41</v>
      </c>
      <c r="L186" s="17">
        <v>0</v>
      </c>
      <c r="M186" s="17" t="s">
        <v>201</v>
      </c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s="17" customFormat="1" ht="14" hidden="1" x14ac:dyDescent="0.15">
      <c r="A187" s="17" t="s">
        <v>34</v>
      </c>
      <c r="B187" s="17" t="s">
        <v>14</v>
      </c>
      <c r="C187" s="17">
        <v>16</v>
      </c>
      <c r="D187" s="17" t="str">
        <f t="shared" si="4"/>
        <v>@</v>
      </c>
      <c r="E187" s="17" t="str">
        <f t="shared" si="5"/>
        <v>Bal</v>
      </c>
      <c r="F187" s="17">
        <f>COUNTIFS('own+play'!$D:$D,$A187,'own+play'!$A:$A,$C187)</f>
        <v>1</v>
      </c>
      <c r="G187" s="17">
        <f>COUNTIFS('own+play'!$D:$D,$A187,'own+play'!$A:$A,$C187,'own+play'!$B:$B,"&lt;&gt;Bench")</f>
        <v>0</v>
      </c>
      <c r="H187" s="17">
        <f>IF($F187,SUMIFS('own+play'!$K:$K,'own+play'!$D:$D,$A187,'own+play'!$A:$A,$C187),"")</f>
        <v>11.3</v>
      </c>
      <c r="I187" s="17">
        <v>16</v>
      </c>
      <c r="J187" s="17">
        <v>6</v>
      </c>
      <c r="K187" s="17">
        <v>100</v>
      </c>
      <c r="L187" s="17">
        <v>0</v>
      </c>
      <c r="M187" s="17" t="s">
        <v>91</v>
      </c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4" hidden="1" x14ac:dyDescent="0.15">
      <c r="A188" t="s">
        <v>21</v>
      </c>
      <c r="B188" t="s">
        <v>12</v>
      </c>
      <c r="C188">
        <v>7</v>
      </c>
      <c r="D188" s="17" t="str">
        <f t="shared" si="4"/>
        <v/>
      </c>
      <c r="E188" s="17" t="str">
        <f t="shared" si="5"/>
        <v>TB</v>
      </c>
      <c r="F188" s="17">
        <f>COUNTIFS('own+play'!$D:$D,$A188,'own+play'!$A:$A,$C188)</f>
        <v>1</v>
      </c>
      <c r="G188" s="17">
        <f>COUNTIFS('own+play'!$D:$D,$A188,'own+play'!$A:$A,$C188,'own+play'!$B:$B,"&lt;&gt;Bench")</f>
        <v>1</v>
      </c>
      <c r="H188" s="17">
        <f>IF($F188,SUMIFS('own+play'!$K:$K,'own+play'!$D:$D,$A188,'own+play'!$A:$A,$C188),"")</f>
        <v>17.399999999999999</v>
      </c>
      <c r="I188">
        <v>20</v>
      </c>
      <c r="K188">
        <v>268</v>
      </c>
      <c r="L188">
        <v>1</v>
      </c>
      <c r="M188" t="s">
        <v>222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4" hidden="1" x14ac:dyDescent="0.15">
      <c r="A189" t="s">
        <v>21</v>
      </c>
      <c r="B189" t="s">
        <v>12</v>
      </c>
      <c r="C189">
        <v>8</v>
      </c>
      <c r="D189" s="17" t="str">
        <f t="shared" si="4"/>
        <v/>
      </c>
      <c r="E189" s="17" t="str">
        <f t="shared" si="5"/>
        <v>Oak</v>
      </c>
      <c r="F189" s="17">
        <f>COUNTIFS('own+play'!$D:$D,$A189,'own+play'!$A:$A,$C189)</f>
        <v>1</v>
      </c>
      <c r="G189" s="17">
        <f>COUNTIFS('own+play'!$D:$D,$A189,'own+play'!$A:$A,$C189,'own+play'!$B:$B,"&lt;&gt;Bench")</f>
        <v>1</v>
      </c>
      <c r="H189" s="17">
        <f>IF($F189,SUMIFS('own+play'!$K:$K,'own+play'!$D:$D,$A189,'own+play'!$A:$A,$C189),"")</f>
        <v>17.5</v>
      </c>
      <c r="I189">
        <v>16.7</v>
      </c>
      <c r="K189">
        <v>165</v>
      </c>
      <c r="L189">
        <v>1</v>
      </c>
      <c r="M189" t="s">
        <v>207</v>
      </c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4" hidden="1" x14ac:dyDescent="0.15">
      <c r="A190" t="s">
        <v>21</v>
      </c>
      <c r="B190" t="s">
        <v>12</v>
      </c>
      <c r="C190">
        <v>9</v>
      </c>
      <c r="D190" s="17" t="str">
        <f t="shared" si="4"/>
        <v>@</v>
      </c>
      <c r="E190" s="17" t="str">
        <f t="shared" si="5"/>
        <v>NYJ</v>
      </c>
      <c r="F190" s="17">
        <f>COUNTIFS('own+play'!$D:$D,$A190,'own+play'!$A:$A,$C190)</f>
        <v>1</v>
      </c>
      <c r="G190" s="17">
        <f>COUNTIFS('own+play'!$D:$D,$A190,'own+play'!$A:$A,$C190,'own+play'!$B:$B,"&lt;&gt;Bench")</f>
        <v>1</v>
      </c>
      <c r="H190" s="17">
        <f>IF($F190,SUMIFS('own+play'!$K:$K,'own+play'!$D:$D,$A190,'own+play'!$A:$A,$C190),"")</f>
        <v>17</v>
      </c>
      <c r="I190">
        <v>26.9</v>
      </c>
      <c r="K190">
        <v>285</v>
      </c>
      <c r="L190">
        <v>2</v>
      </c>
      <c r="M190" t="s">
        <v>188</v>
      </c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4" hidden="1" x14ac:dyDescent="0.15">
      <c r="A191" t="s">
        <v>21</v>
      </c>
      <c r="B191" t="s">
        <v>12</v>
      </c>
      <c r="C191">
        <v>10</v>
      </c>
      <c r="D191" s="17" t="str">
        <f t="shared" si="4"/>
        <v/>
      </c>
      <c r="E191" s="17" t="str">
        <f t="shared" si="5"/>
        <v>NO</v>
      </c>
      <c r="F191" s="17">
        <f>COUNTIFS('own+play'!$D:$D,$A191,'own+play'!$A:$A,$C191)</f>
        <v>1</v>
      </c>
      <c r="G191" s="17">
        <f>COUNTIFS('own+play'!$D:$D,$A191,'own+play'!$A:$A,$C191,'own+play'!$B:$B,"&lt;&gt;Bench")</f>
        <v>0</v>
      </c>
      <c r="H191" s="17">
        <f>IF($F191,SUMIFS('own+play'!$K:$K,'own+play'!$D:$D,$A191,'own+play'!$A:$A,$C191),"")</f>
        <v>17.3</v>
      </c>
      <c r="I191">
        <v>2.9</v>
      </c>
      <c r="K191">
        <v>56</v>
      </c>
      <c r="L191">
        <v>0</v>
      </c>
      <c r="M191" t="s">
        <v>129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4" hidden="1" x14ac:dyDescent="0.15">
      <c r="A192" t="s">
        <v>21</v>
      </c>
      <c r="B192" t="s">
        <v>12</v>
      </c>
      <c r="C192">
        <v>11</v>
      </c>
      <c r="D192" s="17" t="str">
        <f t="shared" si="4"/>
        <v>@</v>
      </c>
      <c r="E192" s="17" t="str">
        <f t="shared" si="5"/>
        <v>LAC</v>
      </c>
      <c r="F192" s="17">
        <f>COUNTIFS('own+play'!$D:$D,$A192,'own+play'!$A:$A,$C192)</f>
        <v>1</v>
      </c>
      <c r="G192" s="17">
        <f>COUNTIFS('own+play'!$D:$D,$A192,'own+play'!$A:$A,$C192,'own+play'!$B:$B,"&lt;&gt;Bench")</f>
        <v>0</v>
      </c>
      <c r="H192" s="17">
        <f>IF($F192,SUMIFS('own+play'!$K:$K,'own+play'!$D:$D,$A192,'own+play'!$A:$A,$C192),"")</f>
        <v>0.1</v>
      </c>
      <c r="I192">
        <v>18.100000000000001</v>
      </c>
      <c r="K192">
        <v>158</v>
      </c>
      <c r="L192">
        <v>1</v>
      </c>
      <c r="M192" t="s">
        <v>149</v>
      </c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4" hidden="1" x14ac:dyDescent="0.15">
      <c r="A193" t="s">
        <v>21</v>
      </c>
      <c r="B193" t="s">
        <v>12</v>
      </c>
      <c r="C193">
        <v>13</v>
      </c>
      <c r="D193" s="17" t="str">
        <f t="shared" si="4"/>
        <v/>
      </c>
      <c r="E193" s="17" t="str">
        <f t="shared" si="5"/>
        <v>NE</v>
      </c>
      <c r="F193" s="17">
        <f>COUNTIFS('own+play'!$D:$D,$A193,'own+play'!$A:$A,$C193)</f>
        <v>1</v>
      </c>
      <c r="G193" s="17">
        <f>COUNTIFS('own+play'!$D:$D,$A193,'own+play'!$A:$A,$C193,'own+play'!$B:$B,"&lt;&gt;Bench")</f>
        <v>1</v>
      </c>
      <c r="H193" s="17">
        <f>IF($F193,SUMIFS('own+play'!$K:$K,'own+play'!$D:$D,$A193,'own+play'!$A:$A,$C193),"")</f>
        <v>17.899999999999999</v>
      </c>
      <c r="I193">
        <v>3.8</v>
      </c>
      <c r="K193">
        <v>65</v>
      </c>
      <c r="L193">
        <v>0</v>
      </c>
      <c r="M193" t="s">
        <v>60</v>
      </c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s="17" customFormat="1" ht="14" hidden="1" x14ac:dyDescent="0.15">
      <c r="A194" s="17" t="s">
        <v>21</v>
      </c>
      <c r="B194" s="17" t="s">
        <v>12</v>
      </c>
      <c r="C194" s="17">
        <v>16</v>
      </c>
      <c r="D194" s="17" t="str">
        <f t="shared" ref="D194:D210" si="6">IF(LEFT($M194,1)="@","@","")</f>
        <v>@</v>
      </c>
      <c r="E194" s="17" t="str">
        <f t="shared" ref="E194:E210" si="7">SUBSTITUTE($M194,"@","")</f>
        <v>NE</v>
      </c>
      <c r="F194" s="17">
        <f>COUNTIFS('own+play'!$D:$D,$A194,'own+play'!$A:$A,$C194)</f>
        <v>1</v>
      </c>
      <c r="G194" s="17">
        <f>COUNTIFS('own+play'!$D:$D,$A194,'own+play'!$A:$A,$C194,'own+play'!$B:$B,"&lt;&gt;Bench")</f>
        <v>0</v>
      </c>
      <c r="H194" s="17">
        <f>IF($F194,SUMIFS('own+play'!$K:$K,'own+play'!$D:$D,$A194,'own+play'!$A:$A,$C194),"")</f>
        <v>16.2</v>
      </c>
      <c r="I194" s="17">
        <v>12.8</v>
      </c>
      <c r="K194" s="17">
        <v>281</v>
      </c>
      <c r="L194" s="17">
        <v>0</v>
      </c>
      <c r="M194" s="17" t="s">
        <v>541</v>
      </c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4" hidden="1" x14ac:dyDescent="0.15">
      <c r="A195" t="s">
        <v>28</v>
      </c>
      <c r="B195" t="s">
        <v>29</v>
      </c>
      <c r="C195">
        <v>1</v>
      </c>
      <c r="D195" s="17" t="str">
        <f t="shared" si="6"/>
        <v>@</v>
      </c>
      <c r="E195" s="17" t="str">
        <f t="shared" si="7"/>
        <v>Wsh</v>
      </c>
      <c r="F195" s="17">
        <f>COUNTIFS('own+play'!$D:$D,$A195,'own+play'!$A:$A,$C195)</f>
        <v>1</v>
      </c>
      <c r="G195" s="17">
        <f>COUNTIFS('own+play'!$D:$D,$A195,'own+play'!$A:$A,$C195,'own+play'!$B:$B,"&lt;&gt;Bench")</f>
        <v>0</v>
      </c>
      <c r="H195" s="17">
        <f>IF($F195,SUMIFS('own+play'!$K:$K,'own+play'!$D:$D,$A195,'own+play'!$A:$A,$C195),"")</f>
        <v>11.1</v>
      </c>
      <c r="I195">
        <v>17.3</v>
      </c>
      <c r="J195">
        <v>8</v>
      </c>
      <c r="K195">
        <v>93</v>
      </c>
      <c r="L195">
        <v>0</v>
      </c>
      <c r="M195" t="s">
        <v>301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4" hidden="1" x14ac:dyDescent="0.15">
      <c r="A196" t="s">
        <v>28</v>
      </c>
      <c r="B196" t="s">
        <v>29</v>
      </c>
      <c r="C196">
        <v>2</v>
      </c>
      <c r="D196" s="17" t="str">
        <f t="shared" si="6"/>
        <v>@</v>
      </c>
      <c r="E196" s="17" t="str">
        <f t="shared" si="7"/>
        <v>KC</v>
      </c>
      <c r="F196" s="17">
        <f>COUNTIFS('own+play'!$D:$D,$A196,'own+play'!$A:$A,$C196)</f>
        <v>1</v>
      </c>
      <c r="G196" s="17">
        <f>COUNTIFS('own+play'!$D:$D,$A196,'own+play'!$A:$A,$C196,'own+play'!$B:$B,"&lt;&gt;Bench")</f>
        <v>1</v>
      </c>
      <c r="H196" s="17">
        <f>IF($F196,SUMIFS('own+play'!$K:$K,'own+play'!$D:$D,$A196,'own+play'!$A:$A,$C196),"")</f>
        <v>12.8</v>
      </c>
      <c r="I196">
        <v>14.7</v>
      </c>
      <c r="J196">
        <v>5</v>
      </c>
      <c r="K196">
        <v>97</v>
      </c>
      <c r="L196">
        <v>0</v>
      </c>
      <c r="M196" t="s">
        <v>116</v>
      </c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4" hidden="1" x14ac:dyDescent="0.15">
      <c r="A197" t="s">
        <v>28</v>
      </c>
      <c r="B197" t="s">
        <v>29</v>
      </c>
      <c r="C197">
        <v>3</v>
      </c>
      <c r="D197" s="17" t="str">
        <f t="shared" si="6"/>
        <v/>
      </c>
      <c r="E197" s="17" t="str">
        <f t="shared" si="7"/>
        <v>NYG</v>
      </c>
      <c r="F197" s="17">
        <f>COUNTIFS('own+play'!$D:$D,$A197,'own+play'!$A:$A,$C197)</f>
        <v>1</v>
      </c>
      <c r="G197" s="17">
        <f>COUNTIFS('own+play'!$D:$D,$A197,'own+play'!$A:$A,$C197,'own+play'!$B:$B,"&lt;&gt;Bench")</f>
        <v>1</v>
      </c>
      <c r="H197" s="17">
        <f>IF($F197,SUMIFS('own+play'!$K:$K,'own+play'!$D:$D,$A197,'own+play'!$A:$A,$C197),"")</f>
        <v>12.7</v>
      </c>
      <c r="I197">
        <v>17.5</v>
      </c>
      <c r="J197">
        <v>8</v>
      </c>
      <c r="K197">
        <v>55</v>
      </c>
      <c r="L197">
        <v>1</v>
      </c>
      <c r="M197" t="s">
        <v>124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4" hidden="1" x14ac:dyDescent="0.15">
      <c r="A198" t="s">
        <v>28</v>
      </c>
      <c r="B198" t="s">
        <v>29</v>
      </c>
      <c r="C198">
        <v>4</v>
      </c>
      <c r="D198" s="17" t="str">
        <f t="shared" si="6"/>
        <v>@</v>
      </c>
      <c r="E198" s="17" t="str">
        <f t="shared" si="7"/>
        <v>LAC</v>
      </c>
      <c r="F198" s="17">
        <f>COUNTIFS('own+play'!$D:$D,$A198,'own+play'!$A:$A,$C198)</f>
        <v>1</v>
      </c>
      <c r="G198" s="17">
        <f>COUNTIFS('own+play'!$D:$D,$A198,'own+play'!$A:$A,$C198,'own+play'!$B:$B,"&lt;&gt;Bench")</f>
        <v>1</v>
      </c>
      <c r="H198" s="17">
        <f>IF($F198,SUMIFS('own+play'!$K:$K,'own+play'!$D:$D,$A198,'own+play'!$A:$A,$C198),"")</f>
        <v>14.6</v>
      </c>
      <c r="I198">
        <v>13.1</v>
      </c>
      <c r="J198">
        <v>5</v>
      </c>
      <c r="K198">
        <v>81</v>
      </c>
      <c r="L198">
        <v>0</v>
      </c>
      <c r="M198" t="s">
        <v>149</v>
      </c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4" hidden="1" x14ac:dyDescent="0.15">
      <c r="A199" t="s">
        <v>28</v>
      </c>
      <c r="B199" t="s">
        <v>29</v>
      </c>
      <c r="C199">
        <v>5</v>
      </c>
      <c r="D199" s="17" t="str">
        <f t="shared" si="6"/>
        <v/>
      </c>
      <c r="E199" s="17" t="str">
        <f t="shared" si="7"/>
        <v>Ari</v>
      </c>
      <c r="F199" s="17">
        <f>COUNTIFS('own+play'!$D:$D,$A199,'own+play'!$A:$A,$C199)</f>
        <v>1</v>
      </c>
      <c r="G199" s="17">
        <f>COUNTIFS('own+play'!$D:$D,$A199,'own+play'!$A:$A,$C199,'own+play'!$B:$B,"&lt;&gt;Bench")</f>
        <v>1</v>
      </c>
      <c r="H199" s="17">
        <f>IF($F199,SUMIFS('own+play'!$K:$K,'own+play'!$D:$D,$A199,'own+play'!$A:$A,$C199),"")</f>
        <v>15.6</v>
      </c>
      <c r="I199">
        <v>18.100000000000001</v>
      </c>
      <c r="J199">
        <v>6</v>
      </c>
      <c r="K199">
        <v>61</v>
      </c>
      <c r="L199">
        <v>1</v>
      </c>
      <c r="M199" t="s">
        <v>166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4" hidden="1" x14ac:dyDescent="0.15">
      <c r="A200" t="s">
        <v>28</v>
      </c>
      <c r="B200" t="s">
        <v>29</v>
      </c>
      <c r="C200">
        <v>6</v>
      </c>
      <c r="D200" s="17" t="str">
        <f t="shared" si="6"/>
        <v>@</v>
      </c>
      <c r="E200" s="17" t="str">
        <f t="shared" si="7"/>
        <v>Car</v>
      </c>
      <c r="F200" s="17">
        <f>COUNTIFS('own+play'!$D:$D,$A200,'own+play'!$A:$A,$C200)</f>
        <v>1</v>
      </c>
      <c r="G200" s="17">
        <f>COUNTIFS('own+play'!$D:$D,$A200,'own+play'!$A:$A,$C200,'own+play'!$B:$B,"&lt;&gt;Bench")</f>
        <v>1</v>
      </c>
      <c r="H200" s="17">
        <f>IF($F200,SUMIFS('own+play'!$K:$K,'own+play'!$D:$D,$A200,'own+play'!$A:$A,$C200),"")</f>
        <v>15.3</v>
      </c>
      <c r="I200">
        <v>15.8</v>
      </c>
      <c r="J200">
        <v>2</v>
      </c>
      <c r="K200">
        <v>18</v>
      </c>
      <c r="L200">
        <v>2</v>
      </c>
      <c r="M200" t="s">
        <v>237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4" hidden="1" x14ac:dyDescent="0.15">
      <c r="A201" t="s">
        <v>28</v>
      </c>
      <c r="B201" t="s">
        <v>29</v>
      </c>
      <c r="C201">
        <v>7</v>
      </c>
      <c r="D201" s="17" t="str">
        <f t="shared" si="6"/>
        <v/>
      </c>
      <c r="E201" s="17" t="str">
        <f t="shared" si="7"/>
        <v>Wsh</v>
      </c>
      <c r="F201" s="17">
        <f>COUNTIFS('own+play'!$D:$D,$A201,'own+play'!$A:$A,$C201)</f>
        <v>1</v>
      </c>
      <c r="G201" s="17">
        <f>COUNTIFS('own+play'!$D:$D,$A201,'own+play'!$A:$A,$C201,'own+play'!$B:$B,"&lt;&gt;Bench")</f>
        <v>1</v>
      </c>
      <c r="H201" s="17">
        <f>IF($F201,SUMIFS('own+play'!$K:$K,'own+play'!$D:$D,$A201,'own+play'!$A:$A,$C201),"")</f>
        <v>16.100000000000001</v>
      </c>
      <c r="I201">
        <v>19.899999999999999</v>
      </c>
      <c r="J201">
        <v>5</v>
      </c>
      <c r="K201">
        <v>89</v>
      </c>
      <c r="L201">
        <v>1</v>
      </c>
      <c r="M201" t="s">
        <v>66</v>
      </c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4" hidden="1" x14ac:dyDescent="0.15">
      <c r="A202" t="s">
        <v>28</v>
      </c>
      <c r="B202" t="s">
        <v>29</v>
      </c>
      <c r="C202">
        <v>8</v>
      </c>
      <c r="D202" s="17" t="str">
        <f t="shared" si="6"/>
        <v/>
      </c>
      <c r="E202" s="17" t="str">
        <f t="shared" si="7"/>
        <v>SF</v>
      </c>
      <c r="F202" s="17">
        <f>COUNTIFS('own+play'!$D:$D,$A202,'own+play'!$A:$A,$C202)</f>
        <v>1</v>
      </c>
      <c r="G202" s="17">
        <f>COUNTIFS('own+play'!$D:$D,$A202,'own+play'!$A:$A,$C202,'own+play'!$B:$B,"&lt;&gt;Bench")</f>
        <v>1</v>
      </c>
      <c r="H202" s="17">
        <f>IF($F202,SUMIFS('own+play'!$K:$K,'own+play'!$D:$D,$A202,'own+play'!$A:$A,$C202),"")</f>
        <v>15.4</v>
      </c>
      <c r="I202">
        <v>13.4</v>
      </c>
      <c r="J202">
        <v>4</v>
      </c>
      <c r="K202">
        <v>34</v>
      </c>
      <c r="L202">
        <v>1</v>
      </c>
      <c r="M202" t="s">
        <v>107</v>
      </c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4" hidden="1" x14ac:dyDescent="0.15">
      <c r="A203" t="s">
        <v>28</v>
      </c>
      <c r="B203" t="s">
        <v>29</v>
      </c>
      <c r="C203">
        <v>9</v>
      </c>
      <c r="D203" s="17" t="str">
        <f t="shared" si="6"/>
        <v/>
      </c>
      <c r="E203" s="17" t="str">
        <f t="shared" si="7"/>
        <v>Den</v>
      </c>
      <c r="F203" s="17">
        <f>COUNTIFS('own+play'!$D:$D,$A203,'own+play'!$A:$A,$C203)</f>
        <v>1</v>
      </c>
      <c r="G203" s="17">
        <f>COUNTIFS('own+play'!$D:$D,$A203,'own+play'!$A:$A,$C203,'own+play'!$B:$B,"&lt;&gt;Bench")</f>
        <v>0</v>
      </c>
      <c r="H203" s="17">
        <f>IF($F203,SUMIFS('own+play'!$K:$K,'own+play'!$D:$D,$A203,'own+play'!$A:$A,$C203),"")</f>
        <v>0</v>
      </c>
      <c r="I203">
        <v>0</v>
      </c>
      <c r="J203">
        <v>0</v>
      </c>
      <c r="K203">
        <v>0</v>
      </c>
      <c r="L203">
        <v>0</v>
      </c>
      <c r="M203" t="s">
        <v>201</v>
      </c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4" hidden="1" x14ac:dyDescent="0.15">
      <c r="A204" t="s">
        <v>28</v>
      </c>
      <c r="B204" t="s">
        <v>29</v>
      </c>
      <c r="C204">
        <v>10</v>
      </c>
      <c r="D204" s="17" t="str">
        <f t="shared" si="6"/>
        <v/>
      </c>
      <c r="E204" s="17" t="str">
        <f t="shared" si="7"/>
        <v>BYE</v>
      </c>
      <c r="F204" s="17">
        <f>COUNTIFS('own+play'!$D:$D,$A204,'own+play'!$A:$A,$C204)</f>
        <v>1</v>
      </c>
      <c r="G204" s="17">
        <f>COUNTIFS('own+play'!$D:$D,$A204,'own+play'!$A:$A,$C204,'own+play'!$B:$B,"&lt;&gt;Bench")</f>
        <v>0</v>
      </c>
      <c r="H204" s="17">
        <f>IF($F204,SUMIFS('own+play'!$K:$K,'own+play'!$D:$D,$A204,'own+play'!$A:$A,$C204),"")</f>
        <v>0</v>
      </c>
      <c r="M204" t="s">
        <v>312</v>
      </c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4" hidden="1" x14ac:dyDescent="0.15">
      <c r="A205" t="s">
        <v>28</v>
      </c>
      <c r="B205" t="s">
        <v>29</v>
      </c>
      <c r="C205">
        <v>11</v>
      </c>
      <c r="D205" s="17" t="str">
        <f t="shared" si="6"/>
        <v>@</v>
      </c>
      <c r="E205" s="17" t="str">
        <f t="shared" si="7"/>
        <v>Dal</v>
      </c>
      <c r="F205" s="17">
        <f>COUNTIFS('own+play'!$D:$D,$A205,'own+play'!$A:$A,$C205)</f>
        <v>1</v>
      </c>
      <c r="G205" s="17">
        <f>COUNTIFS('own+play'!$D:$D,$A205,'own+play'!$A:$A,$C205,'own+play'!$B:$B,"&lt;&gt;Bench")</f>
        <v>1</v>
      </c>
      <c r="H205" s="17">
        <f>IF($F205,SUMIFS('own+play'!$K:$K,'own+play'!$D:$D,$A205,'own+play'!$A:$A,$C205),"")</f>
        <v>16.899999999999999</v>
      </c>
      <c r="I205">
        <v>2.8</v>
      </c>
      <c r="J205">
        <v>2</v>
      </c>
      <c r="K205">
        <v>8</v>
      </c>
      <c r="L205">
        <v>0</v>
      </c>
      <c r="M205" t="s">
        <v>70</v>
      </c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4" hidden="1" x14ac:dyDescent="0.15">
      <c r="A206" t="s">
        <v>28</v>
      </c>
      <c r="B206" t="s">
        <v>29</v>
      </c>
      <c r="C206">
        <v>12</v>
      </c>
      <c r="D206" s="17" t="str">
        <f t="shared" si="6"/>
        <v/>
      </c>
      <c r="E206" s="17" t="str">
        <f t="shared" si="7"/>
        <v>Chi</v>
      </c>
      <c r="F206" s="17">
        <f>COUNTIFS('own+play'!$D:$D,$A206,'own+play'!$A:$A,$C206)</f>
        <v>1</v>
      </c>
      <c r="G206" s="17">
        <f>COUNTIFS('own+play'!$D:$D,$A206,'own+play'!$A:$A,$C206,'own+play'!$B:$B,"&lt;&gt;Bench")</f>
        <v>1</v>
      </c>
      <c r="H206" s="17">
        <f>IF($F206,SUMIFS('own+play'!$K:$K,'own+play'!$D:$D,$A206,'own+play'!$A:$A,$C206),"")</f>
        <v>13.9</v>
      </c>
      <c r="I206">
        <v>26.3</v>
      </c>
      <c r="J206">
        <v>10</v>
      </c>
      <c r="K206">
        <v>103</v>
      </c>
      <c r="L206">
        <v>1</v>
      </c>
      <c r="M206" t="s">
        <v>119</v>
      </c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4" hidden="1" x14ac:dyDescent="0.15">
      <c r="A207" t="s">
        <v>28</v>
      </c>
      <c r="B207" t="s">
        <v>29</v>
      </c>
      <c r="C207">
        <v>13</v>
      </c>
      <c r="D207" s="17" t="str">
        <f t="shared" si="6"/>
        <v>@</v>
      </c>
      <c r="E207" s="17" t="str">
        <f t="shared" si="7"/>
        <v>Sea</v>
      </c>
      <c r="F207" s="17">
        <f>COUNTIFS('own+play'!$D:$D,$A207,'own+play'!$A:$A,$C207)</f>
        <v>1</v>
      </c>
      <c r="G207" s="17">
        <f>COUNTIFS('own+play'!$D:$D,$A207,'own+play'!$A:$A,$C207,'own+play'!$B:$B,"&lt;&gt;Bench")</f>
        <v>1</v>
      </c>
      <c r="H207" s="17">
        <f>IF($F207,SUMIFS('own+play'!$K:$K,'own+play'!$D:$D,$A207,'own+play'!$A:$A,$C207),"")</f>
        <v>14.4</v>
      </c>
      <c r="I207">
        <v>4.4000000000000004</v>
      </c>
      <c r="J207">
        <v>2</v>
      </c>
      <c r="K207">
        <v>24</v>
      </c>
      <c r="L207">
        <v>0</v>
      </c>
      <c r="M207" t="s">
        <v>78</v>
      </c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4" x14ac:dyDescent="0.15">
      <c r="A208" s="17" t="s">
        <v>28</v>
      </c>
      <c r="B208" s="17" t="s">
        <v>29</v>
      </c>
      <c r="C208">
        <v>14</v>
      </c>
      <c r="D208" s="17" t="str">
        <f t="shared" si="6"/>
        <v>@</v>
      </c>
      <c r="E208" s="17" t="str">
        <f t="shared" si="7"/>
        <v>LAR</v>
      </c>
      <c r="F208" s="17">
        <f>COUNTIFS('own+play'!$D:$D,$A208,'own+play'!$A:$A,$C208)</f>
        <v>1</v>
      </c>
      <c r="G208" s="17">
        <f>COUNTIFS('own+play'!$D:$D,$A208,'own+play'!$A:$A,$C208,'own+play'!$B:$B,"&lt;&gt;Bench")</f>
        <v>0</v>
      </c>
      <c r="H208" s="17">
        <f>IF($F208,SUMIFS('own+play'!$K:$K,'own+play'!$D:$D,$A208,'own+play'!$A:$A,$C208),"")</f>
        <v>0</v>
      </c>
      <c r="I208">
        <v>0</v>
      </c>
      <c r="J208">
        <v>0</v>
      </c>
      <c r="K208">
        <v>0</v>
      </c>
      <c r="L208">
        <v>0</v>
      </c>
      <c r="M208" t="s">
        <v>174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4" hidden="1" x14ac:dyDescent="0.15">
      <c r="A209" s="17" t="s">
        <v>28</v>
      </c>
      <c r="B209" s="17" t="s">
        <v>29</v>
      </c>
      <c r="C209">
        <v>15</v>
      </c>
      <c r="D209" s="17" t="str">
        <f t="shared" si="6"/>
        <v>@</v>
      </c>
      <c r="E209" s="17" t="str">
        <f t="shared" si="7"/>
        <v>NYG</v>
      </c>
      <c r="F209" s="17">
        <f>COUNTIFS('own+play'!$D:$D,$A209,'own+play'!$A:$A,$C209)</f>
        <v>1</v>
      </c>
      <c r="G209" s="17">
        <f>COUNTIFS('own+play'!$D:$D,$A209,'own+play'!$A:$A,$C209,'own+play'!$B:$B,"&lt;&gt;Bench")</f>
        <v>1</v>
      </c>
      <c r="H209" s="17">
        <f>IF($F209,SUMIFS('own+play'!$K:$K,'own+play'!$D:$D,$A209,'own+play'!$A:$A,$C209),"")</f>
        <v>13.8</v>
      </c>
      <c r="I209">
        <v>17.600000000000001</v>
      </c>
      <c r="J209">
        <v>6</v>
      </c>
      <c r="K209">
        <v>56</v>
      </c>
      <c r="L209">
        <v>1</v>
      </c>
      <c r="M209" t="s">
        <v>204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4" hidden="1" x14ac:dyDescent="0.15">
      <c r="A210" s="17" t="s">
        <v>28</v>
      </c>
      <c r="B210" s="17" t="s">
        <v>29</v>
      </c>
      <c r="C210">
        <v>16</v>
      </c>
      <c r="D210" s="17" t="str">
        <f t="shared" si="6"/>
        <v/>
      </c>
      <c r="E210" s="17" t="str">
        <f t="shared" si="7"/>
        <v>Oak</v>
      </c>
      <c r="F210" s="17">
        <f>COUNTIFS('own+play'!$D:$D,$A210,'own+play'!$A:$A,$C210)</f>
        <v>1</v>
      </c>
      <c r="G210" s="17">
        <f>COUNTIFS('own+play'!$D:$D,$A210,'own+play'!$A:$A,$C210,'own+play'!$B:$B,"&lt;&gt;Bench")</f>
        <v>1</v>
      </c>
      <c r="H210" s="17">
        <f>IF($F210,SUMIFS('own+play'!$K:$K,'own+play'!$D:$D,$A210,'own+play'!$A:$A,$C210),"")</f>
        <v>13.1</v>
      </c>
      <c r="I210">
        <v>17.100000000000001</v>
      </c>
      <c r="J210">
        <v>9</v>
      </c>
      <c r="K210">
        <v>81</v>
      </c>
      <c r="L210">
        <v>0</v>
      </c>
      <c r="M210" t="s">
        <v>207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4" x14ac:dyDescent="0.15"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4" x14ac:dyDescent="0.15">
      <c r="D212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4" x14ac:dyDescent="0.15">
      <c r="D213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4" x14ac:dyDescent="0.15"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4" x14ac:dyDescent="0.15">
      <c r="D21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4" x14ac:dyDescent="0.15">
      <c r="D216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4" x14ac:dyDescent="0.15"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4" x14ac:dyDescent="0.15"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4" x14ac:dyDescent="0.15">
      <c r="D219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4" x14ac:dyDescent="0.15">
      <c r="D220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4" x14ac:dyDescent="0.15"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4" x14ac:dyDescent="0.15">
      <c r="D222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4" x14ac:dyDescent="0.15">
      <c r="D223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4" x14ac:dyDescent="0.15">
      <c r="D224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4:28" ht="14" x14ac:dyDescent="0.15"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4:28" ht="14" x14ac:dyDescent="0.15">
      <c r="D226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4:28" ht="14" x14ac:dyDescent="0.15"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4:28" ht="14" x14ac:dyDescent="0.15"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4:28" ht="14" x14ac:dyDescent="0.15">
      <c r="D229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4:28" ht="14" x14ac:dyDescent="0.15">
      <c r="D230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4:28" ht="14" x14ac:dyDescent="0.15">
      <c r="D231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4:28" ht="14" x14ac:dyDescent="0.15">
      <c r="D232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4:28" ht="14" x14ac:dyDescent="0.15"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4:28" ht="14" x14ac:dyDescent="0.15">
      <c r="D234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4:28" ht="14" x14ac:dyDescent="0.15">
      <c r="D23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4:28" ht="14" x14ac:dyDescent="0.15">
      <c r="D236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4:28" ht="14" x14ac:dyDescent="0.15">
      <c r="D237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4:28" ht="14" x14ac:dyDescent="0.15"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4:28" ht="14" x14ac:dyDescent="0.15">
      <c r="D239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4:28" ht="14" x14ac:dyDescent="0.15"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4:28" ht="14" x14ac:dyDescent="0.15"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4:28" ht="14" x14ac:dyDescent="0.15">
      <c r="D242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4:28" ht="14" x14ac:dyDescent="0.15">
      <c r="D243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4:28" ht="14" x14ac:dyDescent="0.15">
      <c r="D244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4:28" ht="14" x14ac:dyDescent="0.15"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4:28" ht="14" x14ac:dyDescent="0.15">
      <c r="D246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4:28" ht="14" x14ac:dyDescent="0.15">
      <c r="D247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4:28" ht="14" x14ac:dyDescent="0.15">
      <c r="D248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4:28" ht="14" x14ac:dyDescent="0.15">
      <c r="D249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4:28" ht="14" x14ac:dyDescent="0.15"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4:28" ht="14" x14ac:dyDescent="0.15">
      <c r="D251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4:28" ht="14" x14ac:dyDescent="0.15"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4:28" ht="14" x14ac:dyDescent="0.15"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4:28" ht="14" x14ac:dyDescent="0.15">
      <c r="D254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4:28" ht="14" x14ac:dyDescent="0.15">
      <c r="D25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4:28" ht="14" x14ac:dyDescent="0.15">
      <c r="D256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4:28" ht="14" x14ac:dyDescent="0.15"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4:28" ht="14" x14ac:dyDescent="0.15">
      <c r="D258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4:28" ht="14" x14ac:dyDescent="0.15">
      <c r="D259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4:28" ht="14" x14ac:dyDescent="0.15">
      <c r="D260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4:28" ht="14" x14ac:dyDescent="0.15">
      <c r="D261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4:28" ht="14" x14ac:dyDescent="0.15"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4:28" ht="14" x14ac:dyDescent="0.15">
      <c r="D263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4:28" ht="14" x14ac:dyDescent="0.15"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4:28" ht="14" x14ac:dyDescent="0.15"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4:28" ht="14" x14ac:dyDescent="0.15">
      <c r="D266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4:28" ht="14" x14ac:dyDescent="0.15">
      <c r="D267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4:28" ht="14" x14ac:dyDescent="0.15">
      <c r="D268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4:28" ht="14" x14ac:dyDescent="0.15"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4:28" ht="14" x14ac:dyDescent="0.15">
      <c r="D270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4:28" ht="14" x14ac:dyDescent="0.15">
      <c r="D271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4:28" ht="14" x14ac:dyDescent="0.15">
      <c r="D272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4:28" ht="14" x14ac:dyDescent="0.15">
      <c r="D273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4:28" ht="14" x14ac:dyDescent="0.15">
      <c r="D274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4:28" ht="14" x14ac:dyDescent="0.15">
      <c r="D27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4:28" ht="14" x14ac:dyDescent="0.15"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4:28" ht="14" x14ac:dyDescent="0.15"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4:28" ht="14" x14ac:dyDescent="0.15">
      <c r="D278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4:28" ht="14" x14ac:dyDescent="0.15">
      <c r="D279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4:28" ht="14" x14ac:dyDescent="0.15">
      <c r="D280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4:28" ht="14" x14ac:dyDescent="0.15"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4:28" ht="14" x14ac:dyDescent="0.15">
      <c r="D282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4:28" ht="14" x14ac:dyDescent="0.15">
      <c r="D283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4:28" ht="14" x14ac:dyDescent="0.15">
      <c r="D284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4:28" ht="14" x14ac:dyDescent="0.15">
      <c r="D28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4:28" ht="14" x14ac:dyDescent="0.15">
      <c r="D286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4:28" ht="14" x14ac:dyDescent="0.15"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4:28" ht="14" x14ac:dyDescent="0.15">
      <c r="D288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4:28" ht="14" x14ac:dyDescent="0.15"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4:28" ht="14" x14ac:dyDescent="0.15">
      <c r="D290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4:28" ht="14" x14ac:dyDescent="0.15">
      <c r="D291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4:28" ht="14" x14ac:dyDescent="0.15"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4:28" ht="14" x14ac:dyDescent="0.15">
      <c r="D293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4:28" ht="14" x14ac:dyDescent="0.15">
      <c r="D294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4:28" ht="14" x14ac:dyDescent="0.15">
      <c r="D29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4:28" ht="14" x14ac:dyDescent="0.15">
      <c r="D296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4:28" ht="14" x14ac:dyDescent="0.15">
      <c r="D297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4:28" ht="14" x14ac:dyDescent="0.15"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4:28" ht="14" x14ac:dyDescent="0.15"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4:28" ht="14" x14ac:dyDescent="0.15"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4:28" ht="14" x14ac:dyDescent="0.15">
      <c r="D301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4:28" ht="14" x14ac:dyDescent="0.15">
      <c r="D302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4:28" ht="14" x14ac:dyDescent="0.15">
      <c r="D303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4:28" ht="14" x14ac:dyDescent="0.15"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4:28" ht="14" x14ac:dyDescent="0.15">
      <c r="D30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4:28" ht="14" x14ac:dyDescent="0.15">
      <c r="D306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4:28" ht="14" x14ac:dyDescent="0.15">
      <c r="D307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4:28" ht="14" x14ac:dyDescent="0.15">
      <c r="D308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4:28" ht="14" x14ac:dyDescent="0.15">
      <c r="D309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4:28" ht="14" x14ac:dyDescent="0.15"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4:28" ht="14" x14ac:dyDescent="0.15"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4:28" ht="14" x14ac:dyDescent="0.15"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4:28" ht="14" x14ac:dyDescent="0.15">
      <c r="D313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4:28" ht="14" x14ac:dyDescent="0.15">
      <c r="D314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4:28" ht="14" x14ac:dyDescent="0.15">
      <c r="D31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4:28" ht="14" x14ac:dyDescent="0.15"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4:28" ht="14" x14ac:dyDescent="0.15">
      <c r="D317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4:28" ht="14" x14ac:dyDescent="0.15">
      <c r="D318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4:28" ht="14" x14ac:dyDescent="0.15">
      <c r="D319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4:28" ht="14" x14ac:dyDescent="0.15">
      <c r="D320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4:28" ht="14" x14ac:dyDescent="0.15">
      <c r="D321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4:28" ht="14" x14ac:dyDescent="0.15"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4:28" ht="14" x14ac:dyDescent="0.15"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4:28" ht="14" x14ac:dyDescent="0.15"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4:28" ht="14" x14ac:dyDescent="0.15">
      <c r="D32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4:28" ht="14" x14ac:dyDescent="0.15">
      <c r="D326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4:28" ht="14" x14ac:dyDescent="0.15">
      <c r="D327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4:28" ht="14" x14ac:dyDescent="0.15">
      <c r="D328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4:28" ht="14" x14ac:dyDescent="0.15">
      <c r="D329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4:28" ht="14" x14ac:dyDescent="0.15"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4:28" ht="14" x14ac:dyDescent="0.15">
      <c r="D331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4:28" ht="14" x14ac:dyDescent="0.15">
      <c r="D332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4:28" ht="14" x14ac:dyDescent="0.15">
      <c r="D333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4:28" ht="14" x14ac:dyDescent="0.15"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4:28" ht="14" x14ac:dyDescent="0.15"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4:28" ht="14" x14ac:dyDescent="0.15"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4:28" ht="14" x14ac:dyDescent="0.15"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4:28" ht="14" x14ac:dyDescent="0.15">
      <c r="D338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4:28" ht="14" x14ac:dyDescent="0.15">
      <c r="D339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4:28" ht="14" x14ac:dyDescent="0.15">
      <c r="D340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4:28" ht="14" x14ac:dyDescent="0.15">
      <c r="D341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4:28" ht="14" x14ac:dyDescent="0.15"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4:28" ht="14" x14ac:dyDescent="0.15">
      <c r="D343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4:28" ht="14" x14ac:dyDescent="0.15">
      <c r="D344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4:28" ht="14" x14ac:dyDescent="0.15">
      <c r="D34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4:28" ht="14" x14ac:dyDescent="0.15"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4:28" ht="14" x14ac:dyDescent="0.15"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4:28" ht="14" x14ac:dyDescent="0.15"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4:28" ht="14" x14ac:dyDescent="0.15"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4:28" ht="14" x14ac:dyDescent="0.15">
      <c r="D350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4:28" ht="14" x14ac:dyDescent="0.15">
      <c r="D351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4:28" ht="14" x14ac:dyDescent="0.15">
      <c r="D352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4:28" ht="14" x14ac:dyDescent="0.15">
      <c r="D353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4:28" ht="14" x14ac:dyDescent="0.15"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4:28" ht="14" x14ac:dyDescent="0.15">
      <c r="D35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4:28" ht="14" x14ac:dyDescent="0.15">
      <c r="D356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4:28" ht="14" x14ac:dyDescent="0.15">
      <c r="D357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4:28" ht="14" x14ac:dyDescent="0.15"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4:28" ht="14" x14ac:dyDescent="0.15"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4:28" ht="14" x14ac:dyDescent="0.15"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4:28" ht="14" x14ac:dyDescent="0.15"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4:28" ht="14" x14ac:dyDescent="0.15">
      <c r="D362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4:28" ht="14" x14ac:dyDescent="0.15">
      <c r="D363"/>
      <c r="S363" s="5"/>
      <c r="T363" s="5"/>
      <c r="U363" s="5"/>
      <c r="V363" s="5"/>
      <c r="W363" s="5"/>
      <c r="X363" s="5"/>
      <c r="Y363" s="5"/>
      <c r="Z363" s="5"/>
      <c r="AA363" s="5"/>
      <c r="AB363" s="5"/>
    </row>
  </sheetData>
  <autoFilter ref="A1:M210">
    <filterColumn colId="1">
      <filters>
        <filter val="TE"/>
      </filters>
    </filterColumn>
    <filterColumn colId="2">
      <filters>
        <filter val="1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8" workbookViewId="0">
      <selection activeCell="J41" sqref="J41"/>
    </sheetView>
  </sheetViews>
  <sheetFormatPr baseColWidth="10" defaultRowHeight="13" x14ac:dyDescent="0.15"/>
  <cols>
    <col min="4" max="4" width="2.83203125" style="8" customWidth="1"/>
    <col min="5" max="5" width="4.83203125" customWidth="1"/>
  </cols>
  <sheetData>
    <row r="1" spans="1:13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54</v>
      </c>
      <c r="J1" t="s">
        <v>9</v>
      </c>
      <c r="K1" t="s">
        <v>314</v>
      </c>
      <c r="L1" t="s">
        <v>315</v>
      </c>
      <c r="M1" t="s">
        <v>316</v>
      </c>
    </row>
    <row r="2" spans="1:13" x14ac:dyDescent="0.15">
      <c r="A2" t="s">
        <v>32</v>
      </c>
      <c r="B2" t="s">
        <v>33</v>
      </c>
      <c r="C2">
        <v>1</v>
      </c>
      <c r="D2" s="8" t="str">
        <f t="shared" ref="D2:D19" si="0">IF(LEFT($H2,1)="@","@","")</f>
        <v/>
      </c>
      <c r="E2" t="str">
        <f t="shared" ref="E2:E19" si="1">SUBSTITUTE($H2,"@","")</f>
        <v>Ari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 t="s">
        <v>166</v>
      </c>
      <c r="I2">
        <f>IF($F2,SUMIFS('own+play'!$K:$K,'own+play'!$D:$D,$A2,'own+play'!$A:$A,$C2),"")</f>
        <v>8.5</v>
      </c>
      <c r="J2">
        <v>7</v>
      </c>
      <c r="K2">
        <v>1</v>
      </c>
      <c r="L2">
        <v>1</v>
      </c>
      <c r="M2">
        <v>2</v>
      </c>
    </row>
    <row r="3" spans="1:13" x14ac:dyDescent="0.15">
      <c r="A3" t="s">
        <v>32</v>
      </c>
      <c r="B3" t="s">
        <v>33</v>
      </c>
      <c r="C3">
        <v>2</v>
      </c>
      <c r="D3" s="8" t="str">
        <f t="shared" si="0"/>
        <v>@</v>
      </c>
      <c r="E3" t="str">
        <f t="shared" si="1"/>
        <v>NYG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 t="s">
        <v>204</v>
      </c>
      <c r="I3">
        <f>IF($F3,SUMIFS('own+play'!$K:$K,'own+play'!$D:$D,$A3,'own+play'!$A:$A,$C3),"")</f>
        <v>7.7</v>
      </c>
      <c r="J3">
        <v>8</v>
      </c>
      <c r="K3">
        <v>1</v>
      </c>
      <c r="L3">
        <v>1</v>
      </c>
      <c r="M3">
        <v>3</v>
      </c>
    </row>
    <row r="4" spans="1:13" x14ac:dyDescent="0.15">
      <c r="A4" t="s">
        <v>32</v>
      </c>
      <c r="B4" t="s">
        <v>33</v>
      </c>
      <c r="C4">
        <v>3</v>
      </c>
      <c r="D4" s="8" t="str">
        <f t="shared" si="0"/>
        <v/>
      </c>
      <c r="E4" t="str">
        <f t="shared" si="1"/>
        <v>Atl</v>
      </c>
      <c r="F4">
        <f>COUNTIFS('own+play'!$D:$D,$A4,'own+play'!$A:$A,$C4)</f>
        <v>1</v>
      </c>
      <c r="G4">
        <f>COUNTIFS('own+play'!$D:$D,$A4,'own+play'!$A:$A,$C4,'own+play'!$B:$B,"&lt;&gt;Bench")</f>
        <v>1</v>
      </c>
      <c r="H4" t="s">
        <v>157</v>
      </c>
      <c r="I4">
        <f>IF($F4,SUMIFS('own+play'!$K:$K,'own+play'!$D:$D,$A4,'own+play'!$A:$A,$C4),"")</f>
        <v>8.6</v>
      </c>
      <c r="J4">
        <v>19</v>
      </c>
      <c r="K4">
        <v>4</v>
      </c>
      <c r="L4">
        <v>4</v>
      </c>
      <c r="M4">
        <v>2</v>
      </c>
    </row>
    <row r="5" spans="1:13" x14ac:dyDescent="0.15">
      <c r="A5" t="s">
        <v>32</v>
      </c>
      <c r="B5" t="s">
        <v>33</v>
      </c>
      <c r="C5">
        <v>4</v>
      </c>
      <c r="D5" s="8" t="str">
        <f t="shared" si="0"/>
        <v>@</v>
      </c>
      <c r="E5" t="str">
        <f t="shared" si="1"/>
        <v>Min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 t="s">
        <v>168</v>
      </c>
      <c r="I5">
        <f>IF($F5,SUMIFS('own+play'!$K:$K,'own+play'!$D:$D,$A5,'own+play'!$A:$A,$C5),"")</f>
        <v>7.6</v>
      </c>
      <c r="J5">
        <v>5</v>
      </c>
      <c r="K5">
        <v>2</v>
      </c>
      <c r="L5">
        <v>3</v>
      </c>
      <c r="M5">
        <v>0</v>
      </c>
    </row>
    <row r="6" spans="1:13" x14ac:dyDescent="0.15">
      <c r="A6" t="s">
        <v>32</v>
      </c>
      <c r="B6" t="s">
        <v>33</v>
      </c>
      <c r="C6">
        <v>5</v>
      </c>
      <c r="D6" s="8" t="str">
        <f t="shared" si="0"/>
        <v/>
      </c>
      <c r="E6" t="str">
        <f t="shared" si="1"/>
        <v>Car</v>
      </c>
      <c r="F6">
        <f>COUNTIFS('own+play'!$D:$D,$A6,'own+play'!$A:$A,$C6)</f>
        <v>1</v>
      </c>
      <c r="G6">
        <f>COUNTIFS('own+play'!$D:$D,$A6,'own+play'!$A:$A,$C6,'own+play'!$B:$B,"&lt;&gt;Bench")</f>
        <v>1</v>
      </c>
      <c r="H6" t="s">
        <v>257</v>
      </c>
      <c r="I6">
        <f>IF($F6,SUMIFS('own+play'!$K:$K,'own+play'!$D:$D,$A6,'own+play'!$A:$A,$C6),"")</f>
        <v>8.6</v>
      </c>
      <c r="J6">
        <v>6</v>
      </c>
      <c r="K6">
        <v>1</v>
      </c>
      <c r="L6">
        <v>1</v>
      </c>
      <c r="M6">
        <v>3</v>
      </c>
    </row>
    <row r="7" spans="1:13" x14ac:dyDescent="0.15">
      <c r="A7" t="s">
        <v>32</v>
      </c>
      <c r="B7" t="s">
        <v>33</v>
      </c>
      <c r="C7">
        <v>6</v>
      </c>
      <c r="D7" s="8" t="str">
        <f t="shared" si="0"/>
        <v>@</v>
      </c>
      <c r="E7" t="str">
        <f t="shared" si="1"/>
        <v>NO</v>
      </c>
      <c r="F7">
        <f>COUNTIFS('own+play'!$D:$D,$A7,'own+play'!$A:$A,$C7)</f>
        <v>1</v>
      </c>
      <c r="G7">
        <f>COUNTIFS('own+play'!$D:$D,$A7,'own+play'!$A:$A,$C7,'own+play'!$B:$B,"&lt;&gt;Bench")</f>
        <v>1</v>
      </c>
      <c r="H7" t="s">
        <v>152</v>
      </c>
      <c r="I7">
        <f>IF($F7,SUMIFS('own+play'!$K:$K,'own+play'!$D:$D,$A7,'own+play'!$A:$A,$C7),"")</f>
        <v>8.9</v>
      </c>
      <c r="J7">
        <v>8</v>
      </c>
      <c r="K7">
        <v>1</v>
      </c>
      <c r="L7">
        <v>2</v>
      </c>
      <c r="M7">
        <v>5</v>
      </c>
    </row>
    <row r="8" spans="1:13" x14ac:dyDescent="0.15">
      <c r="A8" t="s">
        <v>32</v>
      </c>
      <c r="B8" t="s">
        <v>33</v>
      </c>
      <c r="C8">
        <v>7</v>
      </c>
      <c r="D8" s="8" t="str">
        <f t="shared" si="0"/>
        <v/>
      </c>
      <c r="E8" t="str">
        <f t="shared" si="1"/>
        <v>BYE</v>
      </c>
      <c r="F8">
        <f>COUNTIFS('own+play'!$D:$D,$A8,'own+play'!$A:$A,$C8)</f>
        <v>1</v>
      </c>
      <c r="G8">
        <f>COUNTIFS('own+play'!$D:$D,$A8,'own+play'!$A:$A,$C8,'own+play'!$B:$B,"&lt;&gt;Bench")</f>
        <v>0</v>
      </c>
      <c r="H8" t="s">
        <v>312</v>
      </c>
      <c r="I8">
        <f>IF($F8,SUMIFS('own+play'!$K:$K,'own+play'!$D:$D,$A8,'own+play'!$A:$A,$C8),"")</f>
        <v>0</v>
      </c>
    </row>
    <row r="9" spans="1:13" x14ac:dyDescent="0.15">
      <c r="A9" t="s">
        <v>32</v>
      </c>
      <c r="B9" t="s">
        <v>33</v>
      </c>
      <c r="C9">
        <v>8</v>
      </c>
      <c r="D9" s="8" t="str">
        <f t="shared" si="0"/>
        <v/>
      </c>
      <c r="E9" t="str">
        <f t="shared" si="1"/>
        <v>Pit</v>
      </c>
      <c r="F9">
        <f>COUNTIFS('own+play'!$D:$D,$A9,'own+play'!$A:$A,$C9)</f>
        <v>1</v>
      </c>
      <c r="G9">
        <f>COUNTIFS('own+play'!$D:$D,$A9,'own+play'!$A:$A,$C9,'own+play'!$B:$B,"&lt;&gt;Bench")</f>
        <v>1</v>
      </c>
      <c r="H9" t="s">
        <v>176</v>
      </c>
      <c r="I9">
        <f>IF($F9,SUMIFS('own+play'!$K:$K,'own+play'!$D:$D,$A9,'own+play'!$A:$A,$C9),"")</f>
        <v>8.5</v>
      </c>
      <c r="J9">
        <v>18</v>
      </c>
      <c r="K9">
        <v>5</v>
      </c>
      <c r="L9">
        <v>5</v>
      </c>
      <c r="M9">
        <v>0</v>
      </c>
    </row>
    <row r="10" spans="1:13" x14ac:dyDescent="0.15">
      <c r="A10" t="s">
        <v>32</v>
      </c>
      <c r="B10" t="s">
        <v>33</v>
      </c>
      <c r="C10">
        <v>9</v>
      </c>
      <c r="D10" s="8" t="str">
        <f t="shared" si="0"/>
        <v>@</v>
      </c>
      <c r="E10" t="str">
        <f t="shared" si="1"/>
        <v>GB</v>
      </c>
      <c r="F10">
        <f>COUNTIFS('own+play'!$D:$D,$A10,'own+play'!$A:$A,$C10)</f>
        <v>1</v>
      </c>
      <c r="G10">
        <f>COUNTIFS('own+play'!$D:$D,$A10,'own+play'!$A:$A,$C10,'own+play'!$B:$B,"&lt;&gt;Bench")</f>
        <v>1</v>
      </c>
      <c r="H10" t="s">
        <v>199</v>
      </c>
      <c r="I10">
        <f>IF($F10,SUMIFS('own+play'!$K:$K,'own+play'!$D:$D,$A10,'own+play'!$A:$A,$C10),"")</f>
        <v>8.8000000000000007</v>
      </c>
      <c r="J10">
        <v>12</v>
      </c>
      <c r="K10">
        <v>3</v>
      </c>
      <c r="L10">
        <v>4</v>
      </c>
      <c r="M10">
        <v>3</v>
      </c>
    </row>
    <row r="11" spans="1:13" x14ac:dyDescent="0.15">
      <c r="A11" t="s">
        <v>32</v>
      </c>
      <c r="B11" t="s">
        <v>33</v>
      </c>
      <c r="C11">
        <v>10</v>
      </c>
      <c r="D11" s="8" t="str">
        <f t="shared" si="0"/>
        <v/>
      </c>
      <c r="E11" t="str">
        <f t="shared" si="1"/>
        <v>Cle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 t="s">
        <v>170</v>
      </c>
      <c r="I11">
        <f>IF($F11,SUMIFS('own+play'!$K:$K,'own+play'!$D:$D,$A11,'own+play'!$A:$A,$C11),"")</f>
        <v>10</v>
      </c>
      <c r="J11">
        <v>9</v>
      </c>
      <c r="K11">
        <v>1</v>
      </c>
      <c r="L11">
        <v>1</v>
      </c>
      <c r="M11">
        <v>5</v>
      </c>
    </row>
    <row r="12" spans="1:13" x14ac:dyDescent="0.15">
      <c r="A12" t="s">
        <v>32</v>
      </c>
      <c r="B12" t="s">
        <v>33</v>
      </c>
      <c r="C12">
        <v>11</v>
      </c>
      <c r="D12" s="8" t="str">
        <f t="shared" si="0"/>
        <v>@</v>
      </c>
      <c r="E12" t="str">
        <f t="shared" si="1"/>
        <v>Chi</v>
      </c>
      <c r="F12">
        <f>COUNTIFS('own+play'!$D:$D,$A12,'own+play'!$A:$A,$C12)</f>
        <v>1</v>
      </c>
      <c r="G12">
        <f>COUNTIFS('own+play'!$D:$D,$A12,'own+play'!$A:$A,$C12,'own+play'!$B:$B,"&lt;&gt;Bench")</f>
        <v>1</v>
      </c>
      <c r="H12" t="s">
        <v>146</v>
      </c>
      <c r="I12">
        <f>IF($F12,SUMIFS('own+play'!$K:$K,'own+play'!$D:$D,$A12,'own+play'!$A:$A,$C12),"")</f>
        <v>8.6999999999999993</v>
      </c>
      <c r="J12">
        <v>11</v>
      </c>
      <c r="K12">
        <v>2</v>
      </c>
      <c r="L12">
        <v>2</v>
      </c>
      <c r="M12">
        <v>3</v>
      </c>
    </row>
    <row r="13" spans="1:13" x14ac:dyDescent="0.15">
      <c r="A13" t="s">
        <v>32</v>
      </c>
      <c r="B13" t="s">
        <v>33</v>
      </c>
      <c r="C13">
        <v>12</v>
      </c>
      <c r="D13" s="8" t="str">
        <f t="shared" si="0"/>
        <v/>
      </c>
      <c r="E13" t="str">
        <f t="shared" si="1"/>
        <v>Min</v>
      </c>
      <c r="F13" s="17">
        <f>COUNTIFS('own+play'!$D:$D,$A13,'own+play'!$A:$A,$C13)</f>
        <v>1</v>
      </c>
      <c r="G13" s="17">
        <f>COUNTIFS('own+play'!$D:$D,$A13,'own+play'!$A:$A,$C13,'own+play'!$B:$B,"&lt;&gt;Bench")</f>
        <v>1</v>
      </c>
      <c r="H13" t="s">
        <v>113</v>
      </c>
      <c r="I13">
        <f>IF($F13,SUMIFS('own+play'!$K:$K,'own+play'!$D:$D,$A13,'own+play'!$A:$A,$C13),"")</f>
        <v>9.3000000000000007</v>
      </c>
      <c r="J13">
        <v>13</v>
      </c>
      <c r="K13">
        <v>3</v>
      </c>
      <c r="L13">
        <v>3</v>
      </c>
      <c r="M13">
        <v>2</v>
      </c>
    </row>
    <row r="14" spans="1:13" x14ac:dyDescent="0.15">
      <c r="A14" t="s">
        <v>32</v>
      </c>
      <c r="B14" t="s">
        <v>33</v>
      </c>
      <c r="C14">
        <v>13</v>
      </c>
      <c r="D14" s="8" t="str">
        <f t="shared" si="0"/>
        <v>@</v>
      </c>
      <c r="E14" t="str">
        <f t="shared" si="1"/>
        <v>Bal</v>
      </c>
      <c r="F14" s="17">
        <f>COUNTIFS('own+play'!$D:$D,$A14,'own+play'!$A:$A,$C14)</f>
        <v>1</v>
      </c>
      <c r="G14" s="17">
        <f>COUNTIFS('own+play'!$D:$D,$A14,'own+play'!$A:$A,$C14,'own+play'!$B:$B,"&lt;&gt;Bench")</f>
        <v>1</v>
      </c>
      <c r="H14" t="s">
        <v>91</v>
      </c>
      <c r="I14">
        <f>IF($F14,SUMIFS('own+play'!$K:$K,'own+play'!$D:$D,$A14,'own+play'!$A:$A,$C14),"")</f>
        <v>8.4</v>
      </c>
      <c r="J14">
        <v>1</v>
      </c>
      <c r="K14">
        <v>0</v>
      </c>
      <c r="L14">
        <v>1</v>
      </c>
      <c r="M14">
        <v>2</v>
      </c>
    </row>
    <row r="15" spans="1:13" s="17" customFormat="1" x14ac:dyDescent="0.15">
      <c r="A15" s="17" t="s">
        <v>32</v>
      </c>
      <c r="B15" s="17" t="s">
        <v>33</v>
      </c>
      <c r="C15" s="17">
        <v>14</v>
      </c>
      <c r="D15" s="8" t="str">
        <f t="shared" si="0"/>
        <v>@</v>
      </c>
      <c r="E15" s="17" t="str">
        <f t="shared" si="1"/>
        <v>TB</v>
      </c>
      <c r="F15" s="17">
        <f>COUNTIFS('own+play'!$D:$D,$A15,'own+play'!$A:$A,$C15)</f>
        <v>1</v>
      </c>
      <c r="G15" s="17">
        <f>COUNTIFS('own+play'!$D:$D,$A15,'own+play'!$A:$A,$C15,'own+play'!$B:$B,"&lt;&gt;Bench")</f>
        <v>1</v>
      </c>
      <c r="H15" s="17" t="s">
        <v>259</v>
      </c>
      <c r="I15" s="17">
        <f>IF($F15,SUMIFS('own+play'!$K:$K,'own+play'!$D:$D,$A15,'own+play'!$A:$A,$C15),"")</f>
        <v>9.1999999999999993</v>
      </c>
      <c r="J15" s="17">
        <v>7</v>
      </c>
      <c r="K15" s="17">
        <v>1</v>
      </c>
      <c r="L15" s="17">
        <v>1</v>
      </c>
      <c r="M15" s="17">
        <v>3</v>
      </c>
    </row>
    <row r="16" spans="1:13" s="17" customFormat="1" x14ac:dyDescent="0.15">
      <c r="A16" s="17" t="s">
        <v>32</v>
      </c>
      <c r="B16" s="17" t="s">
        <v>33</v>
      </c>
      <c r="C16" s="17">
        <v>15</v>
      </c>
      <c r="D16" s="8" t="str">
        <f t="shared" si="0"/>
        <v/>
      </c>
      <c r="E16" s="17" t="str">
        <f t="shared" si="1"/>
        <v>Chi</v>
      </c>
      <c r="F16" s="17">
        <f>COUNTIFS('own+play'!$D:$D,$A16,'own+play'!$A:$A,$C16)</f>
        <v>1</v>
      </c>
      <c r="G16" s="17">
        <f>COUNTIFS('own+play'!$D:$D,$A16,'own+play'!$A:$A,$C16,'own+play'!$B:$B,"&lt;&gt;Bench")</f>
        <v>1</v>
      </c>
      <c r="H16" s="17" t="s">
        <v>119</v>
      </c>
      <c r="I16" s="17">
        <f>IF($F16,SUMIFS('own+play'!$K:$K,'own+play'!$D:$D,$A16,'own+play'!$A:$A,$C16),"")</f>
        <v>8.9</v>
      </c>
      <c r="J16" s="17">
        <v>9</v>
      </c>
      <c r="K16" s="17">
        <v>2</v>
      </c>
      <c r="L16" s="17">
        <v>2</v>
      </c>
      <c r="M16" s="17">
        <v>2</v>
      </c>
    </row>
    <row r="17" spans="1:14" s="17" customFormat="1" x14ac:dyDescent="0.15">
      <c r="A17" s="17" t="s">
        <v>32</v>
      </c>
      <c r="B17" s="17" t="s">
        <v>33</v>
      </c>
      <c r="C17" s="17">
        <v>16</v>
      </c>
      <c r="D17" s="8" t="str">
        <f t="shared" si="0"/>
        <v>@</v>
      </c>
      <c r="E17" s="17" t="str">
        <f t="shared" si="1"/>
        <v>Cin</v>
      </c>
      <c r="F17" s="17">
        <f>COUNTIFS('own+play'!$D:$D,$A17,'own+play'!$A:$A,$C17)</f>
        <v>1</v>
      </c>
      <c r="G17" s="17">
        <f>COUNTIFS('own+play'!$D:$D,$A17,'own+play'!$A:$A,$C17,'own+play'!$B:$B,"&lt;&gt;Bench")</f>
        <v>1</v>
      </c>
      <c r="H17" s="17" t="s">
        <v>210</v>
      </c>
      <c r="I17" s="17">
        <f>IF($F17,SUMIFS('own+play'!$K:$K,'own+play'!$D:$D,$A17,'own+play'!$A:$A,$C17),"")</f>
        <v>9.1999999999999993</v>
      </c>
      <c r="J17" s="17">
        <v>4</v>
      </c>
      <c r="K17" s="17">
        <v>1</v>
      </c>
      <c r="L17" s="17">
        <v>2</v>
      </c>
      <c r="M17" s="17">
        <v>2</v>
      </c>
    </row>
    <row r="18" spans="1:14" x14ac:dyDescent="0.15">
      <c r="A18" t="s">
        <v>45</v>
      </c>
      <c r="B18" t="s">
        <v>33</v>
      </c>
      <c r="C18">
        <v>7</v>
      </c>
      <c r="D18" s="8" t="str">
        <f t="shared" si="0"/>
        <v/>
      </c>
      <c r="E18" t="str">
        <f t="shared" si="1"/>
        <v>Dal</v>
      </c>
      <c r="F18" s="17">
        <f>COUNTIFS('own+play'!$D:$D,$A18,'own+play'!$A:$A,$C18)</f>
        <v>1</v>
      </c>
      <c r="G18" s="17">
        <f>COUNTIFS('own+play'!$D:$D,$A18,'own+play'!$A:$A,$C18,'own+play'!$B:$B,"&lt;&gt;Bench")</f>
        <v>1</v>
      </c>
      <c r="H18" t="s">
        <v>212</v>
      </c>
      <c r="I18">
        <f>IF($F18,SUMIFS('own+play'!$K:$K,'own+play'!$D:$D,$A18,'own+play'!$A:$A,$C18),"")</f>
        <v>8.6999999999999993</v>
      </c>
      <c r="J18">
        <v>5</v>
      </c>
      <c r="K18">
        <v>1</v>
      </c>
      <c r="L18">
        <v>1</v>
      </c>
      <c r="M18">
        <v>1</v>
      </c>
    </row>
    <row r="19" spans="1:14" x14ac:dyDescent="0.15">
      <c r="A19" t="s">
        <v>45</v>
      </c>
      <c r="B19" t="s">
        <v>33</v>
      </c>
      <c r="C19">
        <v>8</v>
      </c>
      <c r="D19" s="8" t="str">
        <f t="shared" si="0"/>
        <v>@</v>
      </c>
      <c r="E19" t="str">
        <f t="shared" si="1"/>
        <v>Phi</v>
      </c>
      <c r="F19">
        <f>COUNTIFS('own+play'!$D:$D,$A19,'own+play'!$A:$A,$C19)</f>
        <v>1</v>
      </c>
      <c r="G19">
        <f>COUNTIFS('own+play'!$D:$D,$A19,'own+play'!$A:$A,$C19,'own+play'!$B:$B,"&lt;&gt;Bench")</f>
        <v>0</v>
      </c>
      <c r="H19" t="s">
        <v>143</v>
      </c>
      <c r="I19">
        <f>IF($F19,SUMIFS('own+play'!$K:$K,'own+play'!$D:$D,$A19,'own+play'!$A:$A,$C19),"")</f>
        <v>7.2</v>
      </c>
      <c r="J19">
        <v>5</v>
      </c>
      <c r="K19">
        <v>1</v>
      </c>
      <c r="L19">
        <v>2</v>
      </c>
      <c r="M19">
        <v>1</v>
      </c>
    </row>
    <row r="21" spans="1:14" x14ac:dyDescent="0.15">
      <c r="A21" t="s">
        <v>337</v>
      </c>
      <c r="B21" t="s">
        <v>1</v>
      </c>
      <c r="C21" t="s">
        <v>2</v>
      </c>
      <c r="F21" t="s">
        <v>3</v>
      </c>
      <c r="G21" t="s">
        <v>4</v>
      </c>
      <c r="H21" t="s">
        <v>5</v>
      </c>
      <c r="I21" t="s">
        <v>54</v>
      </c>
      <c r="J21" t="s">
        <v>9</v>
      </c>
      <c r="K21" t="s">
        <v>338</v>
      </c>
      <c r="L21" t="s">
        <v>339</v>
      </c>
      <c r="M21" t="s">
        <v>340</v>
      </c>
      <c r="N21" t="s">
        <v>8</v>
      </c>
    </row>
    <row r="22" spans="1:14" x14ac:dyDescent="0.15">
      <c r="A22" t="s">
        <v>46</v>
      </c>
      <c r="B22" t="s">
        <v>17</v>
      </c>
      <c r="C22">
        <v>8</v>
      </c>
      <c r="D22" s="8" t="str">
        <f t="shared" ref="D22:D50" si="2">IF(LEFT($H22,1)="@","@","")</f>
        <v>@</v>
      </c>
      <c r="E22" t="str">
        <f t="shared" ref="E22:E50" si="3">SUBSTITUTE($H22,"@","")</f>
        <v>NYJ</v>
      </c>
      <c r="F22">
        <f>COUNTIFS('own+play'!$D:$D,$A22,'own+play'!$A:$A,$C22)</f>
        <v>1</v>
      </c>
      <c r="G22">
        <f>COUNTIFS('own+play'!$D:$D,$A22,'own+play'!$A:$A,$C22,'own+play'!$B:$B,"&lt;&gt;Bench")</f>
        <v>1</v>
      </c>
      <c r="H22" t="s">
        <v>188</v>
      </c>
      <c r="I22">
        <f>IF($F22,SUMIFS('own+play'!$K:$K,'own+play'!$D:$D,$A22,'own+play'!$A:$A,$C22),"")</f>
        <v>7</v>
      </c>
      <c r="J22">
        <v>7</v>
      </c>
      <c r="K22">
        <v>20</v>
      </c>
      <c r="L22">
        <v>0</v>
      </c>
      <c r="M22">
        <v>1</v>
      </c>
      <c r="N22">
        <v>0</v>
      </c>
    </row>
    <row r="23" spans="1:14" x14ac:dyDescent="0.15">
      <c r="A23" t="s">
        <v>36</v>
      </c>
      <c r="B23" t="s">
        <v>17</v>
      </c>
      <c r="C23">
        <v>9</v>
      </c>
      <c r="D23" s="8" t="str">
        <f t="shared" si="2"/>
        <v>@</v>
      </c>
      <c r="E23" t="str">
        <f t="shared" si="3"/>
        <v>GB</v>
      </c>
      <c r="F23">
        <f>COUNTIFS('own+play'!$D:$D,$A23,'own+play'!$A:$A,$C23)</f>
        <v>1</v>
      </c>
      <c r="G23">
        <f>COUNTIFS('own+play'!$D:$D,$A23,'own+play'!$A:$A,$C23,'own+play'!$B:$B,"&lt;&gt;Bench")</f>
        <v>1</v>
      </c>
      <c r="H23" t="s">
        <v>199</v>
      </c>
      <c r="I23">
        <f>IF($F23,SUMIFS('own+play'!$K:$K,'own+play'!$D:$D,$A23,'own+play'!$A:$A,$C23),"")</f>
        <v>8.4</v>
      </c>
      <c r="J23">
        <v>6</v>
      </c>
      <c r="K23">
        <v>17</v>
      </c>
      <c r="L23">
        <v>0</v>
      </c>
      <c r="M23">
        <v>0</v>
      </c>
      <c r="N23">
        <v>0</v>
      </c>
    </row>
    <row r="24" spans="1:14" x14ac:dyDescent="0.15">
      <c r="A24" t="s">
        <v>36</v>
      </c>
      <c r="B24" t="s">
        <v>17</v>
      </c>
      <c r="C24">
        <v>10</v>
      </c>
      <c r="D24" s="8" t="str">
        <f t="shared" si="2"/>
        <v/>
      </c>
      <c r="E24" t="str">
        <f t="shared" si="3"/>
        <v>Cle</v>
      </c>
      <c r="F24">
        <f>COUNTIFS('own+play'!$D:$D,$A24,'own+play'!$A:$A,$C24)</f>
        <v>1</v>
      </c>
      <c r="G24">
        <f>COUNTIFS('own+play'!$D:$D,$A24,'own+play'!$A:$A,$C24,'own+play'!$B:$B,"&lt;&gt;Bench")</f>
        <v>1</v>
      </c>
      <c r="H24" t="s">
        <v>170</v>
      </c>
      <c r="I24">
        <f>IF($F24,SUMIFS('own+play'!$K:$K,'own+play'!$D:$D,$A24,'own+play'!$A:$A,$C24),"")</f>
        <v>9.4</v>
      </c>
      <c r="J24">
        <v>11</v>
      </c>
      <c r="K24">
        <v>24</v>
      </c>
      <c r="L24">
        <v>1</v>
      </c>
      <c r="M24">
        <v>1</v>
      </c>
      <c r="N24">
        <v>1</v>
      </c>
    </row>
    <row r="25" spans="1:14" x14ac:dyDescent="0.15">
      <c r="A25" t="s">
        <v>36</v>
      </c>
      <c r="B25" t="s">
        <v>17</v>
      </c>
      <c r="C25">
        <v>11</v>
      </c>
      <c r="D25" s="8" t="str">
        <f t="shared" si="2"/>
        <v>@</v>
      </c>
      <c r="E25" t="str">
        <f t="shared" si="3"/>
        <v>Chi</v>
      </c>
      <c r="F25">
        <f>COUNTIFS('own+play'!$D:$D,$A25,'own+play'!$A:$A,$C25)</f>
        <v>1</v>
      </c>
      <c r="G25">
        <f>COUNTIFS('own+play'!$D:$D,$A25,'own+play'!$A:$A,$C25,'own+play'!$B:$B,"&lt;&gt;Bench")</f>
        <v>1</v>
      </c>
      <c r="H25" t="s">
        <v>146</v>
      </c>
      <c r="I25">
        <f>IF($F25,SUMIFS('own+play'!$K:$K,'own+play'!$D:$D,$A25,'own+play'!$A:$A,$C25),"")</f>
        <v>7.2</v>
      </c>
      <c r="J25">
        <v>8</v>
      </c>
      <c r="K25">
        <v>24</v>
      </c>
      <c r="L25">
        <v>0</v>
      </c>
      <c r="M25">
        <v>1</v>
      </c>
      <c r="N25">
        <v>1</v>
      </c>
    </row>
    <row r="26" spans="1:14" x14ac:dyDescent="0.15">
      <c r="A26" t="s">
        <v>36</v>
      </c>
      <c r="B26" t="s">
        <v>17</v>
      </c>
      <c r="C26">
        <v>12</v>
      </c>
      <c r="D26" s="8" t="str">
        <f t="shared" si="2"/>
        <v/>
      </c>
      <c r="E26" t="str">
        <f t="shared" si="3"/>
        <v>Min</v>
      </c>
      <c r="F26">
        <f>COUNTIFS('own+play'!$D:$D,$A26,'own+play'!$A:$A,$C26)</f>
        <v>1</v>
      </c>
      <c r="G26">
        <f>COUNTIFS('own+play'!$D:$D,$A26,'own+play'!$A:$A,$C26,'own+play'!$B:$B,"&lt;&gt;Bench")</f>
        <v>0</v>
      </c>
      <c r="H26" t="s">
        <v>113</v>
      </c>
      <c r="I26">
        <f>IF($F26,SUMIFS('own+play'!$K:$K,'own+play'!$D:$D,$A26,'own+play'!$A:$A,$C26),"")</f>
        <v>4.7</v>
      </c>
      <c r="J26">
        <v>2</v>
      </c>
      <c r="K26">
        <v>30</v>
      </c>
      <c r="L26">
        <v>0</v>
      </c>
      <c r="M26">
        <v>0</v>
      </c>
      <c r="N26">
        <v>0</v>
      </c>
    </row>
    <row r="27" spans="1:14" x14ac:dyDescent="0.15">
      <c r="A27" t="s">
        <v>36</v>
      </c>
      <c r="B27" t="s">
        <v>17</v>
      </c>
      <c r="C27">
        <v>13</v>
      </c>
      <c r="D27" s="8" t="str">
        <f t="shared" si="2"/>
        <v>@</v>
      </c>
      <c r="E27" t="str">
        <f t="shared" si="3"/>
        <v>Bal</v>
      </c>
      <c r="F27">
        <f>COUNTIFS('own+play'!$D:$D,$A27,'own+play'!$A:$A,$C27)</f>
        <v>1</v>
      </c>
      <c r="G27">
        <f>COUNTIFS('own+play'!$D:$D,$A27,'own+play'!$A:$A,$C27,'own+play'!$B:$B,"&lt;&gt;Bench")</f>
        <v>0</v>
      </c>
      <c r="H27" t="s">
        <v>91</v>
      </c>
      <c r="I27">
        <f>IF($F27,SUMIFS('own+play'!$K:$K,'own+play'!$D:$D,$A27,'own+play'!$A:$A,$C27),"")</f>
        <v>6.4</v>
      </c>
      <c r="J27">
        <v>-4</v>
      </c>
      <c r="K27">
        <v>38</v>
      </c>
      <c r="L27">
        <v>0</v>
      </c>
      <c r="M27">
        <v>0</v>
      </c>
      <c r="N27">
        <v>0</v>
      </c>
    </row>
    <row r="28" spans="1:14" s="17" customFormat="1" x14ac:dyDescent="0.15">
      <c r="A28" s="17" t="s">
        <v>36</v>
      </c>
      <c r="B28" s="17" t="s">
        <v>17</v>
      </c>
      <c r="C28" s="17">
        <v>14</v>
      </c>
      <c r="D28" s="8" t="str">
        <f t="shared" si="2"/>
        <v>@</v>
      </c>
      <c r="E28" s="17" t="str">
        <f t="shared" si="3"/>
        <v>TB</v>
      </c>
      <c r="F28" s="17">
        <f>COUNTIFS('own+play'!$D:$D,$A28,'own+play'!$A:$A,$C28)</f>
        <v>1</v>
      </c>
      <c r="G28" s="17">
        <f>COUNTIFS('own+play'!$D:$D,$A28,'own+play'!$A:$A,$C28,'own+play'!$B:$B,"&lt;&gt;Bench")</f>
        <v>0</v>
      </c>
      <c r="H28" s="17" t="s">
        <v>259</v>
      </c>
      <c r="I28" s="17">
        <f>IF($F28,SUMIFS('own+play'!$K:$K,'own+play'!$D:$D,$A28,'own+play'!$A:$A,$C28),"")</f>
        <v>5.9</v>
      </c>
      <c r="J28" s="17">
        <v>10</v>
      </c>
      <c r="K28" s="17">
        <v>21</v>
      </c>
      <c r="L28" s="17">
        <v>2</v>
      </c>
      <c r="M28" s="17">
        <v>3</v>
      </c>
      <c r="N28" s="17">
        <v>0</v>
      </c>
    </row>
    <row r="29" spans="1:14" s="17" customFormat="1" x14ac:dyDescent="0.15">
      <c r="A29" s="17" t="s">
        <v>36</v>
      </c>
      <c r="B29" s="17" t="s">
        <v>17</v>
      </c>
      <c r="C29" s="17">
        <v>15</v>
      </c>
      <c r="D29" s="8" t="str">
        <f t="shared" si="2"/>
        <v/>
      </c>
      <c r="E29" s="17" t="str">
        <f t="shared" si="3"/>
        <v>Chi</v>
      </c>
      <c r="F29" s="17">
        <f>COUNTIFS('own+play'!$D:$D,$A29,'own+play'!$A:$A,$C29)</f>
        <v>1</v>
      </c>
      <c r="G29" s="17">
        <f>COUNTIFS('own+play'!$D:$D,$A29,'own+play'!$A:$A,$C29,'own+play'!$B:$B,"&lt;&gt;Bench")</f>
        <v>0</v>
      </c>
      <c r="H29" s="17" t="s">
        <v>119</v>
      </c>
      <c r="I29" s="17">
        <f>IF($F29,SUMIFS('own+play'!$K:$K,'own+play'!$D:$D,$A29,'own+play'!$A:$A,$C29),"")</f>
        <v>6.3</v>
      </c>
      <c r="J29" s="17">
        <v>11</v>
      </c>
      <c r="K29" s="17">
        <v>10</v>
      </c>
      <c r="L29" s="17">
        <v>3</v>
      </c>
      <c r="M29" s="17">
        <v>0</v>
      </c>
      <c r="N29" s="17">
        <v>0</v>
      </c>
    </row>
    <row r="30" spans="1:14" x14ac:dyDescent="0.15">
      <c r="A30" t="s">
        <v>44</v>
      </c>
      <c r="B30" t="s">
        <v>17</v>
      </c>
      <c r="C30">
        <v>4</v>
      </c>
      <c r="D30" s="8" t="str">
        <f t="shared" si="2"/>
        <v/>
      </c>
      <c r="E30" t="str">
        <f t="shared" si="3"/>
        <v>Chi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 t="s">
        <v>119</v>
      </c>
      <c r="I30">
        <f>IF($F30,SUMIFS('own+play'!$K:$K,'own+play'!$D:$D,$A30,'own+play'!$A:$A,$C30),"")</f>
        <v>8.1</v>
      </c>
      <c r="J30">
        <v>10</v>
      </c>
      <c r="K30">
        <v>14</v>
      </c>
      <c r="L30">
        <v>2</v>
      </c>
      <c r="M30">
        <v>2</v>
      </c>
      <c r="N30">
        <v>0</v>
      </c>
    </row>
    <row r="31" spans="1:14" x14ac:dyDescent="0.15">
      <c r="A31" t="s">
        <v>44</v>
      </c>
      <c r="B31" t="s">
        <v>17</v>
      </c>
      <c r="C31">
        <v>5</v>
      </c>
      <c r="D31" s="8" t="str">
        <f t="shared" si="2"/>
        <v>@</v>
      </c>
      <c r="E31" t="str">
        <f t="shared" si="3"/>
        <v>Dal</v>
      </c>
      <c r="F31">
        <f>COUNTIFS('own+play'!$D:$D,$A31,'own+play'!$A:$A,$C31)</f>
        <v>1</v>
      </c>
      <c r="G31">
        <f>COUNTIFS('own+play'!$D:$D,$A31,'own+play'!$A:$A,$C31,'own+play'!$B:$B,"&lt;&gt;Bench")</f>
        <v>0</v>
      </c>
      <c r="H31" t="s">
        <v>70</v>
      </c>
      <c r="I31">
        <f>IF($F31,SUMIFS('own+play'!$K:$K,'own+play'!$D:$D,$A31,'own+play'!$A:$A,$C31),"")</f>
        <v>4.8</v>
      </c>
      <c r="J31">
        <v>9</v>
      </c>
      <c r="K31">
        <v>31</v>
      </c>
      <c r="L31">
        <v>1</v>
      </c>
      <c r="M31">
        <v>2</v>
      </c>
      <c r="N31">
        <v>1</v>
      </c>
    </row>
    <row r="32" spans="1:14" x14ac:dyDescent="0.15">
      <c r="A32" t="s">
        <v>44</v>
      </c>
      <c r="B32" t="s">
        <v>17</v>
      </c>
      <c r="C32">
        <v>6</v>
      </c>
      <c r="D32" s="8" t="str">
        <f t="shared" si="2"/>
        <v>@</v>
      </c>
      <c r="E32" t="str">
        <f t="shared" si="3"/>
        <v>Min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 t="s">
        <v>168</v>
      </c>
      <c r="I32">
        <f>IF($F32,SUMIFS('own+play'!$K:$K,'own+play'!$D:$D,$A32,'own+play'!$A:$A,$C32),"")</f>
        <v>5.5</v>
      </c>
      <c r="J32">
        <v>3</v>
      </c>
      <c r="K32">
        <v>23</v>
      </c>
      <c r="L32">
        <v>1</v>
      </c>
      <c r="M32">
        <v>1</v>
      </c>
      <c r="N32">
        <v>0</v>
      </c>
    </row>
    <row r="33" spans="1:14" x14ac:dyDescent="0.15">
      <c r="A33" t="s">
        <v>44</v>
      </c>
      <c r="B33" t="s">
        <v>17</v>
      </c>
      <c r="C33">
        <v>7</v>
      </c>
      <c r="D33" s="8" t="str">
        <f t="shared" si="2"/>
        <v/>
      </c>
      <c r="E33" t="str">
        <f t="shared" si="3"/>
        <v>NO</v>
      </c>
      <c r="F33">
        <f>COUNTIFS('own+play'!$D:$D,$A33,'own+play'!$A:$A,$C33)</f>
        <v>1</v>
      </c>
      <c r="G33">
        <f>COUNTIFS('own+play'!$D:$D,$A33,'own+play'!$A:$A,$C33,'own+play'!$B:$B,"&lt;&gt;Bench")</f>
        <v>0</v>
      </c>
      <c r="H33" t="s">
        <v>129</v>
      </c>
      <c r="I33">
        <f>IF($F33,SUMIFS('own+play'!$K:$K,'own+play'!$D:$D,$A33,'own+play'!$A:$A,$C33),"")</f>
        <v>5.0999999999999996</v>
      </c>
      <c r="J33">
        <v>2</v>
      </c>
      <c r="K33">
        <v>26</v>
      </c>
      <c r="L33">
        <v>2</v>
      </c>
      <c r="M33">
        <v>0</v>
      </c>
      <c r="N33">
        <v>0</v>
      </c>
    </row>
    <row r="34" spans="1:14" x14ac:dyDescent="0.15">
      <c r="A34" t="s">
        <v>31</v>
      </c>
      <c r="B34" t="s">
        <v>17</v>
      </c>
      <c r="C34">
        <v>1</v>
      </c>
      <c r="D34" s="8" t="str">
        <f t="shared" si="2"/>
        <v/>
      </c>
      <c r="E34" t="str">
        <f t="shared" si="3"/>
        <v>Ind</v>
      </c>
      <c r="F34">
        <f>COUNTIFS('own+play'!$D:$D,$A34,'own+play'!$A:$A,$C34)</f>
        <v>1</v>
      </c>
      <c r="G34">
        <f>COUNTIFS('own+play'!$D:$D,$A34,'own+play'!$A:$A,$C34,'own+play'!$B:$B,"&lt;&gt;Bench")</f>
        <v>1</v>
      </c>
      <c r="H34" t="s">
        <v>111</v>
      </c>
      <c r="I34">
        <f>IF($F34,SUMIFS('own+play'!$K:$K,'own+play'!$D:$D,$A34,'own+play'!$A:$A,$C34),"")</f>
        <v>9</v>
      </c>
      <c r="J34">
        <v>29</v>
      </c>
      <c r="K34">
        <v>9</v>
      </c>
      <c r="L34">
        <v>2</v>
      </c>
      <c r="M34">
        <v>1</v>
      </c>
      <c r="N34">
        <v>2</v>
      </c>
    </row>
    <row r="35" spans="1:14" x14ac:dyDescent="0.15">
      <c r="A35" t="s">
        <v>31</v>
      </c>
      <c r="B35" t="s">
        <v>17</v>
      </c>
      <c r="C35">
        <v>2</v>
      </c>
      <c r="D35" s="8" t="str">
        <f t="shared" si="2"/>
        <v/>
      </c>
      <c r="E35" t="str">
        <f t="shared" si="3"/>
        <v>Wsh</v>
      </c>
      <c r="F35">
        <f>COUNTIFS('own+play'!$D:$D,$A35,'own+play'!$A:$A,$C35)</f>
        <v>1</v>
      </c>
      <c r="G35">
        <f>COUNTIFS('own+play'!$D:$D,$A35,'own+play'!$A:$A,$C35,'own+play'!$B:$B,"&lt;&gt;Bench")</f>
        <v>1</v>
      </c>
      <c r="H35" t="s">
        <v>66</v>
      </c>
      <c r="I35">
        <f>IF($F35,SUMIFS('own+play'!$K:$K,'own+play'!$D:$D,$A35,'own+play'!$A:$A,$C35),"")</f>
        <v>5.9</v>
      </c>
      <c r="J35">
        <v>1</v>
      </c>
      <c r="K35">
        <v>27</v>
      </c>
      <c r="L35">
        <v>0</v>
      </c>
      <c r="M35">
        <v>0</v>
      </c>
      <c r="N35">
        <v>0</v>
      </c>
    </row>
    <row r="36" spans="1:14" x14ac:dyDescent="0.15">
      <c r="A36" t="s">
        <v>31</v>
      </c>
      <c r="B36" t="s">
        <v>17</v>
      </c>
      <c r="C36">
        <v>3</v>
      </c>
      <c r="D36" s="8" t="str">
        <f t="shared" si="2"/>
        <v>@</v>
      </c>
      <c r="E36" t="str">
        <f t="shared" si="3"/>
        <v>SF</v>
      </c>
      <c r="F36">
        <f>COUNTIFS('own+play'!$D:$D,$A36,'own+play'!$A:$A,$C36)</f>
        <v>1</v>
      </c>
      <c r="G36">
        <f>COUNTIFS('own+play'!$D:$D,$A36,'own+play'!$A:$A,$C36,'own+play'!$B:$B,"&lt;&gt;Bench")</f>
        <v>1</v>
      </c>
      <c r="H36" t="s">
        <v>127</v>
      </c>
      <c r="I36">
        <f>IF($F36,SUMIFS('own+play'!$K:$K,'own+play'!$D:$D,$A36,'own+play'!$A:$A,$C36),"")</f>
        <v>7</v>
      </c>
      <c r="J36">
        <v>2</v>
      </c>
      <c r="K36">
        <v>39</v>
      </c>
      <c r="L36">
        <v>1</v>
      </c>
      <c r="M36">
        <v>1</v>
      </c>
      <c r="N36">
        <v>0</v>
      </c>
    </row>
    <row r="37" spans="1:14" x14ac:dyDescent="0.15">
      <c r="A37" t="s">
        <v>31</v>
      </c>
      <c r="B37" t="s">
        <v>17</v>
      </c>
      <c r="C37">
        <v>4</v>
      </c>
      <c r="D37" s="8" t="str">
        <f t="shared" si="2"/>
        <v>@</v>
      </c>
      <c r="E37" t="str">
        <f t="shared" si="3"/>
        <v>Dal</v>
      </c>
      <c r="F37">
        <f>COUNTIFS('own+play'!$D:$D,$A37,'own+play'!$A:$A,$C37)</f>
        <v>1</v>
      </c>
      <c r="G37">
        <f>COUNTIFS('own+play'!$D:$D,$A37,'own+play'!$A:$A,$C37,'own+play'!$B:$B,"&lt;&gt;Bench")</f>
        <v>0</v>
      </c>
      <c r="H37" t="s">
        <v>70</v>
      </c>
      <c r="I37">
        <f>IF($F37,SUMIFS('own+play'!$K:$K,'own+play'!$D:$D,$A37,'own+play'!$A:$A,$C37),"")</f>
        <v>4.3</v>
      </c>
      <c r="J37">
        <v>2</v>
      </c>
      <c r="K37">
        <v>30</v>
      </c>
      <c r="L37">
        <v>1</v>
      </c>
      <c r="M37">
        <v>1</v>
      </c>
      <c r="N37">
        <v>0</v>
      </c>
    </row>
    <row r="38" spans="1:14" x14ac:dyDescent="0.15">
      <c r="A38" t="s">
        <v>31</v>
      </c>
      <c r="B38" t="s">
        <v>17</v>
      </c>
      <c r="C38">
        <v>5</v>
      </c>
      <c r="D38" s="8" t="str">
        <f t="shared" si="2"/>
        <v/>
      </c>
      <c r="E38" t="str">
        <f t="shared" si="3"/>
        <v>Sea</v>
      </c>
      <c r="F38">
        <f>COUNTIFS('own+play'!$D:$D,$A38,'own+play'!$A:$A,$C38)</f>
        <v>1</v>
      </c>
      <c r="G38">
        <f>COUNTIFS('own+play'!$D:$D,$A38,'own+play'!$A:$A,$C38,'own+play'!$B:$B,"&lt;&gt;Bench")</f>
        <v>1</v>
      </c>
      <c r="H38" t="s">
        <v>256</v>
      </c>
      <c r="I38">
        <f>IF($F38,SUMIFS('own+play'!$K:$K,'own+play'!$D:$D,$A38,'own+play'!$A:$A,$C38),"")</f>
        <v>6.1</v>
      </c>
      <c r="J38">
        <v>10</v>
      </c>
      <c r="K38">
        <v>16</v>
      </c>
      <c r="L38">
        <v>2</v>
      </c>
      <c r="M38">
        <v>0</v>
      </c>
      <c r="N38">
        <v>0</v>
      </c>
    </row>
    <row r="39" spans="1:14" x14ac:dyDescent="0.15">
      <c r="A39" t="s">
        <v>31</v>
      </c>
      <c r="B39" t="s">
        <v>17</v>
      </c>
      <c r="C39">
        <v>6</v>
      </c>
      <c r="D39" s="8" t="str">
        <f t="shared" si="2"/>
        <v>@</v>
      </c>
      <c r="E39" t="str">
        <f t="shared" si="3"/>
        <v>Jax</v>
      </c>
      <c r="F39">
        <f>COUNTIFS('own+play'!$D:$D,$A39,'own+play'!$A:$A,$C39)</f>
        <v>1</v>
      </c>
      <c r="G39">
        <f>COUNTIFS('own+play'!$D:$D,$A39,'own+play'!$A:$A,$C39,'own+play'!$B:$B,"&lt;&gt;Bench")</f>
        <v>1</v>
      </c>
      <c r="H39" t="s">
        <v>98</v>
      </c>
      <c r="I39">
        <f>IF($F39,SUMIFS('own+play'!$K:$K,'own+play'!$D:$D,$A39,'own+play'!$A:$A,$C39),"")</f>
        <v>6.3</v>
      </c>
      <c r="J39">
        <v>21</v>
      </c>
      <c r="K39">
        <v>17</v>
      </c>
      <c r="L39">
        <v>1</v>
      </c>
      <c r="M39">
        <v>0</v>
      </c>
      <c r="N39">
        <v>2</v>
      </c>
    </row>
    <row r="40" spans="1:14" x14ac:dyDescent="0.15">
      <c r="A40" t="s">
        <v>31</v>
      </c>
      <c r="B40" t="s">
        <v>17</v>
      </c>
      <c r="C40">
        <v>7</v>
      </c>
      <c r="D40" s="8" t="str">
        <f t="shared" si="2"/>
        <v/>
      </c>
      <c r="E40" t="str">
        <f t="shared" si="3"/>
        <v>Ari</v>
      </c>
      <c r="F40">
        <f>COUNTIFS('own+play'!$D:$D,$A40,'own+play'!$A:$A,$C40)</f>
        <v>1</v>
      </c>
      <c r="G40">
        <f>COUNTIFS('own+play'!$D:$D,$A40,'own+play'!$A:$A,$C40,'own+play'!$B:$B,"&lt;&gt;Bench")</f>
        <v>1</v>
      </c>
      <c r="H40" t="s">
        <v>166</v>
      </c>
      <c r="I40">
        <f>IF($F40,SUMIFS('own+play'!$K:$K,'own+play'!$D:$D,$A40,'own+play'!$A:$A,$C40),"")</f>
        <v>7.2</v>
      </c>
      <c r="J40">
        <v>15</v>
      </c>
      <c r="K40">
        <v>0</v>
      </c>
      <c r="L40">
        <v>2</v>
      </c>
      <c r="M40">
        <v>0</v>
      </c>
      <c r="N40">
        <v>0</v>
      </c>
    </row>
    <row r="41" spans="1:14" x14ac:dyDescent="0.15">
      <c r="A41" t="s">
        <v>31</v>
      </c>
      <c r="B41" t="s">
        <v>17</v>
      </c>
      <c r="C41">
        <v>8</v>
      </c>
      <c r="D41" s="8" t="str">
        <f t="shared" si="2"/>
        <v/>
      </c>
      <c r="E41" t="str">
        <f t="shared" si="3"/>
        <v>BYE</v>
      </c>
      <c r="F41">
        <f>COUNTIFS('own+play'!$D:$D,$A41,'own+play'!$A:$A,$C41)</f>
        <v>1</v>
      </c>
      <c r="G41">
        <f>COUNTIFS('own+play'!$D:$D,$A41,'own+play'!$A:$A,$C41,'own+play'!$B:$B,"&lt;&gt;Bench")</f>
        <v>0</v>
      </c>
      <c r="H41" t="s">
        <v>312</v>
      </c>
      <c r="I41">
        <f>IF($F41,SUMIFS('own+play'!$K:$K,'own+play'!$D:$D,$A41,'own+play'!$A:$A,$C41),"")</f>
        <v>0</v>
      </c>
    </row>
    <row r="42" spans="1:14" x14ac:dyDescent="0.15">
      <c r="A42" t="s">
        <v>31</v>
      </c>
      <c r="B42" t="s">
        <v>17</v>
      </c>
      <c r="C42">
        <v>9</v>
      </c>
      <c r="D42" s="8" t="str">
        <f t="shared" si="2"/>
        <v>@</v>
      </c>
      <c r="E42" t="str">
        <f t="shared" si="3"/>
        <v>NYG</v>
      </c>
      <c r="F42">
        <f>COUNTIFS('own+play'!$D:$D,$A42,'own+play'!$A:$A,$C42)</f>
        <v>1</v>
      </c>
      <c r="G42">
        <f>COUNTIFS('own+play'!$D:$D,$A42,'own+play'!$A:$A,$C42,'own+play'!$B:$B,"&lt;&gt;Bench")</f>
        <v>0</v>
      </c>
      <c r="H42" t="s">
        <v>204</v>
      </c>
      <c r="I42">
        <f>IF($F42,SUMIFS('own+play'!$K:$K,'own+play'!$D:$D,$A42,'own+play'!$A:$A,$C42),"")</f>
        <v>6.2</v>
      </c>
      <c r="J42">
        <v>11</v>
      </c>
      <c r="K42">
        <v>17</v>
      </c>
      <c r="L42">
        <v>1</v>
      </c>
      <c r="M42">
        <v>2</v>
      </c>
      <c r="N42">
        <v>0</v>
      </c>
    </row>
    <row r="43" spans="1:14" x14ac:dyDescent="0.15">
      <c r="A43" t="s">
        <v>31</v>
      </c>
      <c r="B43" t="s">
        <v>17</v>
      </c>
      <c r="C43">
        <v>10</v>
      </c>
      <c r="D43" s="8" t="str">
        <f t="shared" si="2"/>
        <v/>
      </c>
      <c r="E43" t="str">
        <f t="shared" si="3"/>
        <v>Hou</v>
      </c>
      <c r="F43">
        <f>COUNTIFS('own+play'!$D:$D,$A43,'own+play'!$A:$A,$C43)</f>
        <v>1</v>
      </c>
      <c r="G43">
        <f>COUNTIFS('own+play'!$D:$D,$A43,'own+play'!$A:$A,$C43,'own+play'!$B:$B,"&lt;&gt;Bench")</f>
        <v>0</v>
      </c>
      <c r="H43" t="s">
        <v>74</v>
      </c>
      <c r="I43">
        <f>IF($F43,SUMIFS('own+play'!$K:$K,'own+play'!$D:$D,$A43,'own+play'!$A:$A,$C43),"")</f>
        <v>8.9</v>
      </c>
      <c r="J43">
        <v>16</v>
      </c>
      <c r="K43">
        <v>7</v>
      </c>
      <c r="L43">
        <v>2</v>
      </c>
      <c r="M43">
        <v>2</v>
      </c>
      <c r="N43">
        <v>0</v>
      </c>
    </row>
    <row r="44" spans="1:14" x14ac:dyDescent="0.15">
      <c r="A44" t="s">
        <v>31</v>
      </c>
      <c r="B44" t="s">
        <v>17</v>
      </c>
      <c r="C44">
        <v>11</v>
      </c>
      <c r="D44" s="8" t="str">
        <f t="shared" si="2"/>
        <v>@</v>
      </c>
      <c r="E44" t="str">
        <f t="shared" si="3"/>
        <v>Min</v>
      </c>
      <c r="F44">
        <f>COUNTIFS('own+play'!$D:$D,$A44,'own+play'!$A:$A,$C44)</f>
        <v>1</v>
      </c>
      <c r="G44">
        <f>COUNTIFS('own+play'!$D:$D,$A44,'own+play'!$A:$A,$C44,'own+play'!$B:$B,"&lt;&gt;Bench")</f>
        <v>0</v>
      </c>
      <c r="H44" t="s">
        <v>168</v>
      </c>
      <c r="I44">
        <f>IF($F44,SUMIFS('own+play'!$K:$K,'own+play'!$D:$D,$A44,'own+play'!$A:$A,$C44),"")</f>
        <v>6.7</v>
      </c>
      <c r="J44">
        <v>-5</v>
      </c>
      <c r="K44">
        <v>24</v>
      </c>
      <c r="L44">
        <v>0</v>
      </c>
      <c r="M44">
        <v>0</v>
      </c>
      <c r="N44">
        <v>0</v>
      </c>
    </row>
    <row r="45" spans="1:14" x14ac:dyDescent="0.15">
      <c r="A45" t="s">
        <v>31</v>
      </c>
      <c r="B45" t="s">
        <v>17</v>
      </c>
      <c r="C45">
        <v>12</v>
      </c>
      <c r="D45" s="8" t="str">
        <f t="shared" si="2"/>
        <v/>
      </c>
      <c r="E45" t="str">
        <f t="shared" si="3"/>
        <v>NO</v>
      </c>
      <c r="F45">
        <f>COUNTIFS('own+play'!$D:$D,$A45,'own+play'!$A:$A,$C45)</f>
        <v>1</v>
      </c>
      <c r="G45">
        <f>COUNTIFS('own+play'!$D:$D,$A45,'own+play'!$A:$A,$C45,'own+play'!$B:$B,"&lt;&gt;Bench")</f>
        <v>1</v>
      </c>
      <c r="H45" t="s">
        <v>129</v>
      </c>
      <c r="I45">
        <f>IF($F45,SUMIFS('own+play'!$K:$K,'own+play'!$D:$D,$A45,'own+play'!$A:$A,$C45),"")</f>
        <v>5.3</v>
      </c>
      <c r="J45">
        <v>3</v>
      </c>
      <c r="K45">
        <v>20</v>
      </c>
      <c r="L45">
        <v>0</v>
      </c>
      <c r="M45">
        <v>0</v>
      </c>
      <c r="N45">
        <v>0</v>
      </c>
    </row>
    <row r="46" spans="1:14" x14ac:dyDescent="0.15">
      <c r="A46" t="s">
        <v>31</v>
      </c>
      <c r="B46" t="s">
        <v>17</v>
      </c>
      <c r="C46">
        <v>13</v>
      </c>
      <c r="D46" s="8" t="str">
        <f t="shared" si="2"/>
        <v>@</v>
      </c>
      <c r="E46" t="str">
        <f t="shared" si="3"/>
        <v>Ari</v>
      </c>
      <c r="F46">
        <f>COUNTIFS('own+play'!$D:$D,$A46,'own+play'!$A:$A,$C46)</f>
        <v>1</v>
      </c>
      <c r="G46">
        <f>COUNTIFS('own+play'!$D:$D,$A46,'own+play'!$A:$A,$C46,'own+play'!$B:$B,"&lt;&gt;Bench")</f>
        <v>1</v>
      </c>
      <c r="H46" t="s">
        <v>87</v>
      </c>
      <c r="I46">
        <f>IF($F46,SUMIFS('own+play'!$K:$K,'own+play'!$D:$D,$A46,'own+play'!$A:$A,$C46),"")</f>
        <v>9.4</v>
      </c>
      <c r="J46">
        <v>21</v>
      </c>
      <c r="K46">
        <v>16</v>
      </c>
      <c r="L46">
        <v>2</v>
      </c>
      <c r="M46">
        <v>0</v>
      </c>
      <c r="N46">
        <v>1</v>
      </c>
    </row>
    <row r="47" spans="1:14" s="17" customFormat="1" x14ac:dyDescent="0.15">
      <c r="A47" s="17" t="s">
        <v>31</v>
      </c>
      <c r="B47" s="17" t="s">
        <v>17</v>
      </c>
      <c r="C47" s="17">
        <v>14</v>
      </c>
      <c r="D47" s="8" t="str">
        <f t="shared" si="2"/>
        <v/>
      </c>
      <c r="E47" s="17" t="str">
        <f t="shared" si="3"/>
        <v>Phi</v>
      </c>
      <c r="F47" s="17">
        <f>COUNTIFS('own+play'!$D:$D,$A47,'own+play'!$A:$A,$C47)</f>
        <v>1</v>
      </c>
      <c r="G47" s="17">
        <f>COUNTIFS('own+play'!$D:$D,$A47,'own+play'!$A:$A,$C47,'own+play'!$B:$B,"&lt;&gt;Bench")</f>
        <v>1</v>
      </c>
      <c r="H47" s="17" t="s">
        <v>83</v>
      </c>
      <c r="I47" s="17">
        <f>IF($F47,SUMIFS('own+play'!$K:$K,'own+play'!$D:$D,$A47,'own+play'!$A:$A,$C47),"")</f>
        <v>6.5</v>
      </c>
      <c r="J47" s="17">
        <v>4</v>
      </c>
      <c r="K47" s="17">
        <v>37</v>
      </c>
      <c r="L47" s="17">
        <v>1</v>
      </c>
      <c r="M47" s="17">
        <v>0</v>
      </c>
      <c r="N47" s="17">
        <v>1</v>
      </c>
    </row>
    <row r="48" spans="1:14" s="17" customFormat="1" x14ac:dyDescent="0.15">
      <c r="A48" s="17" t="s">
        <v>31</v>
      </c>
      <c r="B48" s="17" t="s">
        <v>17</v>
      </c>
      <c r="C48" s="17">
        <v>15</v>
      </c>
      <c r="D48" s="8" t="str">
        <f t="shared" si="2"/>
        <v>@</v>
      </c>
      <c r="E48" s="17" t="str">
        <f t="shared" si="3"/>
        <v>Sea</v>
      </c>
      <c r="F48" s="17">
        <f>COUNTIFS('own+play'!$D:$D,$A48,'own+play'!$A:$A,$C48)</f>
        <v>1</v>
      </c>
      <c r="G48" s="17">
        <f>COUNTIFS('own+play'!$D:$D,$A48,'own+play'!$A:$A,$C48,'own+play'!$B:$B,"&lt;&gt;Bench")</f>
        <v>1</v>
      </c>
      <c r="H48" s="17" t="s">
        <v>78</v>
      </c>
      <c r="I48" s="17">
        <f>IF($F48,SUMIFS('own+play'!$K:$K,'own+play'!$D:$D,$A48,'own+play'!$A:$A,$C48),"")</f>
        <v>7.4</v>
      </c>
      <c r="J48" s="17">
        <v>19</v>
      </c>
      <c r="K48" s="17">
        <v>7</v>
      </c>
      <c r="L48" s="17">
        <v>0</v>
      </c>
      <c r="M48" s="17">
        <v>2</v>
      </c>
      <c r="N48" s="17">
        <v>0</v>
      </c>
    </row>
    <row r="49" spans="1:14" s="17" customFormat="1" x14ac:dyDescent="0.15">
      <c r="A49" s="17" t="s">
        <v>31</v>
      </c>
      <c r="B49" s="17" t="s">
        <v>17</v>
      </c>
      <c r="C49" s="17">
        <v>16</v>
      </c>
      <c r="D49" s="8" t="str">
        <f t="shared" si="2"/>
        <v>@</v>
      </c>
      <c r="E49" s="17" t="str">
        <f t="shared" si="3"/>
        <v>Ten</v>
      </c>
      <c r="F49" s="17">
        <f>COUNTIFS('own+play'!$D:$D,$A49,'own+play'!$A:$A,$C49)</f>
        <v>1</v>
      </c>
      <c r="G49" s="17">
        <f>COUNTIFS('own+play'!$D:$D,$A49,'own+play'!$A:$A,$C49,'own+play'!$B:$B,"&lt;&gt;Bench")</f>
        <v>0</v>
      </c>
      <c r="H49" s="17" t="s">
        <v>240</v>
      </c>
      <c r="I49" s="17">
        <f>IF($F49,SUMIFS('own+play'!$K:$K,'own+play'!$D:$D,$A49,'own+play'!$A:$A,$C49),"")</f>
        <v>6.6</v>
      </c>
      <c r="J49" s="17">
        <v>3</v>
      </c>
      <c r="K49" s="17">
        <v>17</v>
      </c>
      <c r="L49" s="17">
        <v>1</v>
      </c>
      <c r="M49" s="17">
        <v>0</v>
      </c>
      <c r="N49" s="17">
        <v>0</v>
      </c>
    </row>
    <row r="50" spans="1:14" x14ac:dyDescent="0.15">
      <c r="A50" t="s">
        <v>538</v>
      </c>
      <c r="B50" s="17" t="s">
        <v>17</v>
      </c>
      <c r="C50">
        <v>16</v>
      </c>
      <c r="D50" s="8" t="str">
        <f t="shared" si="2"/>
        <v/>
      </c>
      <c r="E50" s="17" t="str">
        <f t="shared" si="3"/>
        <v>Cle</v>
      </c>
      <c r="F50">
        <v>1</v>
      </c>
      <c r="G50">
        <v>1</v>
      </c>
      <c r="H50" t="s">
        <v>170</v>
      </c>
      <c r="I50" s="17">
        <f>IF($F50,SUMIFS('own+play'!$K:$K,'own+play'!$D:$D,$A50,'own+play'!$A:$A,$C50),"")</f>
        <v>10.4</v>
      </c>
      <c r="J50">
        <v>3</v>
      </c>
      <c r="K50">
        <v>2</v>
      </c>
      <c r="L50">
        <v>1</v>
      </c>
      <c r="M50">
        <v>0</v>
      </c>
      <c r="N5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4"/>
  <sheetViews>
    <sheetView tabSelected="1" workbookViewId="0">
      <selection activeCell="O2" sqref="O2:O171"/>
    </sheetView>
  </sheetViews>
  <sheetFormatPr baseColWidth="10" defaultColWidth="14.5" defaultRowHeight="15.75" customHeight="1" x14ac:dyDescent="0.15"/>
  <cols>
    <col min="1" max="3" width="10.83203125" customWidth="1"/>
    <col min="4" max="4" width="2.83203125" style="8" bestFit="1" customWidth="1"/>
    <col min="5" max="5" width="4.83203125" customWidth="1"/>
    <col min="6" max="19" width="10.83203125" customWidth="1"/>
  </cols>
  <sheetData>
    <row r="1" spans="1:29" ht="15.75" customHeight="1" x14ac:dyDescent="0.1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54</v>
      </c>
      <c r="I1" t="s">
        <v>47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543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t="s">
        <v>11</v>
      </c>
      <c r="B2" t="s">
        <v>12</v>
      </c>
      <c r="C2">
        <v>1</v>
      </c>
      <c r="D2" t="str">
        <f>IF(LEFT($J2,1)="@","@","")</f>
        <v/>
      </c>
      <c r="E2" t="str">
        <f>SUBSTITUTE($J2,"@","")</f>
        <v>Sea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19.2</v>
      </c>
      <c r="I2">
        <v>1</v>
      </c>
      <c r="J2" t="s">
        <v>256</v>
      </c>
      <c r="L2">
        <v>311</v>
      </c>
      <c r="M2">
        <v>1</v>
      </c>
      <c r="N2">
        <v>16.5</v>
      </c>
      <c r="O2">
        <f>IFERROR(N2-H2,0)</f>
        <v>-2.6999999999999993</v>
      </c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15">
      <c r="A3" t="s">
        <v>11</v>
      </c>
      <c r="B3" t="s">
        <v>12</v>
      </c>
      <c r="C3">
        <v>2</v>
      </c>
      <c r="D3" t="str">
        <f t="shared" ref="D3:D65" si="0">IF(LEFT($J3,1)="@","@","")</f>
        <v>@</v>
      </c>
      <c r="E3" t="str">
        <f t="shared" ref="E3:E65" si="1">SUBSTITUTE($J3,"@","")</f>
        <v>Atl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>
        <f>IF($F3,SUMIFS('own+play'!$K:$K,'own+play'!$D:$D,$A3,'own+play'!$A:$A,$C3),"")</f>
        <v>22.5</v>
      </c>
      <c r="I3">
        <v>2</v>
      </c>
      <c r="J3" t="s">
        <v>265</v>
      </c>
      <c r="L3">
        <v>343</v>
      </c>
      <c r="M3">
        <v>2</v>
      </c>
      <c r="N3">
        <v>18.5</v>
      </c>
      <c r="O3" s="18">
        <f t="shared" ref="O3:O66" si="2">IFERROR(N3-H3,0)</f>
        <v>-4</v>
      </c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15">
      <c r="A4" t="s">
        <v>11</v>
      </c>
      <c r="B4" t="s">
        <v>12</v>
      </c>
      <c r="C4">
        <v>3</v>
      </c>
      <c r="D4" t="str">
        <f t="shared" si="0"/>
        <v/>
      </c>
      <c r="E4" t="str">
        <f t="shared" si="1"/>
        <v>Cin</v>
      </c>
      <c r="F4">
        <f>COUNTIFS('own+play'!$D:$D,$A4,'own+play'!$A:$A,$C4)</f>
        <v>1</v>
      </c>
      <c r="G4">
        <f>COUNTIFS('own+play'!$D:$D,$A4,'own+play'!$A:$A,$C4,'own+play'!$B:$B,"&lt;&gt;Bench")</f>
        <v>0</v>
      </c>
      <c r="H4">
        <f>IF($F4,SUMIFS('own+play'!$K:$K,'own+play'!$D:$D,$A4,'own+play'!$A:$A,$C4),"")</f>
        <v>19.100000000000001</v>
      </c>
      <c r="I4">
        <v>3</v>
      </c>
      <c r="J4" t="s">
        <v>178</v>
      </c>
      <c r="L4">
        <v>313</v>
      </c>
      <c r="M4">
        <v>3</v>
      </c>
      <c r="N4">
        <v>24.8</v>
      </c>
      <c r="O4" s="18">
        <f t="shared" si="2"/>
        <v>5.6999999999999993</v>
      </c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15">
      <c r="A5" t="s">
        <v>11</v>
      </c>
      <c r="B5" t="s">
        <v>12</v>
      </c>
      <c r="C5">
        <v>4</v>
      </c>
      <c r="D5" t="str">
        <f t="shared" si="0"/>
        <v/>
      </c>
      <c r="E5" t="str">
        <f t="shared" si="1"/>
        <v>Chi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>
        <f>IF($F5,SUMIFS('own+play'!$K:$K,'own+play'!$D:$D,$A5,'own+play'!$A:$A,$C5),"")</f>
        <v>21.6</v>
      </c>
      <c r="I5">
        <v>4</v>
      </c>
      <c r="J5" t="s">
        <v>119</v>
      </c>
      <c r="L5">
        <v>179</v>
      </c>
      <c r="M5">
        <v>4</v>
      </c>
      <c r="N5">
        <v>23.1</v>
      </c>
      <c r="O5" s="18">
        <f t="shared" si="2"/>
        <v>1.5</v>
      </c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15">
      <c r="A6" t="s">
        <v>11</v>
      </c>
      <c r="B6" t="s">
        <v>12</v>
      </c>
      <c r="C6">
        <v>5</v>
      </c>
      <c r="D6" t="str">
        <f t="shared" si="0"/>
        <v>@</v>
      </c>
      <c r="E6" t="str">
        <f t="shared" si="1"/>
        <v>Dal</v>
      </c>
      <c r="F6">
        <f>COUNTIFS('own+play'!$D:$D,$A6,'own+play'!$A:$A,$C6)</f>
        <v>1</v>
      </c>
      <c r="G6">
        <f>COUNTIFS('own+play'!$D:$D,$A6,'own+play'!$A:$A,$C6,'own+play'!$B:$B,"&lt;&gt;Bench")</f>
        <v>1</v>
      </c>
      <c r="H6">
        <f>IF($F6,SUMIFS('own+play'!$K:$K,'own+play'!$D:$D,$A6,'own+play'!$A:$A,$C6),"")</f>
        <v>22.1</v>
      </c>
      <c r="I6">
        <v>5</v>
      </c>
      <c r="J6" t="s">
        <v>70</v>
      </c>
      <c r="L6">
        <v>221</v>
      </c>
      <c r="M6">
        <v>3</v>
      </c>
      <c r="N6">
        <v>24</v>
      </c>
      <c r="O6" s="18">
        <f t="shared" si="2"/>
        <v>1.8999999999999986</v>
      </c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15">
      <c r="A7" t="s">
        <v>11</v>
      </c>
      <c r="B7" t="s">
        <v>12</v>
      </c>
      <c r="C7">
        <v>6</v>
      </c>
      <c r="D7" t="str">
        <f t="shared" si="0"/>
        <v>@</v>
      </c>
      <c r="E7" t="str">
        <f t="shared" si="1"/>
        <v>Min</v>
      </c>
      <c r="F7">
        <f>COUNTIFS('own+play'!$D:$D,$A7,'own+play'!$A:$A,$C7)</f>
        <v>1</v>
      </c>
      <c r="G7">
        <f>COUNTIFS('own+play'!$D:$D,$A7,'own+play'!$A:$A,$C7,'own+play'!$B:$B,"&lt;&gt;Bench")</f>
        <v>1</v>
      </c>
      <c r="H7">
        <f>IF($F7,SUMIFS('own+play'!$K:$K,'own+play'!$D:$D,$A7,'own+play'!$A:$A,$C7),"")</f>
        <v>18.8</v>
      </c>
      <c r="I7">
        <v>6</v>
      </c>
      <c r="J7" t="s">
        <v>168</v>
      </c>
      <c r="L7">
        <v>18</v>
      </c>
      <c r="M7">
        <v>0</v>
      </c>
      <c r="N7">
        <v>0.7</v>
      </c>
      <c r="O7" s="18">
        <f t="shared" si="2"/>
        <v>-18.100000000000001</v>
      </c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15">
      <c r="A8" t="s">
        <v>13</v>
      </c>
      <c r="B8" t="s">
        <v>14</v>
      </c>
      <c r="C8">
        <v>4</v>
      </c>
      <c r="D8" t="str">
        <f t="shared" si="0"/>
        <v>@</v>
      </c>
      <c r="E8" t="str">
        <f t="shared" si="1"/>
        <v>NYJ</v>
      </c>
      <c r="F8">
        <f>COUNTIFS('own+play'!$D:$D,$A8,'own+play'!$A:$A,$C8)</f>
        <v>1</v>
      </c>
      <c r="G8">
        <f>COUNTIFS('own+play'!$D:$D,$A8,'own+play'!$A:$A,$C8,'own+play'!$B:$B,"&lt;&gt;Bench")</f>
        <v>0</v>
      </c>
      <c r="H8">
        <f>IF($F8,SUMIFS('own+play'!$K:$K,'own+play'!$D:$D,$A8,'own+play'!$A:$A,$C8),"")</f>
        <v>9.1999999999999993</v>
      </c>
      <c r="I8">
        <v>4</v>
      </c>
      <c r="J8" t="s">
        <v>188</v>
      </c>
      <c r="K8">
        <v>4</v>
      </c>
      <c r="L8">
        <v>42</v>
      </c>
      <c r="M8">
        <v>0</v>
      </c>
      <c r="N8">
        <v>8.1999999999999993</v>
      </c>
      <c r="O8" s="18">
        <f t="shared" si="2"/>
        <v>-1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15">
      <c r="A9" t="s">
        <v>13</v>
      </c>
      <c r="B9" t="s">
        <v>14</v>
      </c>
      <c r="C9">
        <v>5</v>
      </c>
      <c r="D9" t="str">
        <f t="shared" si="0"/>
        <v>@</v>
      </c>
      <c r="E9" t="str">
        <f t="shared" si="1"/>
        <v>Pit</v>
      </c>
      <c r="F9">
        <f>COUNTIFS('own+play'!$D:$D,$A9,'own+play'!$A:$A,$C9)</f>
        <v>1</v>
      </c>
      <c r="G9">
        <f>COUNTIFS('own+play'!$D:$D,$A9,'own+play'!$A:$A,$C9,'own+play'!$B:$B,"&lt;&gt;Bench")</f>
        <v>0</v>
      </c>
      <c r="H9">
        <f>IF($F9,SUMIFS('own+play'!$K:$K,'own+play'!$D:$D,$A9,'own+play'!$A:$A,$C9),"")</f>
        <v>9.8000000000000007</v>
      </c>
      <c r="I9">
        <v>5</v>
      </c>
      <c r="J9" t="s">
        <v>154</v>
      </c>
      <c r="K9">
        <v>2</v>
      </c>
      <c r="L9">
        <v>21</v>
      </c>
      <c r="M9">
        <v>0</v>
      </c>
      <c r="N9">
        <v>4.0999999999999996</v>
      </c>
      <c r="O9" s="18">
        <f t="shared" si="2"/>
        <v>-5.7000000000000011</v>
      </c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15">
      <c r="A10" t="s">
        <v>13</v>
      </c>
      <c r="B10" t="s">
        <v>14</v>
      </c>
      <c r="C10">
        <v>6</v>
      </c>
      <c r="D10" t="str">
        <f t="shared" si="0"/>
        <v/>
      </c>
      <c r="E10" t="str">
        <f t="shared" si="1"/>
        <v>LAR</v>
      </c>
      <c r="F10">
        <f>COUNTIFS('own+play'!$D:$D,$A10,'own+play'!$A:$A,$C10)</f>
        <v>1</v>
      </c>
      <c r="G10">
        <f>COUNTIFS('own+play'!$D:$D,$A10,'own+play'!$A:$A,$C10,'own+play'!$B:$B,"&lt;&gt;Bench")</f>
        <v>0</v>
      </c>
      <c r="H10">
        <f>IF($F10,SUMIFS('own+play'!$K:$K,'own+play'!$D:$D,$A10,'own+play'!$A:$A,$C10),"")</f>
        <v>8.9</v>
      </c>
      <c r="I10">
        <v>6</v>
      </c>
      <c r="J10" t="s">
        <v>249</v>
      </c>
      <c r="K10">
        <v>3</v>
      </c>
      <c r="L10">
        <v>37</v>
      </c>
      <c r="M10">
        <v>0</v>
      </c>
      <c r="N10">
        <v>6.7</v>
      </c>
      <c r="O10" s="18">
        <f t="shared" si="2"/>
        <v>-2.2000000000000002</v>
      </c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15">
      <c r="A11" t="s">
        <v>13</v>
      </c>
      <c r="B11" t="s">
        <v>14</v>
      </c>
      <c r="C11">
        <v>7</v>
      </c>
      <c r="D11" t="str">
        <f t="shared" si="0"/>
        <v>@</v>
      </c>
      <c r="E11" t="str">
        <f t="shared" si="1"/>
        <v>Ind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>
        <f>IF($F11,SUMIFS('own+play'!$K:$K,'own+play'!$D:$D,$A11,'own+play'!$A:$A,$C11),"")</f>
        <v>10.199999999999999</v>
      </c>
      <c r="I11">
        <v>7</v>
      </c>
      <c r="J11" t="s">
        <v>132</v>
      </c>
      <c r="K11">
        <v>5</v>
      </c>
      <c r="L11">
        <v>101</v>
      </c>
      <c r="M11">
        <v>0</v>
      </c>
      <c r="N11">
        <v>15.1</v>
      </c>
      <c r="O11" s="18">
        <f t="shared" si="2"/>
        <v>4.9000000000000004</v>
      </c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15">
      <c r="A12" t="s">
        <v>13</v>
      </c>
      <c r="B12" t="s">
        <v>14</v>
      </c>
      <c r="C12">
        <v>8</v>
      </c>
      <c r="D12" t="str">
        <f t="shared" si="0"/>
        <v/>
      </c>
      <c r="E12" t="str">
        <f t="shared" si="1"/>
        <v>BYE</v>
      </c>
      <c r="F12">
        <f>COUNTIFS('own+play'!$D:$D,$A12,'own+play'!$A:$A,$C12)</f>
        <v>1</v>
      </c>
      <c r="G12">
        <f>COUNTIFS('own+play'!$D:$D,$A12,'own+play'!$A:$A,$C12,'own+play'!$B:$B,"&lt;&gt;Bench")</f>
        <v>0</v>
      </c>
      <c r="H12">
        <f>IF($F12,SUMIFS('own+play'!$K:$K,'own+play'!$D:$D,$A12,'own+play'!$A:$A,$C12),"")</f>
        <v>0</v>
      </c>
      <c r="I12">
        <v>8</v>
      </c>
      <c r="J12" t="s">
        <v>312</v>
      </c>
      <c r="K12" t="s">
        <v>313</v>
      </c>
      <c r="L12" t="s">
        <v>313</v>
      </c>
      <c r="M12" t="s">
        <v>313</v>
      </c>
      <c r="N12" t="s">
        <v>313</v>
      </c>
      <c r="O12" s="18">
        <f t="shared" si="2"/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15">
      <c r="A13" t="s">
        <v>13</v>
      </c>
      <c r="B13" t="s">
        <v>14</v>
      </c>
      <c r="C13">
        <v>9</v>
      </c>
      <c r="D13" t="str">
        <f t="shared" si="0"/>
        <v/>
      </c>
      <c r="E13" t="str">
        <f t="shared" si="1"/>
        <v>Cin</v>
      </c>
      <c r="F13">
        <f>COUNTIFS('own+play'!$D:$D,$A13,'own+play'!$A:$A,$C13)</f>
        <v>1</v>
      </c>
      <c r="G13">
        <f>COUNTIFS('own+play'!$D:$D,$A13,'own+play'!$A:$A,$C13,'own+play'!$B:$B,"&lt;&gt;Bench")</f>
        <v>1</v>
      </c>
      <c r="H13">
        <f>IF($F13,SUMIFS('own+play'!$K:$K,'own+play'!$D:$D,$A13,'own+play'!$A:$A,$C13),"")</f>
        <v>8.5</v>
      </c>
      <c r="I13">
        <v>9</v>
      </c>
      <c r="J13" t="s">
        <v>178</v>
      </c>
      <c r="K13">
        <v>3</v>
      </c>
      <c r="L13">
        <v>31</v>
      </c>
      <c r="M13">
        <v>0</v>
      </c>
      <c r="N13">
        <v>6.1</v>
      </c>
      <c r="O13" s="18">
        <f t="shared" si="2"/>
        <v>-2.4000000000000004</v>
      </c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15">
      <c r="A14" t="s">
        <v>13</v>
      </c>
      <c r="B14" t="s">
        <v>14</v>
      </c>
      <c r="C14">
        <v>10</v>
      </c>
      <c r="D14" t="str">
        <f t="shared" si="0"/>
        <v/>
      </c>
      <c r="E14" t="str">
        <f t="shared" si="1"/>
        <v>LAC</v>
      </c>
      <c r="F14">
        <f>COUNTIFS('own+play'!$D:$D,$A14,'own+play'!$A:$A,$C14)</f>
        <v>1</v>
      </c>
      <c r="G14">
        <f>COUNTIFS('own+play'!$D:$D,$A14,'own+play'!$A:$A,$C14,'own+play'!$B:$B,"&lt;&gt;Bench")</f>
        <v>0</v>
      </c>
      <c r="H14">
        <f>IF($F14,SUMIFS('own+play'!$K:$K,'own+play'!$D:$D,$A14,'own+play'!$A:$A,$C14),"")</f>
        <v>8.4</v>
      </c>
      <c r="I14">
        <v>10</v>
      </c>
      <c r="J14" t="s">
        <v>185</v>
      </c>
      <c r="K14">
        <v>7</v>
      </c>
      <c r="L14">
        <v>70</v>
      </c>
      <c r="M14">
        <v>0</v>
      </c>
      <c r="N14">
        <v>14</v>
      </c>
      <c r="O14" s="18">
        <f t="shared" si="2"/>
        <v>5.6</v>
      </c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15">
      <c r="A15" t="s">
        <v>13</v>
      </c>
      <c r="B15" t="s">
        <v>14</v>
      </c>
      <c r="C15">
        <v>11</v>
      </c>
      <c r="D15" t="str">
        <f t="shared" si="0"/>
        <v>@</v>
      </c>
      <c r="E15" t="str">
        <f t="shared" si="1"/>
        <v>Cle</v>
      </c>
      <c r="F15">
        <f>COUNTIFS('own+play'!$D:$D,$A15,'own+play'!$A:$A,$C15)</f>
        <v>1</v>
      </c>
      <c r="G15">
        <f>COUNTIFS('own+play'!$D:$D,$A15,'own+play'!$A:$A,$C15,'own+play'!$B:$B,"&lt;&gt;Bench")</f>
        <v>0</v>
      </c>
      <c r="H15">
        <f>IF($F15,SUMIFS('own+play'!$K:$K,'own+play'!$D:$D,$A15,'own+play'!$A:$A,$C15),"")</f>
        <v>0</v>
      </c>
      <c r="I15">
        <v>11</v>
      </c>
      <c r="J15" t="s">
        <v>164</v>
      </c>
      <c r="K15">
        <v>0</v>
      </c>
      <c r="L15">
        <v>0</v>
      </c>
      <c r="M15">
        <v>0</v>
      </c>
      <c r="N15">
        <v>0</v>
      </c>
      <c r="O15" s="18">
        <f t="shared" si="2"/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15">
      <c r="A16" t="s">
        <v>13</v>
      </c>
      <c r="B16" t="s">
        <v>14</v>
      </c>
      <c r="C16">
        <v>12</v>
      </c>
      <c r="D16" t="str">
        <f t="shared" si="0"/>
        <v>@</v>
      </c>
      <c r="E16" t="str">
        <f t="shared" si="1"/>
        <v>Ari</v>
      </c>
      <c r="F16">
        <f>COUNTIFS('own+play'!$D:$D,$A16,'own+play'!$A:$A,$C16)</f>
        <v>1</v>
      </c>
      <c r="G16">
        <f>COUNTIFS('own+play'!$D:$D,$A16,'own+play'!$A:$A,$C16,'own+play'!$B:$B,"&lt;&gt;Bench")</f>
        <v>0</v>
      </c>
      <c r="H16">
        <f>IF($F16,SUMIFS('own+play'!$K:$K,'own+play'!$D:$D,$A16,'own+play'!$A:$A,$C16),"")</f>
        <v>0</v>
      </c>
      <c r="I16">
        <v>12</v>
      </c>
      <c r="J16" t="s">
        <v>87</v>
      </c>
      <c r="K16">
        <v>0</v>
      </c>
      <c r="L16">
        <v>0</v>
      </c>
      <c r="M16">
        <v>0</v>
      </c>
      <c r="N16">
        <v>0</v>
      </c>
      <c r="O16" s="18">
        <f t="shared" si="2"/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15">
      <c r="A17" t="s">
        <v>15</v>
      </c>
      <c r="B17" t="s">
        <v>24</v>
      </c>
      <c r="C17">
        <v>4</v>
      </c>
      <c r="D17" t="str">
        <f t="shared" si="0"/>
        <v/>
      </c>
      <c r="E17" t="str">
        <f t="shared" si="1"/>
        <v>SF</v>
      </c>
      <c r="F17">
        <f>COUNTIFS('own+play'!$D:$D,$A17,'own+play'!$A:$A,$C17)</f>
        <v>1</v>
      </c>
      <c r="G17">
        <f>COUNTIFS('own+play'!$D:$D,$A17,'own+play'!$A:$A,$C17,'own+play'!$B:$B,"&lt;&gt;Bench")</f>
        <v>0</v>
      </c>
      <c r="H17">
        <f>IF($F17,SUMIFS('own+play'!$K:$K,'own+play'!$D:$D,$A17,'own+play'!$A:$A,$C17),"")</f>
        <v>10.9</v>
      </c>
      <c r="I17">
        <v>4</v>
      </c>
      <c r="J17" t="s">
        <v>107</v>
      </c>
      <c r="K17">
        <v>5</v>
      </c>
      <c r="L17">
        <v>18</v>
      </c>
      <c r="M17">
        <v>0</v>
      </c>
      <c r="N17">
        <v>19.399999999999999</v>
      </c>
      <c r="O17" s="18">
        <f t="shared" si="2"/>
        <v>8.4999999999999982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15">
      <c r="A18" t="s">
        <v>15</v>
      </c>
      <c r="B18" t="s">
        <v>24</v>
      </c>
      <c r="C18">
        <v>5</v>
      </c>
      <c r="D18" t="str">
        <f t="shared" si="0"/>
        <v>@</v>
      </c>
      <c r="E18" t="str">
        <f t="shared" si="1"/>
        <v>Phi</v>
      </c>
      <c r="F18">
        <f>COUNTIFS('own+play'!$D:$D,$A18,'own+play'!$A:$A,$C18)</f>
        <v>1</v>
      </c>
      <c r="G18">
        <f>COUNTIFS('own+play'!$D:$D,$A18,'own+play'!$A:$A,$C18,'own+play'!$B:$B,"&lt;&gt;Bench")</f>
        <v>0</v>
      </c>
      <c r="H18">
        <f>IF($F18,SUMIFS('own+play'!$K:$K,'own+play'!$D:$D,$A18,'own+play'!$A:$A,$C18),"")</f>
        <v>9.6999999999999993</v>
      </c>
      <c r="I18">
        <v>5</v>
      </c>
      <c r="J18" t="s">
        <v>143</v>
      </c>
      <c r="K18">
        <v>1</v>
      </c>
      <c r="L18">
        <v>-2</v>
      </c>
      <c r="M18">
        <v>0</v>
      </c>
      <c r="N18">
        <v>15.3</v>
      </c>
      <c r="O18" s="18">
        <f t="shared" si="2"/>
        <v>5.6000000000000014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15">
      <c r="A19" t="s">
        <v>15</v>
      </c>
      <c r="B19" t="s">
        <v>24</v>
      </c>
      <c r="C19">
        <v>6</v>
      </c>
      <c r="D19" t="str">
        <f t="shared" si="0"/>
        <v/>
      </c>
      <c r="E19" t="str">
        <f t="shared" si="1"/>
        <v>TB</v>
      </c>
      <c r="F19">
        <f>COUNTIFS('own+play'!$D:$D,$A19,'own+play'!$A:$A,$C19)</f>
        <v>1</v>
      </c>
      <c r="G19">
        <f>COUNTIFS('own+play'!$D:$D,$A19,'own+play'!$A:$A,$C19,'own+play'!$B:$B,"&lt;&gt;Bench")</f>
        <v>1</v>
      </c>
      <c r="H19">
        <f>IF($F19,SUMIFS('own+play'!$K:$K,'own+play'!$D:$D,$A19,'own+play'!$A:$A,$C19),"")</f>
        <v>11.6</v>
      </c>
      <c r="I19">
        <v>6</v>
      </c>
      <c r="J19" t="s">
        <v>222</v>
      </c>
      <c r="K19">
        <v>0</v>
      </c>
      <c r="L19">
        <v>0</v>
      </c>
      <c r="M19">
        <v>0</v>
      </c>
      <c r="N19">
        <v>0</v>
      </c>
      <c r="O19" s="18">
        <f t="shared" si="2"/>
        <v>-11.6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15">
      <c r="A20" t="s">
        <v>15</v>
      </c>
      <c r="B20" t="s">
        <v>24</v>
      </c>
      <c r="C20">
        <v>7</v>
      </c>
      <c r="D20" t="str">
        <f t="shared" si="0"/>
        <v>@</v>
      </c>
      <c r="E20" t="str">
        <f t="shared" si="1"/>
        <v>LAR</v>
      </c>
      <c r="F20">
        <f>COUNTIFS('own+play'!$D:$D,$A20,'own+play'!$A:$A,$C20)</f>
        <v>1</v>
      </c>
      <c r="G20">
        <f>COUNTIFS('own+play'!$D:$D,$A20,'own+play'!$A:$A,$C20,'own+play'!$B:$B,"&lt;&gt;Bench")</f>
        <v>0</v>
      </c>
      <c r="H20">
        <f>IF($F20,SUMIFS('own+play'!$K:$K,'own+play'!$D:$D,$A20,'own+play'!$A:$A,$C20),"")</f>
        <v>0</v>
      </c>
      <c r="I20">
        <v>7</v>
      </c>
      <c r="J20" t="s">
        <v>174</v>
      </c>
      <c r="K20">
        <v>0</v>
      </c>
      <c r="L20">
        <v>0</v>
      </c>
      <c r="M20">
        <v>0</v>
      </c>
      <c r="N20">
        <v>0</v>
      </c>
      <c r="O20" s="18">
        <f t="shared" si="2"/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15">
      <c r="A21" t="s">
        <v>15</v>
      </c>
      <c r="B21" t="s">
        <v>24</v>
      </c>
      <c r="C21">
        <v>8</v>
      </c>
      <c r="D21" t="str">
        <f t="shared" si="0"/>
        <v/>
      </c>
      <c r="E21" t="str">
        <f t="shared" si="1"/>
        <v>BYE</v>
      </c>
      <c r="F21">
        <f>COUNTIFS('own+play'!$D:$D,$A21,'own+play'!$A:$A,$C21)</f>
        <v>1</v>
      </c>
      <c r="G21">
        <f>COUNTIFS('own+play'!$D:$D,$A21,'own+play'!$A:$A,$C21,'own+play'!$B:$B,"&lt;&gt;Bench")</f>
        <v>0</v>
      </c>
      <c r="H21">
        <f>IF($F21,SUMIFS('own+play'!$K:$K,'own+play'!$D:$D,$A21,'own+play'!$A:$A,$C21),"")</f>
        <v>0</v>
      </c>
      <c r="I21">
        <v>8</v>
      </c>
      <c r="J21" t="s">
        <v>312</v>
      </c>
      <c r="K21" t="s">
        <v>313</v>
      </c>
      <c r="L21" t="s">
        <v>313</v>
      </c>
      <c r="M21" t="s">
        <v>313</v>
      </c>
      <c r="N21" t="s">
        <v>313</v>
      </c>
      <c r="O21" s="18">
        <f t="shared" si="2"/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15">
      <c r="A22" t="s">
        <v>15</v>
      </c>
      <c r="B22" t="s">
        <v>24</v>
      </c>
      <c r="C22">
        <v>9</v>
      </c>
      <c r="D22" t="str">
        <f t="shared" si="0"/>
        <v>@</v>
      </c>
      <c r="E22" t="str">
        <f t="shared" si="1"/>
        <v>SF</v>
      </c>
      <c r="F22">
        <f>COUNTIFS('own+play'!$D:$D,$A22,'own+play'!$A:$A,$C22)</f>
        <v>1</v>
      </c>
      <c r="G22">
        <f>COUNTIFS('own+play'!$D:$D,$A22,'own+play'!$A:$A,$C22,'own+play'!$B:$B,"&lt;&gt;Bench")</f>
        <v>1</v>
      </c>
      <c r="H22">
        <f>IF($F22,SUMIFS('own+play'!$K:$K,'own+play'!$D:$D,$A22,'own+play'!$A:$A,$C22),"")</f>
        <v>9.1999999999999993</v>
      </c>
      <c r="I22">
        <v>9</v>
      </c>
      <c r="J22" t="s">
        <v>127</v>
      </c>
      <c r="K22">
        <v>0</v>
      </c>
      <c r="L22">
        <v>0</v>
      </c>
      <c r="M22">
        <v>0</v>
      </c>
      <c r="N22">
        <v>3.4</v>
      </c>
      <c r="O22" s="18">
        <f t="shared" si="2"/>
        <v>-5.7999999999999989</v>
      </c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15">
      <c r="A23" t="s">
        <v>15</v>
      </c>
      <c r="B23" t="s">
        <v>24</v>
      </c>
      <c r="C23">
        <v>10</v>
      </c>
      <c r="D23" t="str">
        <f t="shared" si="0"/>
        <v/>
      </c>
      <c r="E23" t="str">
        <f t="shared" si="1"/>
        <v>Sea</v>
      </c>
      <c r="F23">
        <f>COUNTIFS('own+play'!$D:$D,$A23,'own+play'!$A:$A,$C23)</f>
        <v>1</v>
      </c>
      <c r="G23">
        <f>COUNTIFS('own+play'!$D:$D,$A23,'own+play'!$A:$A,$C23,'own+play'!$B:$B,"&lt;&gt;Bench")</f>
        <v>1</v>
      </c>
      <c r="H23">
        <f>IF($F23,SUMIFS('own+play'!$K:$K,'own+play'!$D:$D,$A23,'own+play'!$A:$A,$C23),"")</f>
        <v>6.9</v>
      </c>
      <c r="I23">
        <v>10</v>
      </c>
      <c r="J23" t="s">
        <v>256</v>
      </c>
      <c r="K23">
        <v>2</v>
      </c>
      <c r="L23">
        <v>4</v>
      </c>
      <c r="M23">
        <v>1</v>
      </c>
      <c r="N23">
        <v>12</v>
      </c>
      <c r="O23" s="18">
        <f t="shared" si="2"/>
        <v>5.0999999999999996</v>
      </c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15">
      <c r="A24" t="s">
        <v>15</v>
      </c>
      <c r="B24" t="s">
        <v>24</v>
      </c>
      <c r="C24">
        <v>11</v>
      </c>
      <c r="D24" t="str">
        <f t="shared" si="0"/>
        <v>@</v>
      </c>
      <c r="E24" t="str">
        <f t="shared" si="1"/>
        <v>Hou</v>
      </c>
      <c r="F24">
        <f>COUNTIFS('own+play'!$D:$D,$A24,'own+play'!$A:$A,$C24)</f>
        <v>1</v>
      </c>
      <c r="G24">
        <f>COUNTIFS('own+play'!$D:$D,$A24,'own+play'!$A:$A,$C24,'own+play'!$B:$B,"&lt;&gt;Bench")</f>
        <v>0</v>
      </c>
      <c r="H24">
        <f>IF($F24,SUMIFS('own+play'!$K:$K,'own+play'!$D:$D,$A24,'own+play'!$A:$A,$C24),"")</f>
        <v>0</v>
      </c>
      <c r="I24">
        <v>11</v>
      </c>
      <c r="J24" t="s">
        <v>193</v>
      </c>
      <c r="K24">
        <v>0</v>
      </c>
      <c r="L24">
        <v>0</v>
      </c>
      <c r="M24">
        <v>0</v>
      </c>
      <c r="N24">
        <v>0</v>
      </c>
      <c r="O24" s="18">
        <f t="shared" si="2"/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15">
      <c r="A25" t="s">
        <v>15</v>
      </c>
      <c r="B25" t="s">
        <v>24</v>
      </c>
      <c r="C25">
        <v>12</v>
      </c>
      <c r="D25" t="str">
        <f t="shared" si="0"/>
        <v>@</v>
      </c>
      <c r="E25" t="str">
        <f t="shared" si="1"/>
        <v>Bal</v>
      </c>
      <c r="F25">
        <f>COUNTIFS('own+play'!$D:$D,$A25,'own+play'!$A:$A,$C25)</f>
        <v>1</v>
      </c>
      <c r="G25">
        <f>COUNTIFS('own+play'!$D:$D,$A25,'own+play'!$A:$A,$C25,'own+play'!$B:$B,"&lt;&gt;Bench")</f>
        <v>0</v>
      </c>
      <c r="H25">
        <f>IF($F25,SUMIFS('own+play'!$K:$K,'own+play'!$D:$D,$A25,'own+play'!$A:$A,$C25),"")</f>
        <v>0.8</v>
      </c>
      <c r="I25">
        <v>12</v>
      </c>
      <c r="J25" t="s">
        <v>91</v>
      </c>
      <c r="K25">
        <v>0</v>
      </c>
      <c r="L25">
        <v>0</v>
      </c>
      <c r="M25">
        <v>0</v>
      </c>
      <c r="N25">
        <v>0</v>
      </c>
      <c r="O25" s="18">
        <f t="shared" si="2"/>
        <v>-0.8</v>
      </c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15">
      <c r="A26" t="s">
        <v>18</v>
      </c>
      <c r="B26" t="s">
        <v>14</v>
      </c>
      <c r="C26">
        <v>1</v>
      </c>
      <c r="D26" t="str">
        <f t="shared" si="0"/>
        <v/>
      </c>
      <c r="E26" t="str">
        <f t="shared" si="1"/>
        <v>NYG</v>
      </c>
      <c r="F26">
        <f>COUNTIFS('own+play'!$D:$D,$A26,'own+play'!$A:$A,$C26)</f>
        <v>1</v>
      </c>
      <c r="G26">
        <f>COUNTIFS('own+play'!$D:$D,$A26,'own+play'!$A:$A,$C26,'own+play'!$B:$B,"&lt;&gt;Bench")</f>
        <v>0</v>
      </c>
      <c r="H26">
        <f>IF($F26,SUMIFS('own+play'!$K:$K,'own+play'!$D:$D,$A26,'own+play'!$A:$A,$C26),"")</f>
        <v>9.9</v>
      </c>
      <c r="I26">
        <v>1</v>
      </c>
      <c r="J26" t="s">
        <v>124</v>
      </c>
      <c r="K26">
        <v>3</v>
      </c>
      <c r="L26">
        <v>32</v>
      </c>
      <c r="M26">
        <v>0</v>
      </c>
      <c r="N26">
        <v>6.2</v>
      </c>
      <c r="O26" s="18">
        <f t="shared" si="2"/>
        <v>-3.7</v>
      </c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15">
      <c r="A27" t="s">
        <v>18</v>
      </c>
      <c r="B27" t="s">
        <v>14</v>
      </c>
      <c r="C27">
        <v>2</v>
      </c>
      <c r="D27" t="str">
        <f t="shared" si="0"/>
        <v>@</v>
      </c>
      <c r="E27" t="str">
        <f t="shared" si="1"/>
        <v>Den</v>
      </c>
      <c r="F27">
        <f>COUNTIFS('own+play'!$D:$D,$A27,'own+play'!$A:$A,$C27)</f>
        <v>1</v>
      </c>
      <c r="G27">
        <f>COUNTIFS('own+play'!$D:$D,$A27,'own+play'!$A:$A,$C27,'own+play'!$B:$B,"&lt;&gt;Bench")</f>
        <v>0</v>
      </c>
      <c r="H27">
        <f>IF($F27,SUMIFS('own+play'!$K:$K,'own+play'!$D:$D,$A27,'own+play'!$A:$A,$C27),"")</f>
        <v>10.1</v>
      </c>
      <c r="I27">
        <v>2</v>
      </c>
      <c r="J27" t="s">
        <v>183</v>
      </c>
      <c r="K27">
        <v>4</v>
      </c>
      <c r="L27">
        <v>33</v>
      </c>
      <c r="M27">
        <v>0</v>
      </c>
      <c r="N27">
        <v>7.3</v>
      </c>
      <c r="O27" s="18">
        <f t="shared" si="2"/>
        <v>-2.8</v>
      </c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15">
      <c r="A28" t="s">
        <v>18</v>
      </c>
      <c r="B28" t="s">
        <v>14</v>
      </c>
      <c r="C28">
        <v>3</v>
      </c>
      <c r="D28" t="str">
        <f t="shared" si="0"/>
        <v>@</v>
      </c>
      <c r="E28" t="str">
        <f t="shared" si="1"/>
        <v>Ari</v>
      </c>
      <c r="F28">
        <f>COUNTIFS('own+play'!$D:$D,$A28,'own+play'!$A:$A,$C28)</f>
        <v>1</v>
      </c>
      <c r="G28">
        <f>COUNTIFS('own+play'!$D:$D,$A28,'own+play'!$A:$A,$C28,'own+play'!$B:$B,"&lt;&gt;Bench")</f>
        <v>0</v>
      </c>
      <c r="H28">
        <f>IF($F28,SUMIFS('own+play'!$K:$K,'own+play'!$D:$D,$A28,'own+play'!$A:$A,$C28),"")</f>
        <v>9.4</v>
      </c>
      <c r="I28">
        <v>3</v>
      </c>
      <c r="J28" t="s">
        <v>87</v>
      </c>
      <c r="K28">
        <v>1</v>
      </c>
      <c r="L28">
        <v>4</v>
      </c>
      <c r="M28">
        <v>0</v>
      </c>
      <c r="N28">
        <v>1.4</v>
      </c>
      <c r="O28" s="18">
        <f t="shared" si="2"/>
        <v>-8</v>
      </c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15">
      <c r="A29" t="s">
        <v>19</v>
      </c>
      <c r="B29" t="s">
        <v>14</v>
      </c>
      <c r="C29">
        <v>9</v>
      </c>
      <c r="D29" t="str">
        <f t="shared" si="0"/>
        <v/>
      </c>
      <c r="E29" t="str">
        <f t="shared" si="1"/>
        <v>Bal</v>
      </c>
      <c r="F29">
        <f>COUNTIFS('own+play'!$D:$D,$A29,'own+play'!$A:$A,$C29)</f>
        <v>1</v>
      </c>
      <c r="G29">
        <f>COUNTIFS('own+play'!$D:$D,$A29,'own+play'!$A:$A,$C29,'own+play'!$B:$B,"&lt;&gt;Bench")</f>
        <v>1</v>
      </c>
      <c r="H29">
        <f>IF($F29,SUMIFS('own+play'!$K:$K,'own+play'!$D:$D,$A29,'own+play'!$A:$A,$C29),"")</f>
        <v>8.8000000000000007</v>
      </c>
      <c r="I29">
        <v>9</v>
      </c>
      <c r="J29" t="s">
        <v>195</v>
      </c>
      <c r="K29">
        <v>2</v>
      </c>
      <c r="L29">
        <v>28</v>
      </c>
      <c r="M29">
        <v>0</v>
      </c>
      <c r="N29">
        <v>4.8</v>
      </c>
      <c r="O29" s="18">
        <f t="shared" si="2"/>
        <v>-4.0000000000000009</v>
      </c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15">
      <c r="A30" t="s">
        <v>19</v>
      </c>
      <c r="B30" t="s">
        <v>14</v>
      </c>
      <c r="C30">
        <v>10</v>
      </c>
      <c r="D30" t="str">
        <f t="shared" si="0"/>
        <v/>
      </c>
      <c r="E30" t="str">
        <f t="shared" si="1"/>
        <v>Cin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>
        <f>IF($F30,SUMIFS('own+play'!$K:$K,'own+play'!$D:$D,$A30,'own+play'!$A:$A,$C30),"")</f>
        <v>9.1</v>
      </c>
      <c r="I30">
        <v>10</v>
      </c>
      <c r="J30" t="s">
        <v>178</v>
      </c>
      <c r="K30">
        <v>4</v>
      </c>
      <c r="L30">
        <v>48</v>
      </c>
      <c r="M30">
        <v>0</v>
      </c>
      <c r="N30">
        <v>6.8</v>
      </c>
      <c r="O30" s="18">
        <f t="shared" si="2"/>
        <v>-2.2999999999999998</v>
      </c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15">
      <c r="A31" t="s">
        <v>19</v>
      </c>
      <c r="B31" t="s">
        <v>14</v>
      </c>
      <c r="C31">
        <v>11</v>
      </c>
      <c r="D31" t="str">
        <f t="shared" si="0"/>
        <v>@</v>
      </c>
      <c r="E31" t="str">
        <f t="shared" si="1"/>
        <v>Pit</v>
      </c>
      <c r="F31">
        <f>COUNTIFS('own+play'!$D:$D,$A31,'own+play'!$A:$A,$C31)</f>
        <v>1</v>
      </c>
      <c r="G31">
        <f>COUNTIFS('own+play'!$D:$D,$A31,'own+play'!$A:$A,$C31,'own+play'!$B:$B,"&lt;&gt;Bench")</f>
        <v>1</v>
      </c>
      <c r="H31">
        <f>IF($F31,SUMIFS('own+play'!$K:$K,'own+play'!$D:$D,$A31,'own+play'!$A:$A,$C31),"")</f>
        <v>8.9</v>
      </c>
      <c r="I31">
        <v>11</v>
      </c>
      <c r="J31" t="s">
        <v>154</v>
      </c>
      <c r="K31">
        <v>3</v>
      </c>
      <c r="L31">
        <v>27</v>
      </c>
      <c r="M31">
        <v>0</v>
      </c>
      <c r="N31">
        <v>5.7</v>
      </c>
      <c r="O31" s="18">
        <f t="shared" si="2"/>
        <v>-3.2</v>
      </c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15">
      <c r="A32" t="s">
        <v>19</v>
      </c>
      <c r="B32" t="s">
        <v>14</v>
      </c>
      <c r="C32">
        <v>12</v>
      </c>
      <c r="D32" t="str">
        <f t="shared" si="0"/>
        <v>@</v>
      </c>
      <c r="E32" t="str">
        <f t="shared" si="1"/>
        <v>Ind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>
        <f>IF($F32,SUMIFS('own+play'!$K:$K,'own+play'!$D:$D,$A32,'own+play'!$A:$A,$C32),"")</f>
        <v>10.8</v>
      </c>
      <c r="I32">
        <v>12</v>
      </c>
      <c r="J32" t="s">
        <v>132</v>
      </c>
      <c r="K32">
        <v>4</v>
      </c>
      <c r="L32">
        <v>39</v>
      </c>
      <c r="M32">
        <v>0</v>
      </c>
      <c r="N32">
        <v>7.9</v>
      </c>
      <c r="O32" s="18">
        <f t="shared" si="2"/>
        <v>-2.9000000000000004</v>
      </c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15">
      <c r="A33" t="s">
        <v>19</v>
      </c>
      <c r="B33" t="s">
        <v>14</v>
      </c>
      <c r="C33">
        <v>13</v>
      </c>
      <c r="D33" t="str">
        <f t="shared" si="0"/>
        <v/>
      </c>
      <c r="E33" t="str">
        <f t="shared" si="1"/>
        <v>Hou</v>
      </c>
      <c r="F33">
        <f>COUNTIFS('own+play'!$D:$D,$A33,'own+play'!$A:$A,$C33)</f>
        <v>1</v>
      </c>
      <c r="G33">
        <f>COUNTIFS('own+play'!$D:$D,$A33,'own+play'!$A:$A,$C33,'own+play'!$B:$B,"&lt;&gt;Bench")</f>
        <v>1</v>
      </c>
      <c r="H33">
        <f>IF($F33,SUMIFS('own+play'!$K:$K,'own+play'!$D:$D,$A33,'own+play'!$A:$A,$C33),"")</f>
        <v>9.1999999999999993</v>
      </c>
      <c r="I33">
        <v>13</v>
      </c>
      <c r="J33" t="s">
        <v>74</v>
      </c>
      <c r="K33">
        <v>2</v>
      </c>
      <c r="L33">
        <v>12</v>
      </c>
      <c r="M33">
        <v>0</v>
      </c>
      <c r="N33">
        <v>3.2</v>
      </c>
      <c r="O33" s="18">
        <f t="shared" si="2"/>
        <v>-5.9999999999999991</v>
      </c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15">
      <c r="A34" t="s">
        <v>37</v>
      </c>
      <c r="B34" t="s">
        <v>24</v>
      </c>
      <c r="C34">
        <v>1</v>
      </c>
      <c r="D34" t="str">
        <f t="shared" si="0"/>
        <v>@</v>
      </c>
      <c r="E34" t="str">
        <f t="shared" si="1"/>
        <v>Wsh</v>
      </c>
      <c r="F34">
        <f>COUNTIFS('own+play'!$D:$D,$A34,'own+play'!$A:$A,$C34)</f>
        <v>1</v>
      </c>
      <c r="G34">
        <f>COUNTIFS('own+play'!$D:$D,$A34,'own+play'!$A:$A,$C34,'own+play'!$B:$B,"&lt;&gt;Bench")</f>
        <v>1</v>
      </c>
      <c r="H34">
        <f>IF($F34,SUMIFS('own+play'!$K:$K,'own+play'!$D:$D,$A34,'own+play'!$A:$A,$C34),"")</f>
        <v>10.4</v>
      </c>
      <c r="I34">
        <v>1</v>
      </c>
      <c r="J34" t="s">
        <v>301</v>
      </c>
      <c r="K34">
        <v>2</v>
      </c>
      <c r="L34">
        <v>2</v>
      </c>
      <c r="M34">
        <v>0</v>
      </c>
      <c r="N34">
        <v>9.5</v>
      </c>
      <c r="O34" s="18">
        <f t="shared" si="2"/>
        <v>-0.90000000000000036</v>
      </c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15">
      <c r="A35" t="s">
        <v>37</v>
      </c>
      <c r="B35" t="s">
        <v>24</v>
      </c>
      <c r="C35">
        <v>2</v>
      </c>
      <c r="D35" t="str">
        <f t="shared" si="0"/>
        <v>@</v>
      </c>
      <c r="E35" t="str">
        <f t="shared" si="1"/>
        <v>KC</v>
      </c>
      <c r="F35">
        <f>COUNTIFS('own+play'!$D:$D,$A35,'own+play'!$A:$A,$C35)</f>
        <v>1</v>
      </c>
      <c r="G35">
        <f>COUNTIFS('own+play'!$D:$D,$A35,'own+play'!$A:$A,$C35,'own+play'!$B:$B,"&lt;&gt;Bench")</f>
        <v>0</v>
      </c>
      <c r="H35">
        <f>IF($F35,SUMIFS('own+play'!$K:$K,'own+play'!$D:$D,$A35,'own+play'!$A:$A,$C35),"")</f>
        <v>9.6</v>
      </c>
      <c r="I35">
        <v>2</v>
      </c>
      <c r="J35" t="s">
        <v>116</v>
      </c>
      <c r="K35">
        <v>10</v>
      </c>
      <c r="L35">
        <v>48</v>
      </c>
      <c r="M35">
        <v>0</v>
      </c>
      <c r="N35">
        <v>7.8</v>
      </c>
      <c r="O35" s="18">
        <f t="shared" si="2"/>
        <v>-1.7999999999999998</v>
      </c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15">
      <c r="A36" t="s">
        <v>37</v>
      </c>
      <c r="B36" t="s">
        <v>24</v>
      </c>
      <c r="C36">
        <v>3</v>
      </c>
      <c r="D36" t="str">
        <f t="shared" si="0"/>
        <v/>
      </c>
      <c r="E36" t="str">
        <f t="shared" si="1"/>
        <v>NYG</v>
      </c>
      <c r="F36">
        <f>COUNTIFS('own+play'!$D:$D,$A36,'own+play'!$A:$A,$C36)</f>
        <v>1</v>
      </c>
      <c r="G36">
        <f>COUNTIFS('own+play'!$D:$D,$A36,'own+play'!$A:$A,$C36,'own+play'!$B:$B,"&lt;&gt;Bench")</f>
        <v>0</v>
      </c>
      <c r="H36">
        <f>IF($F36,SUMIFS('own+play'!$K:$K,'own+play'!$D:$D,$A36,'own+play'!$A:$A,$C36),"")</f>
        <v>10.5</v>
      </c>
      <c r="I36">
        <v>3</v>
      </c>
      <c r="J36" t="s">
        <v>124</v>
      </c>
      <c r="K36">
        <v>3</v>
      </c>
      <c r="L36">
        <v>11</v>
      </c>
      <c r="M36">
        <v>0</v>
      </c>
      <c r="N36">
        <v>1.1000000000000001</v>
      </c>
      <c r="O36" s="18">
        <f t="shared" si="2"/>
        <v>-9.4</v>
      </c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15">
      <c r="A37" t="s">
        <v>39</v>
      </c>
      <c r="B37" t="s">
        <v>14</v>
      </c>
      <c r="C37">
        <v>13</v>
      </c>
      <c r="D37" t="str">
        <f t="shared" si="0"/>
        <v/>
      </c>
      <c r="E37" t="str">
        <f t="shared" si="1"/>
        <v>Ind</v>
      </c>
      <c r="F37">
        <f>COUNTIFS('own+play'!$D:$D,$A37,'own+play'!$A:$A,$C37)</f>
        <v>1</v>
      </c>
      <c r="G37">
        <f>COUNTIFS('own+play'!$D:$D,$A37,'own+play'!$A:$A,$C37,'own+play'!$B:$B,"&lt;&gt;Bench")</f>
        <v>0</v>
      </c>
      <c r="H37">
        <f>IF($F37,SUMIFS('own+play'!$K:$K,'own+play'!$D:$D,$A37,'own+play'!$A:$A,$C37),"")</f>
        <v>8.6</v>
      </c>
      <c r="I37">
        <v>13</v>
      </c>
      <c r="J37" t="s">
        <v>111</v>
      </c>
      <c r="K37">
        <v>6</v>
      </c>
      <c r="L37">
        <v>78</v>
      </c>
      <c r="M37">
        <v>0</v>
      </c>
      <c r="N37">
        <v>13.8</v>
      </c>
      <c r="O37" s="18">
        <f t="shared" si="2"/>
        <v>5.2000000000000011</v>
      </c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15">
      <c r="A38" t="s">
        <v>38</v>
      </c>
      <c r="B38" t="s">
        <v>14</v>
      </c>
      <c r="C38">
        <v>12</v>
      </c>
      <c r="D38" t="str">
        <f t="shared" si="0"/>
        <v>@</v>
      </c>
      <c r="E38" t="str">
        <f t="shared" si="1"/>
        <v>Phi</v>
      </c>
      <c r="F38">
        <f>COUNTIFS('own+play'!$D:$D,$A38,'own+play'!$A:$A,$C38)</f>
        <v>1</v>
      </c>
      <c r="G38">
        <f>COUNTIFS('own+play'!$D:$D,$A38,'own+play'!$A:$A,$C38,'own+play'!$B:$B,"&lt;&gt;Bench")</f>
        <v>0</v>
      </c>
      <c r="H38">
        <f>IF($F38,SUMIFS('own+play'!$K:$K,'own+play'!$D:$D,$A38,'own+play'!$A:$A,$C38),"")</f>
        <v>7.5</v>
      </c>
      <c r="I38">
        <v>12</v>
      </c>
      <c r="J38" t="s">
        <v>143</v>
      </c>
      <c r="K38">
        <v>4</v>
      </c>
      <c r="L38">
        <v>64</v>
      </c>
      <c r="M38">
        <v>0</v>
      </c>
      <c r="N38">
        <v>10.4</v>
      </c>
      <c r="O38" s="18">
        <f t="shared" si="2"/>
        <v>2.9000000000000004</v>
      </c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15">
      <c r="A39" t="s">
        <v>38</v>
      </c>
      <c r="B39" t="s">
        <v>14</v>
      </c>
      <c r="C39">
        <v>13</v>
      </c>
      <c r="D39" t="str">
        <f t="shared" si="0"/>
        <v/>
      </c>
      <c r="E39" t="str">
        <f t="shared" si="1"/>
        <v>SF</v>
      </c>
      <c r="F39">
        <f>COUNTIFS('own+play'!$D:$D,$A39,'own+play'!$A:$A,$C39)</f>
        <v>1</v>
      </c>
      <c r="G39">
        <f>COUNTIFS('own+play'!$D:$D,$A39,'own+play'!$A:$A,$C39,'own+play'!$B:$B,"&lt;&gt;Bench")</f>
        <v>0</v>
      </c>
      <c r="H39">
        <f>IF($F39,SUMIFS('own+play'!$K:$K,'own+play'!$D:$D,$A39,'own+play'!$A:$A,$C39),"")</f>
        <v>8.1</v>
      </c>
      <c r="I39">
        <v>13</v>
      </c>
      <c r="J39" t="s">
        <v>107</v>
      </c>
      <c r="K39">
        <v>2</v>
      </c>
      <c r="L39">
        <v>21</v>
      </c>
      <c r="M39">
        <v>1</v>
      </c>
      <c r="N39">
        <v>10.1</v>
      </c>
      <c r="O39" s="18">
        <f t="shared" si="2"/>
        <v>2</v>
      </c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 x14ac:dyDescent="0.15">
      <c r="A40" t="s">
        <v>35</v>
      </c>
      <c r="B40" t="s">
        <v>14</v>
      </c>
      <c r="C40">
        <v>1</v>
      </c>
      <c r="D40" t="str">
        <f t="shared" si="0"/>
        <v/>
      </c>
      <c r="E40" t="str">
        <f t="shared" si="1"/>
        <v>Oak</v>
      </c>
      <c r="F40">
        <f>COUNTIFS('own+play'!$D:$D,$A40,'own+play'!$A:$A,$C40)</f>
        <v>1</v>
      </c>
      <c r="G40">
        <f>COUNTIFS('own+play'!$D:$D,$A40,'own+play'!$A:$A,$C40,'own+play'!$B:$B,"&lt;&gt;Bench")</f>
        <v>1</v>
      </c>
      <c r="H40">
        <f>IF($F40,SUMIFS('own+play'!$K:$K,'own+play'!$D:$D,$A40,'own+play'!$A:$A,$C40),"")</f>
        <v>10.6</v>
      </c>
      <c r="I40">
        <v>1</v>
      </c>
      <c r="J40" t="s">
        <v>207</v>
      </c>
      <c r="K40">
        <v>3</v>
      </c>
      <c r="L40">
        <v>10</v>
      </c>
      <c r="M40">
        <v>0</v>
      </c>
      <c r="N40">
        <v>4</v>
      </c>
      <c r="O40" s="18">
        <f t="shared" si="2"/>
        <v>-6.6</v>
      </c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 x14ac:dyDescent="0.15">
      <c r="A41" t="s">
        <v>35</v>
      </c>
      <c r="B41" t="s">
        <v>14</v>
      </c>
      <c r="C41">
        <v>2</v>
      </c>
      <c r="D41" t="str">
        <f t="shared" si="0"/>
        <v>@</v>
      </c>
      <c r="E41" t="str">
        <f t="shared" si="1"/>
        <v>Jax</v>
      </c>
      <c r="F41">
        <f>COUNTIFS('own+play'!$D:$D,$A41,'own+play'!$A:$A,$C41)</f>
        <v>1</v>
      </c>
      <c r="G41">
        <f>COUNTIFS('own+play'!$D:$D,$A41,'own+play'!$A:$A,$C41,'own+play'!$B:$B,"&lt;&gt;Bench")</f>
        <v>1</v>
      </c>
      <c r="H41">
        <f>IF($F41,SUMIFS('own+play'!$K:$K,'own+play'!$D:$D,$A41,'own+play'!$A:$A,$C41),"")</f>
        <v>12.1</v>
      </c>
      <c r="I41">
        <v>2</v>
      </c>
      <c r="J41" t="s">
        <v>98</v>
      </c>
      <c r="K41">
        <v>3</v>
      </c>
      <c r="L41">
        <v>32</v>
      </c>
      <c r="M41">
        <v>0</v>
      </c>
      <c r="N41">
        <v>6.2</v>
      </c>
      <c r="O41" s="18">
        <f t="shared" si="2"/>
        <v>-5.8999999999999995</v>
      </c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15">
      <c r="A42" t="s">
        <v>35</v>
      </c>
      <c r="B42" t="s">
        <v>14</v>
      </c>
      <c r="C42">
        <v>3</v>
      </c>
      <c r="D42" t="str">
        <f t="shared" si="0"/>
        <v/>
      </c>
      <c r="E42" t="str">
        <f t="shared" si="1"/>
        <v>Sea</v>
      </c>
      <c r="F42">
        <f>COUNTIFS('own+play'!$D:$D,$A42,'own+play'!$A:$A,$C42)</f>
        <v>1</v>
      </c>
      <c r="G42">
        <f>COUNTIFS('own+play'!$D:$D,$A42,'own+play'!$A:$A,$C42,'own+play'!$B:$B,"&lt;&gt;Bench")</f>
        <v>1</v>
      </c>
      <c r="H42">
        <f>IF($F42,SUMIFS('own+play'!$K:$K,'own+play'!$D:$D,$A42,'own+play'!$A:$A,$C42),"")</f>
        <v>12.4</v>
      </c>
      <c r="I42">
        <v>3</v>
      </c>
      <c r="J42" t="s">
        <v>256</v>
      </c>
      <c r="K42">
        <v>4</v>
      </c>
      <c r="L42">
        <v>49</v>
      </c>
      <c r="M42">
        <v>0</v>
      </c>
      <c r="N42">
        <v>8.9</v>
      </c>
      <c r="O42" s="18">
        <f t="shared" si="2"/>
        <v>-3.5</v>
      </c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15">
      <c r="A43" t="s">
        <v>35</v>
      </c>
      <c r="B43" t="s">
        <v>14</v>
      </c>
      <c r="C43">
        <v>4</v>
      </c>
      <c r="D43" t="str">
        <f t="shared" si="0"/>
        <v>@</v>
      </c>
      <c r="E43" t="str">
        <f t="shared" si="1"/>
        <v>Hou</v>
      </c>
      <c r="F43">
        <f>COUNTIFS('own+play'!$D:$D,$A43,'own+play'!$A:$A,$C43)</f>
        <v>1</v>
      </c>
      <c r="G43">
        <f>COUNTIFS('own+play'!$D:$D,$A43,'own+play'!$A:$A,$C43,'own+play'!$B:$B,"&lt;&gt;Bench")</f>
        <v>0</v>
      </c>
      <c r="H43">
        <f>IF($F43,SUMIFS('own+play'!$K:$K,'own+play'!$D:$D,$A43,'own+play'!$A:$A,$C43),"")</f>
        <v>10.4</v>
      </c>
      <c r="I43">
        <v>4</v>
      </c>
      <c r="J43" t="s">
        <v>193</v>
      </c>
      <c r="K43">
        <v>2</v>
      </c>
      <c r="L43">
        <v>13</v>
      </c>
      <c r="M43">
        <v>0</v>
      </c>
      <c r="N43">
        <v>3.3</v>
      </c>
      <c r="O43" s="18">
        <f t="shared" si="2"/>
        <v>-7.1000000000000005</v>
      </c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15">
      <c r="A44" t="s">
        <v>35</v>
      </c>
      <c r="B44" t="s">
        <v>14</v>
      </c>
      <c r="C44">
        <v>5</v>
      </c>
      <c r="D44" t="str">
        <f t="shared" si="0"/>
        <v>@</v>
      </c>
      <c r="E44" t="str">
        <f t="shared" si="1"/>
        <v>Mia</v>
      </c>
      <c r="F44">
        <f>COUNTIFS('own+play'!$D:$D,$A44,'own+play'!$A:$A,$C44)</f>
        <v>1</v>
      </c>
      <c r="G44">
        <f>COUNTIFS('own+play'!$D:$D,$A44,'own+play'!$A:$A,$C44,'own+play'!$B:$B,"&lt;&gt;Bench")</f>
        <v>1</v>
      </c>
      <c r="H44">
        <f>IF($F44,SUMIFS('own+play'!$K:$K,'own+play'!$D:$D,$A44,'own+play'!$A:$A,$C44),"")</f>
        <v>8.8000000000000007</v>
      </c>
      <c r="I44">
        <v>5</v>
      </c>
      <c r="J44" t="s">
        <v>254</v>
      </c>
      <c r="K44">
        <v>4</v>
      </c>
      <c r="L44">
        <v>34</v>
      </c>
      <c r="M44">
        <v>0</v>
      </c>
      <c r="N44">
        <v>7.4</v>
      </c>
      <c r="O44" s="18">
        <f t="shared" si="2"/>
        <v>-1.4000000000000004</v>
      </c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15">
      <c r="A45" t="s">
        <v>35</v>
      </c>
      <c r="B45" t="s">
        <v>14</v>
      </c>
      <c r="C45">
        <v>6</v>
      </c>
      <c r="D45" t="str">
        <f t="shared" si="0"/>
        <v/>
      </c>
      <c r="E45" t="str">
        <f t="shared" si="1"/>
        <v>Ind</v>
      </c>
      <c r="F45">
        <f>COUNTIFS('own+play'!$D:$D,$A45,'own+play'!$A:$A,$C45)</f>
        <v>1</v>
      </c>
      <c r="G45">
        <f>COUNTIFS('own+play'!$D:$D,$A45,'own+play'!$A:$A,$C45,'own+play'!$B:$B,"&lt;&gt;Bench")</f>
        <v>1</v>
      </c>
      <c r="H45">
        <f>IF($F45,SUMIFS('own+play'!$K:$K,'own+play'!$D:$D,$A45,'own+play'!$A:$A,$C45),"")</f>
        <v>10.6</v>
      </c>
      <c r="I45">
        <v>6</v>
      </c>
      <c r="J45" t="s">
        <v>111</v>
      </c>
      <c r="K45">
        <v>7</v>
      </c>
      <c r="L45">
        <v>88</v>
      </c>
      <c r="M45">
        <v>0</v>
      </c>
      <c r="N45">
        <v>15.8</v>
      </c>
      <c r="O45" s="18">
        <f t="shared" si="2"/>
        <v>5.2000000000000011</v>
      </c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15">
      <c r="A46" t="s">
        <v>35</v>
      </c>
      <c r="B46" t="s">
        <v>14</v>
      </c>
      <c r="C46">
        <v>7</v>
      </c>
      <c r="D46" t="str">
        <f t="shared" si="0"/>
        <v>@</v>
      </c>
      <c r="E46" t="str">
        <f t="shared" si="1"/>
        <v>Cle</v>
      </c>
      <c r="F46">
        <f>COUNTIFS('own+play'!$D:$D,$A46,'own+play'!$A:$A,$C46)</f>
        <v>1</v>
      </c>
      <c r="G46">
        <f>COUNTIFS('own+play'!$D:$D,$A46,'own+play'!$A:$A,$C46,'own+play'!$B:$B,"&lt;&gt;Bench")</f>
        <v>0</v>
      </c>
      <c r="H46">
        <f>IF($F46,SUMIFS('own+play'!$K:$K,'own+play'!$D:$D,$A46,'own+play'!$A:$A,$C46),"")</f>
        <v>9.4</v>
      </c>
      <c r="I46">
        <v>7</v>
      </c>
      <c r="J46" t="s">
        <v>164</v>
      </c>
      <c r="K46">
        <v>0</v>
      </c>
      <c r="L46">
        <v>0</v>
      </c>
      <c r="M46">
        <v>0</v>
      </c>
      <c r="N46">
        <v>0</v>
      </c>
      <c r="O46" s="18">
        <f t="shared" si="2"/>
        <v>-9.4</v>
      </c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15">
      <c r="A47" t="s">
        <v>35</v>
      </c>
      <c r="B47" t="s">
        <v>14</v>
      </c>
      <c r="C47">
        <v>8</v>
      </c>
      <c r="D47" t="str">
        <f t="shared" si="0"/>
        <v/>
      </c>
      <c r="E47" t="str">
        <f t="shared" si="1"/>
        <v>BYE</v>
      </c>
      <c r="F47">
        <f>COUNTIFS('own+play'!$D:$D,$A47,'own+play'!$A:$A,$C47)</f>
        <v>1</v>
      </c>
      <c r="G47">
        <f>COUNTIFS('own+play'!$D:$D,$A47,'own+play'!$A:$A,$C47,'own+play'!$B:$B,"&lt;&gt;Bench")</f>
        <v>0</v>
      </c>
      <c r="H47">
        <f>IF($F47,SUMIFS('own+play'!$K:$K,'own+play'!$D:$D,$A47,'own+play'!$A:$A,$C47),"")</f>
        <v>0</v>
      </c>
      <c r="I47">
        <v>8</v>
      </c>
      <c r="J47" t="s">
        <v>312</v>
      </c>
      <c r="K47" t="s">
        <v>313</v>
      </c>
      <c r="L47" t="s">
        <v>313</v>
      </c>
      <c r="M47" t="s">
        <v>313</v>
      </c>
      <c r="N47" t="s">
        <v>313</v>
      </c>
      <c r="O47" s="18">
        <f t="shared" si="2"/>
        <v>0</v>
      </c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4" x14ac:dyDescent="0.15">
      <c r="A48" t="s">
        <v>35</v>
      </c>
      <c r="B48" t="s">
        <v>14</v>
      </c>
      <c r="C48">
        <v>9</v>
      </c>
      <c r="D48" t="str">
        <f t="shared" si="0"/>
        <v/>
      </c>
      <c r="E48" t="str">
        <f t="shared" si="1"/>
        <v>Bal</v>
      </c>
      <c r="F48">
        <f>COUNTIFS('own+play'!$D:$D,$A48,'own+play'!$A:$A,$C48)</f>
        <v>1</v>
      </c>
      <c r="G48">
        <f>COUNTIFS('own+play'!$D:$D,$A48,'own+play'!$A:$A,$C48,'own+play'!$B:$B,"&lt;&gt;Bench")</f>
        <v>0</v>
      </c>
      <c r="H48">
        <f>IF($F48,SUMIFS('own+play'!$K:$K,'own+play'!$D:$D,$A48,'own+play'!$A:$A,$C48),"")</f>
        <v>8.1</v>
      </c>
      <c r="I48">
        <v>9</v>
      </c>
      <c r="J48" t="s">
        <v>195</v>
      </c>
      <c r="K48">
        <v>3</v>
      </c>
      <c r="L48">
        <v>21</v>
      </c>
      <c r="M48">
        <v>1</v>
      </c>
      <c r="N48">
        <v>11.1</v>
      </c>
      <c r="O48" s="18">
        <f t="shared" si="2"/>
        <v>3</v>
      </c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4" x14ac:dyDescent="0.15">
      <c r="A49" t="s">
        <v>35</v>
      </c>
      <c r="B49" t="s">
        <v>14</v>
      </c>
      <c r="C49">
        <v>10</v>
      </c>
      <c r="D49" t="str">
        <f t="shared" si="0"/>
        <v/>
      </c>
      <c r="E49" t="str">
        <f t="shared" si="1"/>
        <v>Cin</v>
      </c>
      <c r="F49">
        <f>COUNTIFS('own+play'!$D:$D,$A49,'own+play'!$A:$A,$C49)</f>
        <v>1</v>
      </c>
      <c r="G49">
        <f>COUNTIFS('own+play'!$D:$D,$A49,'own+play'!$A:$A,$C49,'own+play'!$B:$B,"&lt;&gt;Bench")</f>
        <v>0</v>
      </c>
      <c r="H49">
        <f>IF($F49,SUMIFS('own+play'!$K:$K,'own+play'!$D:$D,$A49,'own+play'!$A:$A,$C49),"")</f>
        <v>8.4</v>
      </c>
      <c r="I49">
        <v>10</v>
      </c>
      <c r="J49" t="s">
        <v>178</v>
      </c>
      <c r="K49">
        <v>2</v>
      </c>
      <c r="L49">
        <v>19</v>
      </c>
      <c r="M49">
        <v>0</v>
      </c>
      <c r="N49">
        <v>3.9</v>
      </c>
      <c r="O49" s="18">
        <f t="shared" si="2"/>
        <v>-4.5</v>
      </c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4" x14ac:dyDescent="0.15">
      <c r="A50" t="s">
        <v>35</v>
      </c>
      <c r="B50" t="s">
        <v>14</v>
      </c>
      <c r="C50">
        <v>11</v>
      </c>
      <c r="D50" t="str">
        <f t="shared" si="0"/>
        <v>@</v>
      </c>
      <c r="E50" t="str">
        <f t="shared" si="1"/>
        <v>Pit</v>
      </c>
      <c r="F50">
        <f>COUNTIFS('own+play'!$D:$D,$A50,'own+play'!$A:$A,$C50)</f>
        <v>1</v>
      </c>
      <c r="G50">
        <f>COUNTIFS('own+play'!$D:$D,$A50,'own+play'!$A:$A,$C50,'own+play'!$B:$B,"&lt;&gt;Bench")</f>
        <v>0</v>
      </c>
      <c r="H50">
        <f>IF($F50,SUMIFS('own+play'!$K:$K,'own+play'!$D:$D,$A50,'own+play'!$A:$A,$C50),"")</f>
        <v>7.4</v>
      </c>
      <c r="I50">
        <v>11</v>
      </c>
      <c r="J50" t="s">
        <v>154</v>
      </c>
      <c r="K50">
        <v>3</v>
      </c>
      <c r="L50">
        <v>37</v>
      </c>
      <c r="M50">
        <v>0</v>
      </c>
      <c r="N50">
        <v>6.7</v>
      </c>
      <c r="O50" s="18">
        <f t="shared" si="2"/>
        <v>-0.70000000000000018</v>
      </c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4" x14ac:dyDescent="0.15">
      <c r="A51" t="s">
        <v>35</v>
      </c>
      <c r="B51" t="s">
        <v>14</v>
      </c>
      <c r="C51">
        <v>12</v>
      </c>
      <c r="D51" t="str">
        <f t="shared" si="0"/>
        <v>@</v>
      </c>
      <c r="E51" t="str">
        <f t="shared" si="1"/>
        <v>Ind</v>
      </c>
      <c r="F51">
        <f>COUNTIFS('own+play'!$D:$D,$A51,'own+play'!$A:$A,$C51)</f>
        <v>1</v>
      </c>
      <c r="G51">
        <f>COUNTIFS('own+play'!$D:$D,$A51,'own+play'!$A:$A,$C51,'own+play'!$B:$B,"&lt;&gt;Bench")</f>
        <v>0</v>
      </c>
      <c r="H51">
        <f>IF($F51,SUMIFS('own+play'!$K:$K,'own+play'!$D:$D,$A51,'own+play'!$A:$A,$C51),"")</f>
        <v>11</v>
      </c>
      <c r="I51">
        <v>12</v>
      </c>
      <c r="J51" t="s">
        <v>132</v>
      </c>
      <c r="K51">
        <v>3</v>
      </c>
      <c r="L51">
        <v>23</v>
      </c>
      <c r="M51">
        <v>0</v>
      </c>
      <c r="N51">
        <v>5.3</v>
      </c>
      <c r="O51" s="18">
        <f t="shared" si="2"/>
        <v>-5.7</v>
      </c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4" x14ac:dyDescent="0.15">
      <c r="A52" t="s">
        <v>35</v>
      </c>
      <c r="B52" t="s">
        <v>14</v>
      </c>
      <c r="C52">
        <v>13</v>
      </c>
      <c r="D52" t="str">
        <f t="shared" si="0"/>
        <v/>
      </c>
      <c r="E52" t="str">
        <f t="shared" si="1"/>
        <v>Hou</v>
      </c>
      <c r="F52">
        <f>COUNTIFS('own+play'!$D:$D,$A52,'own+play'!$A:$A,$C52)</f>
        <v>1</v>
      </c>
      <c r="G52">
        <f>COUNTIFS('own+play'!$D:$D,$A52,'own+play'!$A:$A,$C52,'own+play'!$B:$B,"&lt;&gt;Bench")</f>
        <v>0</v>
      </c>
      <c r="H52">
        <f>IF($F52,SUMIFS('own+play'!$K:$K,'own+play'!$D:$D,$A52,'own+play'!$A:$A,$C52),"")</f>
        <v>9</v>
      </c>
      <c r="I52">
        <v>13</v>
      </c>
      <c r="J52" t="s">
        <v>74</v>
      </c>
      <c r="K52">
        <v>3</v>
      </c>
      <c r="L52">
        <v>27</v>
      </c>
      <c r="M52">
        <v>0</v>
      </c>
      <c r="N52">
        <v>5.7</v>
      </c>
      <c r="O52" s="18">
        <f t="shared" si="2"/>
        <v>-3.3</v>
      </c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4" x14ac:dyDescent="0.15">
      <c r="A53" t="s">
        <v>27</v>
      </c>
      <c r="B53" t="s">
        <v>14</v>
      </c>
      <c r="C53">
        <v>1</v>
      </c>
      <c r="D53" t="str">
        <f t="shared" si="0"/>
        <v/>
      </c>
      <c r="E53" t="str">
        <f t="shared" si="1"/>
        <v>Phi</v>
      </c>
      <c r="F53">
        <f>COUNTIFS('own+play'!$D:$D,$A53,'own+play'!$A:$A,$C53)</f>
        <v>1</v>
      </c>
      <c r="G53">
        <f>COUNTIFS('own+play'!$D:$D,$A53,'own+play'!$A:$A,$C53,'own+play'!$B:$B,"&lt;&gt;Bench")</f>
        <v>1</v>
      </c>
      <c r="H53">
        <f>IF($F53,SUMIFS('own+play'!$K:$K,'own+play'!$D:$D,$A53,'own+play'!$A:$A,$C53),"")</f>
        <v>12.7</v>
      </c>
      <c r="I53">
        <v>1</v>
      </c>
      <c r="J53" t="s">
        <v>83</v>
      </c>
      <c r="K53">
        <v>3</v>
      </c>
      <c r="L53">
        <v>14</v>
      </c>
      <c r="M53">
        <v>0</v>
      </c>
      <c r="N53">
        <v>2.4</v>
      </c>
      <c r="O53" s="18">
        <f t="shared" si="2"/>
        <v>-10.299999999999999</v>
      </c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4" x14ac:dyDescent="0.15">
      <c r="A54" t="s">
        <v>27</v>
      </c>
      <c r="B54" t="s">
        <v>14</v>
      </c>
      <c r="C54">
        <v>2</v>
      </c>
      <c r="D54" t="str">
        <f t="shared" si="0"/>
        <v>@</v>
      </c>
      <c r="E54" t="str">
        <f t="shared" si="1"/>
        <v>LAR</v>
      </c>
      <c r="F54">
        <f>COUNTIFS('own+play'!$D:$D,$A54,'own+play'!$A:$A,$C54)</f>
        <v>1</v>
      </c>
      <c r="G54">
        <f>COUNTIFS('own+play'!$D:$D,$A54,'own+play'!$A:$A,$C54,'own+play'!$B:$B,"&lt;&gt;Bench")</f>
        <v>0</v>
      </c>
      <c r="H54">
        <f>IF($F54,SUMIFS('own+play'!$K:$K,'own+play'!$D:$D,$A54,'own+play'!$A:$A,$C54),"")</f>
        <v>13.8</v>
      </c>
      <c r="I54">
        <v>2</v>
      </c>
      <c r="J54" t="s">
        <v>174</v>
      </c>
      <c r="K54">
        <v>4</v>
      </c>
      <c r="L54">
        <v>47</v>
      </c>
      <c r="M54">
        <v>0</v>
      </c>
      <c r="N54">
        <v>8.6999999999999993</v>
      </c>
      <c r="O54" s="18">
        <f t="shared" si="2"/>
        <v>-5.1000000000000014</v>
      </c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4" x14ac:dyDescent="0.15">
      <c r="A55" t="s">
        <v>27</v>
      </c>
      <c r="B55" t="s">
        <v>14</v>
      </c>
      <c r="C55">
        <v>3</v>
      </c>
      <c r="D55" t="str">
        <f t="shared" si="0"/>
        <v/>
      </c>
      <c r="E55" t="str">
        <f t="shared" si="1"/>
        <v>Oak</v>
      </c>
      <c r="F55">
        <f>COUNTIFS('own+play'!$D:$D,$A55,'own+play'!$A:$A,$C55)</f>
        <v>1</v>
      </c>
      <c r="G55">
        <f>COUNTIFS('own+play'!$D:$D,$A55,'own+play'!$A:$A,$C55,'own+play'!$B:$B,"&lt;&gt;Bench")</f>
        <v>1</v>
      </c>
      <c r="H55">
        <f>IF($F55,SUMIFS('own+play'!$K:$K,'own+play'!$D:$D,$A55,'own+play'!$A:$A,$C55),"")</f>
        <v>12.3</v>
      </c>
      <c r="I55">
        <v>3</v>
      </c>
      <c r="J55" t="s">
        <v>207</v>
      </c>
      <c r="K55">
        <v>6</v>
      </c>
      <c r="L55">
        <v>52</v>
      </c>
      <c r="M55">
        <v>0</v>
      </c>
      <c r="N55">
        <v>9.1999999999999993</v>
      </c>
      <c r="O55" s="18">
        <f t="shared" si="2"/>
        <v>-3.1000000000000014</v>
      </c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4" x14ac:dyDescent="0.15">
      <c r="A56" t="s">
        <v>27</v>
      </c>
      <c r="B56" t="s">
        <v>14</v>
      </c>
      <c r="C56">
        <v>4</v>
      </c>
      <c r="D56" t="str">
        <f t="shared" si="0"/>
        <v>@</v>
      </c>
      <c r="E56" t="str">
        <f t="shared" si="1"/>
        <v>KC</v>
      </c>
      <c r="F56">
        <f>COUNTIFS('own+play'!$D:$D,$A56,'own+play'!$A:$A,$C56)</f>
        <v>1</v>
      </c>
      <c r="G56">
        <f>COUNTIFS('own+play'!$D:$D,$A56,'own+play'!$A:$A,$C56,'own+play'!$B:$B,"&lt;&gt;Bench")</f>
        <v>1</v>
      </c>
      <c r="H56">
        <f>IF($F56,SUMIFS('own+play'!$K:$K,'own+play'!$D:$D,$A56,'own+play'!$A:$A,$C56),"")</f>
        <v>12.5</v>
      </c>
      <c r="I56">
        <v>4</v>
      </c>
      <c r="J56" t="s">
        <v>116</v>
      </c>
      <c r="K56">
        <v>1</v>
      </c>
      <c r="L56">
        <v>-7</v>
      </c>
      <c r="M56">
        <v>0</v>
      </c>
      <c r="N56">
        <v>0.3</v>
      </c>
      <c r="O56" s="18">
        <f t="shared" si="2"/>
        <v>-12.2</v>
      </c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4" x14ac:dyDescent="0.15">
      <c r="A57" t="s">
        <v>27</v>
      </c>
      <c r="B57" t="s">
        <v>14</v>
      </c>
      <c r="C57">
        <v>5</v>
      </c>
      <c r="D57" t="str">
        <f t="shared" si="0"/>
        <v/>
      </c>
      <c r="E57" t="str">
        <f t="shared" si="1"/>
        <v>BYE</v>
      </c>
      <c r="F57">
        <f>COUNTIFS('own+play'!$D:$D,$A57,'own+play'!$A:$A,$C57)</f>
        <v>1</v>
      </c>
      <c r="G57">
        <f>COUNTIFS('own+play'!$D:$D,$A57,'own+play'!$A:$A,$C57,'own+play'!$B:$B,"&lt;&gt;Bench")</f>
        <v>0</v>
      </c>
      <c r="H57">
        <f>IF($F57,SUMIFS('own+play'!$K:$K,'own+play'!$D:$D,$A57,'own+play'!$A:$A,$C57),"")</f>
        <v>0</v>
      </c>
      <c r="I57">
        <v>5</v>
      </c>
      <c r="J57" t="s">
        <v>312</v>
      </c>
      <c r="K57" t="s">
        <v>313</v>
      </c>
      <c r="L57" t="s">
        <v>313</v>
      </c>
      <c r="M57" t="s">
        <v>313</v>
      </c>
      <c r="N57" t="s">
        <v>313</v>
      </c>
      <c r="O57" s="18">
        <f t="shared" si="2"/>
        <v>0</v>
      </c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4" x14ac:dyDescent="0.15">
      <c r="A58" t="s">
        <v>27</v>
      </c>
      <c r="B58" t="s">
        <v>14</v>
      </c>
      <c r="C58">
        <v>6</v>
      </c>
      <c r="D58" t="str">
        <f t="shared" si="0"/>
        <v/>
      </c>
      <c r="E58" t="str">
        <f t="shared" si="1"/>
        <v>SF</v>
      </c>
      <c r="F58">
        <f>COUNTIFS('own+play'!$D:$D,$A58,'own+play'!$A:$A,$C58)</f>
        <v>1</v>
      </c>
      <c r="G58">
        <f>COUNTIFS('own+play'!$D:$D,$A58,'own+play'!$A:$A,$C58,'own+play'!$B:$B,"&lt;&gt;Bench")</f>
        <v>1</v>
      </c>
      <c r="H58">
        <f>IF($F58,SUMIFS('own+play'!$K:$K,'own+play'!$D:$D,$A58,'own+play'!$A:$A,$C58),"")</f>
        <v>9.5</v>
      </c>
      <c r="I58">
        <v>6</v>
      </c>
      <c r="J58" t="s">
        <v>107</v>
      </c>
      <c r="K58">
        <v>3</v>
      </c>
      <c r="L58">
        <v>15</v>
      </c>
      <c r="M58">
        <v>0</v>
      </c>
      <c r="N58">
        <v>5.6</v>
      </c>
      <c r="O58" s="18">
        <f t="shared" si="2"/>
        <v>-3.9000000000000004</v>
      </c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4" x14ac:dyDescent="0.15">
      <c r="A59" t="s">
        <v>27</v>
      </c>
      <c r="B59" t="s">
        <v>14</v>
      </c>
      <c r="C59">
        <v>7</v>
      </c>
      <c r="D59" t="str">
        <f t="shared" si="0"/>
        <v>@</v>
      </c>
      <c r="E59" t="str">
        <f t="shared" si="1"/>
        <v>Phi</v>
      </c>
      <c r="F59">
        <f>COUNTIFS('own+play'!$D:$D,$A59,'own+play'!$A:$A,$C59)</f>
        <v>1</v>
      </c>
      <c r="G59">
        <f>COUNTIFS('own+play'!$D:$D,$A59,'own+play'!$A:$A,$C59,'own+play'!$B:$B,"&lt;&gt;Bench")</f>
        <v>0</v>
      </c>
      <c r="H59">
        <f>IF($F59,SUMIFS('own+play'!$K:$K,'own+play'!$D:$D,$A59,'own+play'!$A:$A,$C59),"")</f>
        <v>9.5</v>
      </c>
      <c r="I59">
        <v>7</v>
      </c>
      <c r="J59" t="s">
        <v>143</v>
      </c>
      <c r="K59">
        <v>2</v>
      </c>
      <c r="L59">
        <v>28</v>
      </c>
      <c r="M59">
        <v>0</v>
      </c>
      <c r="N59">
        <v>5.0999999999999996</v>
      </c>
      <c r="O59" s="18">
        <f t="shared" si="2"/>
        <v>-4.4000000000000004</v>
      </c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4" x14ac:dyDescent="0.15">
      <c r="A60" t="s">
        <v>27</v>
      </c>
      <c r="B60" t="s">
        <v>14</v>
      </c>
      <c r="C60">
        <v>8</v>
      </c>
      <c r="D60" t="str">
        <f t="shared" si="0"/>
        <v/>
      </c>
      <c r="E60" t="str">
        <f t="shared" si="1"/>
        <v>Dal</v>
      </c>
      <c r="F60">
        <f>COUNTIFS('own+play'!$D:$D,$A60,'own+play'!$A:$A,$C60)</f>
        <v>1</v>
      </c>
      <c r="G60">
        <f>COUNTIFS('own+play'!$D:$D,$A60,'own+play'!$A:$A,$C60,'own+play'!$B:$B,"&lt;&gt;Bench")</f>
        <v>1</v>
      </c>
      <c r="H60">
        <f>IF($F60,SUMIFS('own+play'!$K:$K,'own+play'!$D:$D,$A60,'own+play'!$A:$A,$C60),"")</f>
        <v>9.1999999999999993</v>
      </c>
      <c r="I60">
        <v>8</v>
      </c>
      <c r="J60" t="s">
        <v>212</v>
      </c>
      <c r="K60">
        <v>9</v>
      </c>
      <c r="L60">
        <v>123</v>
      </c>
      <c r="M60">
        <v>0</v>
      </c>
      <c r="N60">
        <v>22.5</v>
      </c>
      <c r="O60" s="18">
        <f t="shared" si="2"/>
        <v>13.3</v>
      </c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4" x14ac:dyDescent="0.15">
      <c r="A61" t="s">
        <v>27</v>
      </c>
      <c r="B61" t="s">
        <v>14</v>
      </c>
      <c r="C61">
        <v>9</v>
      </c>
      <c r="D61" t="str">
        <f t="shared" si="0"/>
        <v>@</v>
      </c>
      <c r="E61" t="str">
        <f t="shared" si="1"/>
        <v>Sea</v>
      </c>
      <c r="F61">
        <f>COUNTIFS('own+play'!$D:$D,$A61,'own+play'!$A:$A,$C61)</f>
        <v>1</v>
      </c>
      <c r="G61">
        <f>COUNTIFS('own+play'!$D:$D,$A61,'own+play'!$A:$A,$C61,'own+play'!$B:$B,"&lt;&gt;Bench")</f>
        <v>0</v>
      </c>
      <c r="H61">
        <f>IF($F61,SUMIFS('own+play'!$K:$K,'own+play'!$D:$D,$A61,'own+play'!$A:$A,$C61),"")</f>
        <v>0</v>
      </c>
      <c r="I61">
        <v>9</v>
      </c>
      <c r="J61" t="s">
        <v>78</v>
      </c>
      <c r="K61">
        <v>0</v>
      </c>
      <c r="L61">
        <v>0</v>
      </c>
      <c r="M61">
        <v>0</v>
      </c>
      <c r="N61">
        <v>0</v>
      </c>
      <c r="O61" s="18">
        <f t="shared" si="2"/>
        <v>0</v>
      </c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4" x14ac:dyDescent="0.15">
      <c r="A62" t="s">
        <v>27</v>
      </c>
      <c r="B62" t="s">
        <v>14</v>
      </c>
      <c r="C62">
        <v>10</v>
      </c>
      <c r="D62" t="str">
        <f t="shared" si="0"/>
        <v/>
      </c>
      <c r="E62" t="str">
        <f t="shared" si="1"/>
        <v>Min</v>
      </c>
      <c r="F62">
        <f>COUNTIFS('own+play'!$D:$D,$A62,'own+play'!$A:$A,$C62)</f>
        <v>1</v>
      </c>
      <c r="G62">
        <f>COUNTIFS('own+play'!$D:$D,$A62,'own+play'!$A:$A,$C62,'own+play'!$B:$B,"&lt;&gt;Bench")</f>
        <v>1</v>
      </c>
      <c r="H62">
        <f>IF($F62,SUMIFS('own+play'!$K:$K,'own+play'!$D:$D,$A62,'own+play'!$A:$A,$C62),"")</f>
        <v>10.8</v>
      </c>
      <c r="I62">
        <v>10</v>
      </c>
      <c r="J62" t="s">
        <v>113</v>
      </c>
      <c r="K62">
        <v>4</v>
      </c>
      <c r="L62">
        <v>76</v>
      </c>
      <c r="M62">
        <v>0</v>
      </c>
      <c r="N62">
        <v>12.1</v>
      </c>
      <c r="O62" s="18">
        <f t="shared" si="2"/>
        <v>1.2999999999999989</v>
      </c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4" x14ac:dyDescent="0.15">
      <c r="A63" t="s">
        <v>27</v>
      </c>
      <c r="B63" t="s">
        <v>14</v>
      </c>
      <c r="C63">
        <v>11</v>
      </c>
      <c r="D63" t="str">
        <f t="shared" si="0"/>
        <v>@</v>
      </c>
      <c r="E63" t="str">
        <f t="shared" si="1"/>
        <v>NO</v>
      </c>
      <c r="F63">
        <f>COUNTIFS('own+play'!$D:$D,$A63,'own+play'!$A:$A,$C63)</f>
        <v>1</v>
      </c>
      <c r="G63">
        <f>COUNTIFS('own+play'!$D:$D,$A63,'own+play'!$A:$A,$C63,'own+play'!$B:$B,"&lt;&gt;Bench")</f>
        <v>1</v>
      </c>
      <c r="H63">
        <f>IF($F63,SUMIFS('own+play'!$K:$K,'own+play'!$D:$D,$A63,'own+play'!$A:$A,$C63),"")</f>
        <v>11.6</v>
      </c>
      <c r="I63">
        <v>11</v>
      </c>
      <c r="J63" t="s">
        <v>152</v>
      </c>
      <c r="K63">
        <v>7</v>
      </c>
      <c r="L63">
        <v>72</v>
      </c>
      <c r="M63">
        <v>0</v>
      </c>
      <c r="N63">
        <v>14.6</v>
      </c>
      <c r="O63" s="18">
        <f t="shared" si="2"/>
        <v>3</v>
      </c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4" x14ac:dyDescent="0.15">
      <c r="A64" t="s">
        <v>27</v>
      </c>
      <c r="B64" t="s">
        <v>14</v>
      </c>
      <c r="C64">
        <v>12</v>
      </c>
      <c r="D64" t="str">
        <f t="shared" si="0"/>
        <v/>
      </c>
      <c r="E64" t="str">
        <f t="shared" si="1"/>
        <v>NYG</v>
      </c>
      <c r="F64">
        <f>COUNTIFS('own+play'!$D:$D,$A64,'own+play'!$A:$A,$C64)</f>
        <v>1</v>
      </c>
      <c r="G64">
        <f>COUNTIFS('own+play'!$D:$D,$A64,'own+play'!$A:$A,$C64,'own+play'!$B:$B,"&lt;&gt;Bench")</f>
        <v>1</v>
      </c>
      <c r="H64">
        <f>IF($F64,SUMIFS('own+play'!$K:$K,'own+play'!$D:$D,$A64,'own+play'!$A:$A,$C64),"")</f>
        <v>12.4</v>
      </c>
      <c r="I64">
        <v>12</v>
      </c>
      <c r="J64" t="s">
        <v>124</v>
      </c>
      <c r="K64">
        <v>7</v>
      </c>
      <c r="L64">
        <v>141</v>
      </c>
      <c r="M64">
        <v>1</v>
      </c>
      <c r="N64">
        <v>27.1</v>
      </c>
      <c r="O64" s="18">
        <f t="shared" si="2"/>
        <v>14.700000000000001</v>
      </c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4" x14ac:dyDescent="0.15">
      <c r="A65" t="s">
        <v>27</v>
      </c>
      <c r="B65" t="s">
        <v>14</v>
      </c>
      <c r="C65">
        <v>13</v>
      </c>
      <c r="D65" t="str">
        <f t="shared" si="0"/>
        <v>@</v>
      </c>
      <c r="E65" t="str">
        <f t="shared" si="1"/>
        <v>Dal</v>
      </c>
      <c r="F65">
        <f>COUNTIFS('own+play'!$D:$D,$A65,'own+play'!$A:$A,$C65)</f>
        <v>1</v>
      </c>
      <c r="G65">
        <f>COUNTIFS('own+play'!$D:$D,$A65,'own+play'!$A:$A,$C65,'own+play'!$B:$B,"&lt;&gt;Bench")</f>
        <v>1</v>
      </c>
      <c r="H65">
        <f>IF($F65,SUMIFS('own+play'!$K:$K,'own+play'!$D:$D,$A65,'own+play'!$A:$A,$C65),"")</f>
        <v>13.5</v>
      </c>
      <c r="I65">
        <v>13</v>
      </c>
      <c r="J65" t="s">
        <v>70</v>
      </c>
      <c r="K65">
        <v>5</v>
      </c>
      <c r="L65">
        <v>67</v>
      </c>
      <c r="M65">
        <v>0</v>
      </c>
      <c r="N65">
        <v>9.6999999999999993</v>
      </c>
      <c r="O65" s="18">
        <f t="shared" si="2"/>
        <v>-3.8000000000000007</v>
      </c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4" x14ac:dyDescent="0.15">
      <c r="A66" t="s">
        <v>25</v>
      </c>
      <c r="B66" t="s">
        <v>24</v>
      </c>
      <c r="C66">
        <v>1</v>
      </c>
      <c r="D66" t="str">
        <f t="shared" ref="D66:D122" si="3">IF(LEFT($J66,1)="@","@","")</f>
        <v/>
      </c>
      <c r="E66" t="str">
        <f t="shared" ref="E66:E122" si="4">SUBSTITUTE($J66,"@","")</f>
        <v>BYE</v>
      </c>
      <c r="F66">
        <f>COUNTIFS('own+play'!$D:$D,$A66,'own+play'!$A:$A,$C66)</f>
        <v>1</v>
      </c>
      <c r="G66">
        <f>COUNTIFS('own+play'!$D:$D,$A66,'own+play'!$A:$A,$C66,'own+play'!$B:$B,"&lt;&gt;Bench")</f>
        <v>0</v>
      </c>
      <c r="H66">
        <f>IF($F66,SUMIFS('own+play'!$K:$K,'own+play'!$D:$D,$A66,'own+play'!$A:$A,$C66),"")</f>
        <v>0</v>
      </c>
      <c r="I66">
        <v>1</v>
      </c>
      <c r="J66" t="s">
        <v>312</v>
      </c>
      <c r="K66" t="s">
        <v>313</v>
      </c>
      <c r="L66" t="s">
        <v>313</v>
      </c>
      <c r="M66" t="s">
        <v>313</v>
      </c>
      <c r="N66" t="s">
        <v>313</v>
      </c>
      <c r="O66" s="18">
        <f t="shared" si="2"/>
        <v>0</v>
      </c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4" x14ac:dyDescent="0.15">
      <c r="A67" t="s">
        <v>25</v>
      </c>
      <c r="B67" t="s">
        <v>24</v>
      </c>
      <c r="C67">
        <v>2</v>
      </c>
      <c r="D67" t="str">
        <f t="shared" si="3"/>
        <v>@</v>
      </c>
      <c r="E67" t="str">
        <f t="shared" si="4"/>
        <v>LAC</v>
      </c>
      <c r="F67">
        <f>COUNTIFS('own+play'!$D:$D,$A67,'own+play'!$A:$A,$C67)</f>
        <v>1</v>
      </c>
      <c r="G67">
        <f>COUNTIFS('own+play'!$D:$D,$A67,'own+play'!$A:$A,$C67,'own+play'!$B:$B,"&lt;&gt;Bench")</f>
        <v>1</v>
      </c>
      <c r="H67">
        <f>IF($F67,SUMIFS('own+play'!$K:$K,'own+play'!$D:$D,$A67,'own+play'!$A:$A,$C67),"")</f>
        <v>13.1</v>
      </c>
      <c r="I67">
        <v>2</v>
      </c>
      <c r="J67" t="s">
        <v>149</v>
      </c>
      <c r="K67">
        <v>28</v>
      </c>
      <c r="L67">
        <v>122</v>
      </c>
      <c r="M67">
        <v>0</v>
      </c>
      <c r="N67">
        <v>14.6</v>
      </c>
      <c r="O67" s="18">
        <f t="shared" ref="O67:O130" si="5">IFERROR(N67-H67,0)</f>
        <v>1.5</v>
      </c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4" x14ac:dyDescent="0.15">
      <c r="A68" t="s">
        <v>25</v>
      </c>
      <c r="B68" t="s">
        <v>24</v>
      </c>
      <c r="C68">
        <v>3</v>
      </c>
      <c r="D68" t="str">
        <f t="shared" si="3"/>
        <v>@</v>
      </c>
      <c r="E68" t="str">
        <f t="shared" si="4"/>
        <v>NYJ</v>
      </c>
      <c r="F68">
        <f>COUNTIFS('own+play'!$D:$D,$A68,'own+play'!$A:$A,$C68)</f>
        <v>1</v>
      </c>
      <c r="G68">
        <f>COUNTIFS('own+play'!$D:$D,$A68,'own+play'!$A:$A,$C68,'own+play'!$B:$B,"&lt;&gt;Bench")</f>
        <v>1</v>
      </c>
      <c r="H68">
        <f>IF($F68,SUMIFS('own+play'!$K:$K,'own+play'!$D:$D,$A68,'own+play'!$A:$A,$C68),"")</f>
        <v>17.5</v>
      </c>
      <c r="I68">
        <v>3</v>
      </c>
      <c r="J68" t="s">
        <v>188</v>
      </c>
      <c r="K68">
        <v>11</v>
      </c>
      <c r="L68">
        <v>16</v>
      </c>
      <c r="M68">
        <v>0</v>
      </c>
      <c r="N68">
        <v>4.5</v>
      </c>
      <c r="O68" s="18">
        <f t="shared" si="5"/>
        <v>-13</v>
      </c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4" x14ac:dyDescent="0.15">
      <c r="A69" t="s">
        <v>25</v>
      </c>
      <c r="B69" t="s">
        <v>24</v>
      </c>
      <c r="C69">
        <v>4</v>
      </c>
      <c r="D69" t="str">
        <f t="shared" si="3"/>
        <v/>
      </c>
      <c r="E69" t="str">
        <f t="shared" si="4"/>
        <v>NO</v>
      </c>
      <c r="F69">
        <f>COUNTIFS('own+play'!$D:$D,$A69,'own+play'!$A:$A,$C69)</f>
        <v>1</v>
      </c>
      <c r="G69">
        <f>COUNTIFS('own+play'!$D:$D,$A69,'own+play'!$A:$A,$C69,'own+play'!$B:$B,"&lt;&gt;Bench")</f>
        <v>1</v>
      </c>
      <c r="H69">
        <f>IF($F69,SUMIFS('own+play'!$K:$K,'own+play'!$D:$D,$A69,'own+play'!$A:$A,$C69),"")</f>
        <v>15.3</v>
      </c>
      <c r="I69">
        <v>4</v>
      </c>
      <c r="J69" t="s">
        <v>129</v>
      </c>
      <c r="K69">
        <v>12</v>
      </c>
      <c r="L69">
        <v>46</v>
      </c>
      <c r="M69">
        <v>0</v>
      </c>
      <c r="N69">
        <v>6.4</v>
      </c>
      <c r="O69" s="18">
        <f t="shared" si="5"/>
        <v>-8.9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" x14ac:dyDescent="0.15">
      <c r="A70" t="s">
        <v>25</v>
      </c>
      <c r="B70" t="s">
        <v>24</v>
      </c>
      <c r="C70">
        <v>5</v>
      </c>
      <c r="D70" t="str">
        <f t="shared" si="3"/>
        <v/>
      </c>
      <c r="E70" t="str">
        <f t="shared" si="4"/>
        <v>Ten</v>
      </c>
      <c r="F70">
        <f>COUNTIFS('own+play'!$D:$D,$A70,'own+play'!$A:$A,$C70)</f>
        <v>1</v>
      </c>
      <c r="G70">
        <f>COUNTIFS('own+play'!$D:$D,$A70,'own+play'!$A:$A,$C70,'own+play'!$B:$B,"&lt;&gt;Bench")</f>
        <v>1</v>
      </c>
      <c r="H70">
        <f>IF($F70,SUMIFS('own+play'!$K:$K,'own+play'!$D:$D,$A70,'own+play'!$A:$A,$C70),"")</f>
        <v>13.7</v>
      </c>
      <c r="I70">
        <v>5</v>
      </c>
      <c r="J70" t="s">
        <v>121</v>
      </c>
      <c r="K70">
        <v>25</v>
      </c>
      <c r="L70">
        <v>77</v>
      </c>
      <c r="M70">
        <v>0</v>
      </c>
      <c r="N70">
        <v>7.9</v>
      </c>
      <c r="O70" s="18">
        <f t="shared" si="5"/>
        <v>-5.7999999999999989</v>
      </c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" x14ac:dyDescent="0.15">
      <c r="A71" t="s">
        <v>25</v>
      </c>
      <c r="B71" t="s">
        <v>24</v>
      </c>
      <c r="C71">
        <v>6</v>
      </c>
      <c r="D71" t="str">
        <f t="shared" si="3"/>
        <v>@</v>
      </c>
      <c r="E71" t="str">
        <f t="shared" si="4"/>
        <v>Atl</v>
      </c>
      <c r="F71">
        <f>COUNTIFS('own+play'!$D:$D,$A71,'own+play'!$A:$A,$C71)</f>
        <v>1</v>
      </c>
      <c r="G71">
        <f>COUNTIFS('own+play'!$D:$D,$A71,'own+play'!$A:$A,$C71,'own+play'!$B:$B,"&lt;&gt;Bench")</f>
        <v>1</v>
      </c>
      <c r="H71">
        <f>IF($F71,SUMIFS('own+play'!$K:$K,'own+play'!$D:$D,$A71,'own+play'!$A:$A,$C71),"")</f>
        <v>12.8</v>
      </c>
      <c r="I71">
        <v>6</v>
      </c>
      <c r="J71" t="s">
        <v>265</v>
      </c>
      <c r="K71">
        <v>26</v>
      </c>
      <c r="L71">
        <v>130</v>
      </c>
      <c r="M71">
        <v>0</v>
      </c>
      <c r="N71">
        <v>13</v>
      </c>
      <c r="O71" s="18">
        <f t="shared" si="5"/>
        <v>0.19999999999999929</v>
      </c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" x14ac:dyDescent="0.15">
      <c r="A72" t="s">
        <v>25</v>
      </c>
      <c r="B72" t="s">
        <v>24</v>
      </c>
      <c r="C72">
        <v>7</v>
      </c>
      <c r="D72" t="str">
        <f t="shared" si="3"/>
        <v/>
      </c>
      <c r="E72" t="str">
        <f t="shared" si="4"/>
        <v>NYJ</v>
      </c>
      <c r="F72">
        <f>COUNTIFS('own+play'!$D:$D,$A72,'own+play'!$A:$A,$C72)</f>
        <v>1</v>
      </c>
      <c r="G72">
        <f>COUNTIFS('own+play'!$D:$D,$A72,'own+play'!$A:$A,$C72,'own+play'!$B:$B,"&lt;&gt;Bench")</f>
        <v>1</v>
      </c>
      <c r="H72">
        <f>IF($F72,SUMIFS('own+play'!$K:$K,'own+play'!$D:$D,$A72,'own+play'!$A:$A,$C72),"")</f>
        <v>15.2</v>
      </c>
      <c r="I72">
        <v>7</v>
      </c>
      <c r="J72" t="s">
        <v>258</v>
      </c>
      <c r="K72">
        <v>23</v>
      </c>
      <c r="L72">
        <v>51</v>
      </c>
      <c r="M72">
        <v>0</v>
      </c>
      <c r="N72">
        <v>10.7</v>
      </c>
      <c r="O72" s="18">
        <f t="shared" si="5"/>
        <v>-4.5</v>
      </c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" x14ac:dyDescent="0.15">
      <c r="A73" t="s">
        <v>25</v>
      </c>
      <c r="B73" t="s">
        <v>24</v>
      </c>
      <c r="C73">
        <v>8</v>
      </c>
      <c r="D73" t="str">
        <f t="shared" si="3"/>
        <v>@</v>
      </c>
      <c r="E73" t="str">
        <f t="shared" si="4"/>
        <v>Bal</v>
      </c>
      <c r="F73">
        <f>COUNTIFS('own+play'!$D:$D,$A73,'own+play'!$A:$A,$C73)</f>
        <v>1</v>
      </c>
      <c r="G73">
        <f>COUNTIFS('own+play'!$D:$D,$A73,'own+play'!$A:$A,$C73,'own+play'!$B:$B,"&lt;&gt;Bench")</f>
        <v>1</v>
      </c>
      <c r="H73">
        <f>IF($F73,SUMIFS('own+play'!$K:$K,'own+play'!$D:$D,$A73,'own+play'!$A:$A,$C73),"")</f>
        <v>15</v>
      </c>
      <c r="I73">
        <v>8</v>
      </c>
      <c r="J73" t="s">
        <v>91</v>
      </c>
      <c r="K73">
        <v>13</v>
      </c>
      <c r="L73">
        <v>23</v>
      </c>
      <c r="M73">
        <v>0</v>
      </c>
      <c r="N73">
        <v>8.1</v>
      </c>
      <c r="O73" s="18">
        <f t="shared" si="5"/>
        <v>-6.9</v>
      </c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" x14ac:dyDescent="0.15">
      <c r="A74" t="s">
        <v>25</v>
      </c>
      <c r="B74" t="s">
        <v>24</v>
      </c>
      <c r="C74">
        <v>9</v>
      </c>
      <c r="D74" t="str">
        <f t="shared" si="3"/>
        <v>@</v>
      </c>
      <c r="E74" t="str">
        <f t="shared" si="4"/>
        <v>Phi</v>
      </c>
      <c r="F74">
        <f>COUNTIFS('own+play'!$D:$D,$A74,'own+play'!$A:$A,$C74)</f>
        <v>1</v>
      </c>
      <c r="G74">
        <f>COUNTIFS('own+play'!$D:$D,$A74,'own+play'!$A:$A,$C74,'own+play'!$B:$B,"&lt;&gt;Bench")</f>
        <v>0</v>
      </c>
      <c r="H74">
        <f>IF($F74,SUMIFS('own+play'!$K:$K,'own+play'!$D:$D,$A74,'own+play'!$A:$A,$C74),"")</f>
        <v>4.3</v>
      </c>
      <c r="I74">
        <v>9</v>
      </c>
      <c r="J74" t="s">
        <v>143</v>
      </c>
      <c r="K74">
        <v>8</v>
      </c>
      <c r="L74">
        <v>77</v>
      </c>
      <c r="M74">
        <v>1</v>
      </c>
      <c r="N74">
        <v>13.7</v>
      </c>
      <c r="O74" s="18">
        <f t="shared" si="5"/>
        <v>9.3999999999999986</v>
      </c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" x14ac:dyDescent="0.15">
      <c r="A75" t="s">
        <v>25</v>
      </c>
      <c r="B75" t="s">
        <v>24</v>
      </c>
      <c r="C75">
        <v>10</v>
      </c>
      <c r="D75" t="str">
        <f t="shared" si="3"/>
        <v/>
      </c>
      <c r="E75" t="str">
        <f t="shared" si="4"/>
        <v>BYE</v>
      </c>
      <c r="F75">
        <f>COUNTIFS('own+play'!$D:$D,$A75,'own+play'!$A:$A,$C75)</f>
        <v>1</v>
      </c>
      <c r="G75">
        <f>COUNTIFS('own+play'!$D:$D,$A75,'own+play'!$A:$A,$C75,'own+play'!$B:$B,"&lt;&gt;Bench")</f>
        <v>0</v>
      </c>
      <c r="H75">
        <f>IF($F75,SUMIFS('own+play'!$K:$K,'own+play'!$D:$D,$A75,'own+play'!$A:$A,$C75),"")</f>
        <v>0</v>
      </c>
      <c r="I75">
        <v>10</v>
      </c>
      <c r="J75" t="s">
        <v>312</v>
      </c>
      <c r="K75" t="s">
        <v>313</v>
      </c>
      <c r="L75" t="s">
        <v>313</v>
      </c>
      <c r="M75" t="s">
        <v>313</v>
      </c>
      <c r="N75" t="s">
        <v>313</v>
      </c>
      <c r="O75" s="18">
        <f t="shared" si="5"/>
        <v>0</v>
      </c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" x14ac:dyDescent="0.15">
      <c r="A76" t="s">
        <v>25</v>
      </c>
      <c r="B76" t="s">
        <v>24</v>
      </c>
      <c r="C76">
        <v>11</v>
      </c>
      <c r="D76" t="str">
        <f t="shared" si="3"/>
        <v>@</v>
      </c>
      <c r="E76" t="str">
        <f t="shared" si="4"/>
        <v>Dal</v>
      </c>
      <c r="F76">
        <f>COUNTIFS('own+play'!$D:$D,$A76,'own+play'!$A:$A,$C76)</f>
        <v>1</v>
      </c>
      <c r="G76">
        <f>COUNTIFS('own+play'!$D:$D,$A76,'own+play'!$A:$A,$C76,'own+play'!$B:$B,"&lt;&gt;Bench")</f>
        <v>1</v>
      </c>
      <c r="H76">
        <f>IF($F76,SUMIFS('own+play'!$K:$K,'own+play'!$D:$D,$A76,'own+play'!$A:$A,$C76),"")</f>
        <v>12</v>
      </c>
      <c r="I76">
        <v>11</v>
      </c>
      <c r="J76" t="s">
        <v>70</v>
      </c>
      <c r="K76">
        <v>7</v>
      </c>
      <c r="L76">
        <v>91</v>
      </c>
      <c r="M76">
        <v>0</v>
      </c>
      <c r="N76">
        <v>11.1</v>
      </c>
      <c r="O76" s="18">
        <f t="shared" si="5"/>
        <v>-0.90000000000000036</v>
      </c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" x14ac:dyDescent="0.15">
      <c r="A77" t="s">
        <v>25</v>
      </c>
      <c r="B77" t="s">
        <v>24</v>
      </c>
      <c r="C77">
        <v>12</v>
      </c>
      <c r="D77" t="str">
        <f t="shared" si="3"/>
        <v/>
      </c>
      <c r="E77" t="str">
        <f t="shared" si="4"/>
        <v>Chi</v>
      </c>
      <c r="F77">
        <f>COUNTIFS('own+play'!$D:$D,$A77,'own+play'!$A:$A,$C77)</f>
        <v>1</v>
      </c>
      <c r="G77">
        <f>COUNTIFS('own+play'!$D:$D,$A77,'own+play'!$A:$A,$C77,'own+play'!$B:$B,"&lt;&gt;Bench")</f>
        <v>1</v>
      </c>
      <c r="H77">
        <f>IF($F77,SUMIFS('own+play'!$K:$K,'own+play'!$D:$D,$A77,'own+play'!$A:$A,$C77),"")</f>
        <v>9.4</v>
      </c>
      <c r="I77">
        <v>12</v>
      </c>
      <c r="J77" t="s">
        <v>119</v>
      </c>
      <c r="K77">
        <v>5</v>
      </c>
      <c r="L77">
        <v>26</v>
      </c>
      <c r="M77">
        <v>0</v>
      </c>
      <c r="N77">
        <v>4.3</v>
      </c>
      <c r="O77" s="18">
        <f t="shared" si="5"/>
        <v>-5.1000000000000005</v>
      </c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" x14ac:dyDescent="0.15">
      <c r="A78" t="s">
        <v>25</v>
      </c>
      <c r="B78" t="s">
        <v>24</v>
      </c>
      <c r="C78">
        <v>13</v>
      </c>
      <c r="D78" t="str">
        <f t="shared" si="3"/>
        <v>@</v>
      </c>
      <c r="E78" t="str">
        <f t="shared" si="4"/>
        <v>Sea</v>
      </c>
      <c r="F78">
        <f>COUNTIFS('own+play'!$D:$D,$A78,'own+play'!$A:$A,$C78)</f>
        <v>1</v>
      </c>
      <c r="G78">
        <f>COUNTIFS('own+play'!$D:$D,$A78,'own+play'!$A:$A,$C78,'own+play'!$B:$B,"&lt;&gt;Bench")</f>
        <v>0</v>
      </c>
      <c r="H78">
        <f>IF($F78,SUMIFS('own+play'!$K:$K,'own+play'!$D:$D,$A78,'own+play'!$A:$A,$C78),"")</f>
        <v>6.6</v>
      </c>
      <c r="I78">
        <v>13</v>
      </c>
      <c r="J78" t="s">
        <v>78</v>
      </c>
      <c r="K78">
        <v>9</v>
      </c>
      <c r="L78">
        <v>35</v>
      </c>
      <c r="M78">
        <v>0</v>
      </c>
      <c r="N78">
        <v>7.6</v>
      </c>
      <c r="O78" s="18">
        <f t="shared" si="5"/>
        <v>1</v>
      </c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" x14ac:dyDescent="0.15">
      <c r="A79" t="s">
        <v>30</v>
      </c>
      <c r="B79" t="s">
        <v>29</v>
      </c>
      <c r="C79">
        <v>1</v>
      </c>
      <c r="D79" t="str">
        <f t="shared" si="3"/>
        <v>@</v>
      </c>
      <c r="E79" t="str">
        <f t="shared" si="4"/>
        <v>GB</v>
      </c>
      <c r="F79">
        <f>COUNTIFS('own+play'!$D:$D,$A79,'own+play'!$A:$A,$C79)</f>
        <v>1</v>
      </c>
      <c r="G79">
        <f>COUNTIFS('own+play'!$D:$D,$A79,'own+play'!$A:$A,$C79,'own+play'!$B:$B,"&lt;&gt;Bench")</f>
        <v>1</v>
      </c>
      <c r="H79">
        <f>IF($F79,SUMIFS('own+play'!$K:$K,'own+play'!$D:$D,$A79,'own+play'!$A:$A,$C79),"")</f>
        <v>11.9</v>
      </c>
      <c r="I79">
        <v>1</v>
      </c>
      <c r="J79" t="s">
        <v>199</v>
      </c>
      <c r="K79">
        <v>3</v>
      </c>
      <c r="L79">
        <v>8</v>
      </c>
      <c r="M79">
        <v>0</v>
      </c>
      <c r="N79">
        <v>3.8</v>
      </c>
      <c r="O79" s="18">
        <f t="shared" si="5"/>
        <v>-8.1000000000000014</v>
      </c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" x14ac:dyDescent="0.15">
      <c r="A80" t="s">
        <v>30</v>
      </c>
      <c r="B80" t="s">
        <v>29</v>
      </c>
      <c r="C80">
        <v>2</v>
      </c>
      <c r="D80" t="str">
        <f t="shared" si="3"/>
        <v/>
      </c>
      <c r="E80" t="str">
        <f t="shared" si="4"/>
        <v>SF</v>
      </c>
      <c r="F80">
        <f>COUNTIFS('own+play'!$D:$D,$A80,'own+play'!$A:$A,$C80)</f>
        <v>1</v>
      </c>
      <c r="G80">
        <f>COUNTIFS('own+play'!$D:$D,$A80,'own+play'!$A:$A,$C80,'own+play'!$B:$B,"&lt;&gt;Bench")</f>
        <v>1</v>
      </c>
      <c r="H80">
        <f>IF($F80,SUMIFS('own+play'!$K:$K,'own+play'!$D:$D,$A80,'own+play'!$A:$A,$C80),"")</f>
        <v>13.1</v>
      </c>
      <c r="I80">
        <v>2</v>
      </c>
      <c r="J80" t="s">
        <v>107</v>
      </c>
      <c r="K80">
        <v>1</v>
      </c>
      <c r="L80">
        <v>1</v>
      </c>
      <c r="M80">
        <v>0</v>
      </c>
      <c r="N80">
        <v>1.1000000000000001</v>
      </c>
      <c r="O80" s="18">
        <f t="shared" si="5"/>
        <v>-12</v>
      </c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" x14ac:dyDescent="0.15">
      <c r="A81" t="s">
        <v>30</v>
      </c>
      <c r="B81" t="s">
        <v>29</v>
      </c>
      <c r="C81">
        <v>3</v>
      </c>
      <c r="D81" t="str">
        <f t="shared" si="3"/>
        <v>@</v>
      </c>
      <c r="E81" t="str">
        <f t="shared" si="4"/>
        <v>Ten</v>
      </c>
      <c r="F81">
        <f>COUNTIFS('own+play'!$D:$D,$A81,'own+play'!$A:$A,$C81)</f>
        <v>1</v>
      </c>
      <c r="G81">
        <f>COUNTIFS('own+play'!$D:$D,$A81,'own+play'!$A:$A,$C81,'own+play'!$B:$B,"&lt;&gt;Bench")</f>
        <v>0</v>
      </c>
      <c r="H81">
        <f>IF($F81,SUMIFS('own+play'!$K:$K,'own+play'!$D:$D,$A81,'own+play'!$A:$A,$C81),"")</f>
        <v>10.8</v>
      </c>
      <c r="I81">
        <v>3</v>
      </c>
      <c r="J81" t="s">
        <v>240</v>
      </c>
      <c r="K81">
        <v>7</v>
      </c>
      <c r="L81">
        <v>72</v>
      </c>
      <c r="M81">
        <v>0</v>
      </c>
      <c r="N81">
        <v>14.2</v>
      </c>
      <c r="O81" s="18">
        <f t="shared" si="5"/>
        <v>3.3999999999999986</v>
      </c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" x14ac:dyDescent="0.15">
      <c r="A82" t="s">
        <v>30</v>
      </c>
      <c r="B82" t="s">
        <v>29</v>
      </c>
      <c r="C82">
        <v>4</v>
      </c>
      <c r="D82" t="str">
        <f t="shared" si="3"/>
        <v/>
      </c>
      <c r="E82" t="str">
        <f t="shared" si="4"/>
        <v>Ind</v>
      </c>
      <c r="F82">
        <f>COUNTIFS('own+play'!$D:$D,$A82,'own+play'!$A:$A,$C82)</f>
        <v>1</v>
      </c>
      <c r="G82">
        <f>COUNTIFS('own+play'!$D:$D,$A82,'own+play'!$A:$A,$C82,'own+play'!$B:$B,"&lt;&gt;Bench")</f>
        <v>1</v>
      </c>
      <c r="H82">
        <f>IF($F82,SUMIFS('own+play'!$K:$K,'own+play'!$D:$D,$A82,'own+play'!$A:$A,$C82),"")</f>
        <v>11.4</v>
      </c>
      <c r="I82">
        <v>4</v>
      </c>
      <c r="J82" t="s">
        <v>111</v>
      </c>
      <c r="K82">
        <v>4</v>
      </c>
      <c r="L82">
        <v>61</v>
      </c>
      <c r="M82">
        <v>0</v>
      </c>
      <c r="N82">
        <v>10.1</v>
      </c>
      <c r="O82" s="18">
        <f t="shared" si="5"/>
        <v>-1.3000000000000007</v>
      </c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" x14ac:dyDescent="0.15">
      <c r="A83" t="s">
        <v>30</v>
      </c>
      <c r="B83" t="s">
        <v>29</v>
      </c>
      <c r="C83">
        <v>5</v>
      </c>
      <c r="D83" t="str">
        <f t="shared" si="3"/>
        <v>@</v>
      </c>
      <c r="E83" t="str">
        <f t="shared" si="4"/>
        <v>LAR</v>
      </c>
      <c r="F83">
        <f>COUNTIFS('own+play'!$D:$D,$A83,'own+play'!$A:$A,$C83)</f>
        <v>1</v>
      </c>
      <c r="G83">
        <f>COUNTIFS('own+play'!$D:$D,$A83,'own+play'!$A:$A,$C83,'own+play'!$B:$B,"&lt;&gt;Bench")</f>
        <v>1</v>
      </c>
      <c r="H83">
        <f>IF($F83,SUMIFS('own+play'!$K:$K,'own+play'!$D:$D,$A83,'own+play'!$A:$A,$C83),"")</f>
        <v>10.6</v>
      </c>
      <c r="I83">
        <v>5</v>
      </c>
      <c r="J83" t="s">
        <v>174</v>
      </c>
      <c r="K83">
        <v>6</v>
      </c>
      <c r="L83">
        <v>37</v>
      </c>
      <c r="M83">
        <v>1</v>
      </c>
      <c r="N83">
        <v>15.7</v>
      </c>
      <c r="O83" s="18">
        <f t="shared" si="5"/>
        <v>5.0999999999999996</v>
      </c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4" x14ac:dyDescent="0.15">
      <c r="A84" t="s">
        <v>30</v>
      </c>
      <c r="B84" t="s">
        <v>29</v>
      </c>
      <c r="C84">
        <v>6</v>
      </c>
      <c r="D84" t="str">
        <f t="shared" si="3"/>
        <v/>
      </c>
      <c r="E84" t="str">
        <f t="shared" si="4"/>
        <v>BYE</v>
      </c>
      <c r="F84">
        <f>COUNTIFS('own+play'!$D:$D,$A84,'own+play'!$A:$A,$C84)</f>
        <v>1</v>
      </c>
      <c r="G84">
        <f>COUNTIFS('own+play'!$D:$D,$A84,'own+play'!$A:$A,$C84,'own+play'!$B:$B,"&lt;&gt;Bench")</f>
        <v>0</v>
      </c>
      <c r="H84">
        <f>IF($F84,SUMIFS('own+play'!$K:$K,'own+play'!$D:$D,$A84,'own+play'!$A:$A,$C84),"")</f>
        <v>0</v>
      </c>
      <c r="I84">
        <v>6</v>
      </c>
      <c r="J84" t="s">
        <v>312</v>
      </c>
      <c r="K84" t="s">
        <v>313</v>
      </c>
      <c r="L84" t="s">
        <v>313</v>
      </c>
      <c r="M84" t="s">
        <v>313</v>
      </c>
      <c r="N84" t="s">
        <v>313</v>
      </c>
      <c r="O84" s="18">
        <f t="shared" si="5"/>
        <v>0</v>
      </c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4" x14ac:dyDescent="0.15">
      <c r="A85" t="s">
        <v>30</v>
      </c>
      <c r="B85" t="s">
        <v>29</v>
      </c>
      <c r="C85">
        <v>7</v>
      </c>
      <c r="D85" t="str">
        <f t="shared" si="3"/>
        <v>@</v>
      </c>
      <c r="E85" t="str">
        <f t="shared" si="4"/>
        <v>NYG</v>
      </c>
      <c r="F85">
        <f>COUNTIFS('own+play'!$D:$D,$A85,'own+play'!$A:$A,$C85)</f>
        <v>1</v>
      </c>
      <c r="G85">
        <f>COUNTIFS('own+play'!$D:$D,$A85,'own+play'!$A:$A,$C85,'own+play'!$B:$B,"&lt;&gt;Bench")</f>
        <v>1</v>
      </c>
      <c r="H85">
        <f>IF($F85,SUMIFS('own+play'!$K:$K,'own+play'!$D:$D,$A85,'own+play'!$A:$A,$C85),"")</f>
        <v>10.8</v>
      </c>
      <c r="I85">
        <v>7</v>
      </c>
      <c r="J85" t="s">
        <v>204</v>
      </c>
      <c r="K85">
        <v>3</v>
      </c>
      <c r="L85">
        <v>51</v>
      </c>
      <c r="M85">
        <v>1</v>
      </c>
      <c r="N85">
        <v>14.1</v>
      </c>
      <c r="O85" s="18">
        <f t="shared" si="5"/>
        <v>3.2999999999999989</v>
      </c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4" x14ac:dyDescent="0.15">
      <c r="A86" t="s">
        <v>30</v>
      </c>
      <c r="B86" t="s">
        <v>29</v>
      </c>
      <c r="C86">
        <v>8</v>
      </c>
      <c r="D86" t="str">
        <f t="shared" si="3"/>
        <v/>
      </c>
      <c r="E86" t="str">
        <f t="shared" si="4"/>
        <v>Hou</v>
      </c>
      <c r="F86">
        <f>COUNTIFS('own+play'!$D:$D,$A86,'own+play'!$A:$A,$C86)</f>
        <v>1</v>
      </c>
      <c r="G86">
        <f>COUNTIFS('own+play'!$D:$D,$A86,'own+play'!$A:$A,$C86,'own+play'!$B:$B,"&lt;&gt;Bench")</f>
        <v>1</v>
      </c>
      <c r="H86">
        <f>IF($F86,SUMIFS('own+play'!$K:$K,'own+play'!$D:$D,$A86,'own+play'!$A:$A,$C86),"")</f>
        <v>11.4</v>
      </c>
      <c r="I86">
        <v>8</v>
      </c>
      <c r="J86" t="s">
        <v>74</v>
      </c>
      <c r="K86">
        <v>4</v>
      </c>
      <c r="L86">
        <v>39</v>
      </c>
      <c r="M86">
        <v>2</v>
      </c>
      <c r="N86">
        <v>19.899999999999999</v>
      </c>
      <c r="O86" s="18">
        <f t="shared" si="5"/>
        <v>8.4999999999999982</v>
      </c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4" x14ac:dyDescent="0.15">
      <c r="A87" t="s">
        <v>30</v>
      </c>
      <c r="B87" t="s">
        <v>29</v>
      </c>
      <c r="C87">
        <v>9</v>
      </c>
      <c r="D87" t="str">
        <f t="shared" si="3"/>
        <v/>
      </c>
      <c r="E87" t="str">
        <f t="shared" si="4"/>
        <v>Wsh</v>
      </c>
      <c r="F87">
        <f>COUNTIFS('own+play'!$D:$D,$A87,'own+play'!$A:$A,$C87)</f>
        <v>1</v>
      </c>
      <c r="G87">
        <f>COUNTIFS('own+play'!$D:$D,$A87,'own+play'!$A:$A,$C87,'own+play'!$B:$B,"&lt;&gt;Bench")</f>
        <v>1</v>
      </c>
      <c r="H87">
        <f>IF($F87,SUMIFS('own+play'!$K:$K,'own+play'!$D:$D,$A87,'own+play'!$A:$A,$C87),"")</f>
        <v>12.1</v>
      </c>
      <c r="I87">
        <v>9</v>
      </c>
      <c r="J87" t="s">
        <v>66</v>
      </c>
      <c r="K87">
        <v>5</v>
      </c>
      <c r="L87">
        <v>59</v>
      </c>
      <c r="M87">
        <v>0</v>
      </c>
      <c r="N87">
        <v>10.9</v>
      </c>
      <c r="O87" s="18">
        <f t="shared" si="5"/>
        <v>-1.1999999999999993</v>
      </c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4" x14ac:dyDescent="0.15">
      <c r="A88" t="s">
        <v>30</v>
      </c>
      <c r="B88" t="s">
        <v>29</v>
      </c>
      <c r="C88">
        <v>10</v>
      </c>
      <c r="D88" t="str">
        <f t="shared" si="3"/>
        <v>@</v>
      </c>
      <c r="E88" t="str">
        <f t="shared" si="4"/>
        <v>Ari</v>
      </c>
      <c r="F88">
        <f>COUNTIFS('own+play'!$D:$D,$A88,'own+play'!$A:$A,$C88)</f>
        <v>1</v>
      </c>
      <c r="G88">
        <f>COUNTIFS('own+play'!$D:$D,$A88,'own+play'!$A:$A,$C88,'own+play'!$B:$B,"&lt;&gt;Bench")</f>
        <v>1</v>
      </c>
      <c r="H88">
        <f>IF($F88,SUMIFS('own+play'!$K:$K,'own+play'!$D:$D,$A88,'own+play'!$A:$A,$C88),"")</f>
        <v>12.5</v>
      </c>
      <c r="I88">
        <v>10</v>
      </c>
      <c r="J88" t="s">
        <v>87</v>
      </c>
      <c r="K88">
        <v>6</v>
      </c>
      <c r="L88">
        <v>27</v>
      </c>
      <c r="M88">
        <v>2</v>
      </c>
      <c r="N88">
        <v>20.7</v>
      </c>
      <c r="O88" s="18">
        <f t="shared" si="5"/>
        <v>8.1999999999999993</v>
      </c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4" x14ac:dyDescent="0.15">
      <c r="A89" t="s">
        <v>30</v>
      </c>
      <c r="B89" t="s">
        <v>29</v>
      </c>
      <c r="C89">
        <v>11</v>
      </c>
      <c r="D89" t="str">
        <f t="shared" si="3"/>
        <v/>
      </c>
      <c r="E89" t="str">
        <f t="shared" si="4"/>
        <v>Atl</v>
      </c>
      <c r="F89">
        <f>COUNTIFS('own+play'!$D:$D,$A89,'own+play'!$A:$A,$C89)</f>
        <v>1</v>
      </c>
      <c r="G89">
        <f>COUNTIFS('own+play'!$D:$D,$A89,'own+play'!$A:$A,$C89,'own+play'!$B:$B,"&lt;&gt;Bench")</f>
        <v>1</v>
      </c>
      <c r="H89">
        <f>IF($F89,SUMIFS('own+play'!$K:$K,'own+play'!$D:$D,$A89,'own+play'!$A:$A,$C89),"")</f>
        <v>12.2</v>
      </c>
      <c r="I89">
        <v>11</v>
      </c>
      <c r="J89" t="s">
        <v>157</v>
      </c>
      <c r="K89">
        <v>7</v>
      </c>
      <c r="L89">
        <v>58</v>
      </c>
      <c r="M89">
        <v>1</v>
      </c>
      <c r="N89">
        <v>20.8</v>
      </c>
      <c r="O89" s="18">
        <f t="shared" si="5"/>
        <v>8.6000000000000014</v>
      </c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4" x14ac:dyDescent="0.15">
      <c r="A90" t="s">
        <v>30</v>
      </c>
      <c r="B90" t="s">
        <v>29</v>
      </c>
      <c r="C90">
        <v>12</v>
      </c>
      <c r="D90" t="str">
        <f t="shared" si="3"/>
        <v>@</v>
      </c>
      <c r="E90" t="str">
        <f t="shared" si="4"/>
        <v>SF</v>
      </c>
      <c r="F90">
        <f>COUNTIFS('own+play'!$D:$D,$A90,'own+play'!$A:$A,$C90)</f>
        <v>1</v>
      </c>
      <c r="G90">
        <f>COUNTIFS('own+play'!$D:$D,$A90,'own+play'!$A:$A,$C90,'own+play'!$B:$B,"&lt;&gt;Bench")</f>
        <v>1</v>
      </c>
      <c r="H90">
        <f>IF($F90,SUMIFS('own+play'!$K:$K,'own+play'!$D:$D,$A90,'own+play'!$A:$A,$C90),"")</f>
        <v>13.1</v>
      </c>
      <c r="I90">
        <v>12</v>
      </c>
      <c r="J90" t="s">
        <v>127</v>
      </c>
      <c r="K90">
        <v>3</v>
      </c>
      <c r="L90">
        <v>34</v>
      </c>
      <c r="M90">
        <v>1</v>
      </c>
      <c r="N90">
        <v>12.4</v>
      </c>
      <c r="O90" s="18">
        <f t="shared" si="5"/>
        <v>-0.69999999999999929</v>
      </c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4" x14ac:dyDescent="0.15">
      <c r="A91" t="s">
        <v>30</v>
      </c>
      <c r="B91" t="s">
        <v>29</v>
      </c>
      <c r="C91">
        <v>13</v>
      </c>
      <c r="D91" t="str">
        <f t="shared" si="3"/>
        <v/>
      </c>
      <c r="E91" t="str">
        <f t="shared" si="4"/>
        <v>Phi</v>
      </c>
      <c r="F91">
        <f>COUNTIFS('own+play'!$D:$D,$A91,'own+play'!$A:$A,$C91)</f>
        <v>1</v>
      </c>
      <c r="G91">
        <f>COUNTIFS('own+play'!$D:$D,$A91,'own+play'!$A:$A,$C91,'own+play'!$B:$B,"&lt;&gt;Bench")</f>
        <v>1</v>
      </c>
      <c r="H91">
        <f>IF($F91,SUMIFS('own+play'!$K:$K,'own+play'!$D:$D,$A91,'own+play'!$A:$A,$C91),"")</f>
        <v>13.2</v>
      </c>
      <c r="I91">
        <v>13</v>
      </c>
      <c r="J91" t="s">
        <v>83</v>
      </c>
      <c r="K91">
        <v>3</v>
      </c>
      <c r="L91">
        <v>26</v>
      </c>
      <c r="M91">
        <v>1</v>
      </c>
      <c r="N91">
        <v>11.6</v>
      </c>
      <c r="O91" s="18">
        <f t="shared" si="5"/>
        <v>-1.5999999999999996</v>
      </c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4" x14ac:dyDescent="0.15">
      <c r="A92" t="s">
        <v>40</v>
      </c>
      <c r="B92" t="s">
        <v>14</v>
      </c>
      <c r="C92">
        <v>1</v>
      </c>
      <c r="D92" t="str">
        <f t="shared" si="3"/>
        <v/>
      </c>
      <c r="E92" t="str">
        <f t="shared" si="4"/>
        <v>Pit</v>
      </c>
      <c r="F92">
        <f>COUNTIFS('own+play'!$D:$D,$A92,'own+play'!$A:$A,$C92)</f>
        <v>1</v>
      </c>
      <c r="G92">
        <f>COUNTIFS('own+play'!$D:$D,$A92,'own+play'!$A:$A,$C92,'own+play'!$B:$B,"&lt;&gt;Bench")</f>
        <v>0</v>
      </c>
      <c r="H92">
        <f>IF($F92,SUMIFS('own+play'!$K:$K,'own+play'!$D:$D,$A92,'own+play'!$A:$A,$C92),"")</f>
        <v>11.5</v>
      </c>
      <c r="I92">
        <v>1</v>
      </c>
      <c r="J92" t="s">
        <v>176</v>
      </c>
      <c r="K92">
        <v>1</v>
      </c>
      <c r="L92">
        <v>13</v>
      </c>
      <c r="M92">
        <v>0</v>
      </c>
      <c r="N92">
        <v>2.2999999999999998</v>
      </c>
      <c r="O92" s="18">
        <f t="shared" si="5"/>
        <v>-9.1999999999999993</v>
      </c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4" x14ac:dyDescent="0.15">
      <c r="A93" t="s">
        <v>40</v>
      </c>
      <c r="B93" t="s">
        <v>14</v>
      </c>
      <c r="C93">
        <v>2</v>
      </c>
      <c r="D93" t="str">
        <f t="shared" si="3"/>
        <v>@</v>
      </c>
      <c r="E93" t="str">
        <f t="shared" si="4"/>
        <v>Bal</v>
      </c>
      <c r="F93">
        <f>COUNTIFS('own+play'!$D:$D,$A93,'own+play'!$A:$A,$C93)</f>
        <v>1</v>
      </c>
      <c r="G93">
        <f>COUNTIFS('own+play'!$D:$D,$A93,'own+play'!$A:$A,$C93,'own+play'!$B:$B,"&lt;&gt;Bench")</f>
        <v>0</v>
      </c>
      <c r="H93">
        <f>IF($F93,SUMIFS('own+play'!$K:$K,'own+play'!$D:$D,$A93,'own+play'!$A:$A,$C93),"")</f>
        <v>10.5</v>
      </c>
      <c r="I93">
        <v>2</v>
      </c>
      <c r="J93" t="s">
        <v>91</v>
      </c>
      <c r="K93">
        <v>1</v>
      </c>
      <c r="L93">
        <v>2</v>
      </c>
      <c r="M93">
        <v>0</v>
      </c>
      <c r="N93">
        <v>1.2</v>
      </c>
      <c r="O93" s="18">
        <f t="shared" si="5"/>
        <v>-9.3000000000000007</v>
      </c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4" x14ac:dyDescent="0.15">
      <c r="A94" t="s">
        <v>40</v>
      </c>
      <c r="B94" t="s">
        <v>14</v>
      </c>
      <c r="C94">
        <v>3</v>
      </c>
      <c r="D94" t="str">
        <f t="shared" si="3"/>
        <v>@</v>
      </c>
      <c r="E94" t="str">
        <f t="shared" si="4"/>
        <v>Ind</v>
      </c>
      <c r="F94">
        <f>COUNTIFS('own+play'!$D:$D,$A94,'own+play'!$A:$A,$C94)</f>
        <v>1</v>
      </c>
      <c r="G94">
        <f>COUNTIFS('own+play'!$D:$D,$A94,'own+play'!$A:$A,$C94,'own+play'!$B:$B,"&lt;&gt;Bench")</f>
        <v>0</v>
      </c>
      <c r="H94">
        <f>IF($F94,SUMIFS('own+play'!$K:$K,'own+play'!$D:$D,$A94,'own+play'!$A:$A,$C94),"")</f>
        <v>9.3000000000000007</v>
      </c>
      <c r="I94">
        <v>3</v>
      </c>
      <c r="J94" t="s">
        <v>132</v>
      </c>
      <c r="K94">
        <v>3</v>
      </c>
      <c r="L94">
        <v>54</v>
      </c>
      <c r="M94">
        <v>1</v>
      </c>
      <c r="N94">
        <v>14.4</v>
      </c>
      <c r="O94" s="18">
        <f t="shared" si="5"/>
        <v>5.0999999999999996</v>
      </c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4" x14ac:dyDescent="0.15">
      <c r="A95" t="s">
        <v>40</v>
      </c>
      <c r="B95" t="s">
        <v>14</v>
      </c>
      <c r="C95">
        <v>4</v>
      </c>
      <c r="D95" t="str">
        <f t="shared" si="3"/>
        <v/>
      </c>
      <c r="E95" t="str">
        <f t="shared" si="4"/>
        <v>Cin</v>
      </c>
      <c r="F95">
        <f>COUNTIFS('own+play'!$D:$D,$A95,'own+play'!$A:$A,$C95)</f>
        <v>1</v>
      </c>
      <c r="G95">
        <f>COUNTIFS('own+play'!$D:$D,$A95,'own+play'!$A:$A,$C95,'own+play'!$B:$B,"&lt;&gt;Bench")</f>
        <v>0</v>
      </c>
      <c r="H95">
        <f>IF($F95,SUMIFS('own+play'!$K:$K,'own+play'!$D:$D,$A95,'own+play'!$A:$A,$C95),"")</f>
        <v>8.1999999999999993</v>
      </c>
      <c r="I95">
        <v>4</v>
      </c>
      <c r="J95" t="s">
        <v>178</v>
      </c>
      <c r="K95">
        <v>3</v>
      </c>
      <c r="L95">
        <v>52</v>
      </c>
      <c r="M95">
        <v>0</v>
      </c>
      <c r="N95">
        <v>8.1999999999999993</v>
      </c>
      <c r="O95" s="18">
        <f t="shared" si="5"/>
        <v>0</v>
      </c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4" x14ac:dyDescent="0.15">
      <c r="A96" t="s">
        <v>40</v>
      </c>
      <c r="B96" t="s">
        <v>14</v>
      </c>
      <c r="C96">
        <v>5</v>
      </c>
      <c r="D96" t="str">
        <f t="shared" si="3"/>
        <v/>
      </c>
      <c r="E96" t="str">
        <f t="shared" si="4"/>
        <v>NYJ</v>
      </c>
      <c r="F96">
        <f>COUNTIFS('own+play'!$D:$D,$A96,'own+play'!$A:$A,$C96)</f>
        <v>1</v>
      </c>
      <c r="G96">
        <f>COUNTIFS('own+play'!$D:$D,$A96,'own+play'!$A:$A,$C96,'own+play'!$B:$B,"&lt;&gt;Bench")</f>
        <v>0</v>
      </c>
      <c r="H96">
        <f>IF($F96,SUMIFS('own+play'!$K:$K,'own+play'!$D:$D,$A96,'own+play'!$A:$A,$C96),"")</f>
        <v>0</v>
      </c>
      <c r="I96">
        <v>5</v>
      </c>
      <c r="J96" t="s">
        <v>258</v>
      </c>
      <c r="K96">
        <v>0</v>
      </c>
      <c r="L96">
        <v>0</v>
      </c>
      <c r="M96">
        <v>0</v>
      </c>
      <c r="N96">
        <v>0</v>
      </c>
      <c r="O96" s="18">
        <f t="shared" si="5"/>
        <v>0</v>
      </c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4" x14ac:dyDescent="0.15">
      <c r="A97" t="s">
        <v>40</v>
      </c>
      <c r="B97" t="s">
        <v>14</v>
      </c>
      <c r="C97">
        <v>6</v>
      </c>
      <c r="D97" t="str">
        <f t="shared" si="3"/>
        <v>@</v>
      </c>
      <c r="E97" t="str">
        <f t="shared" si="4"/>
        <v>Hou</v>
      </c>
      <c r="F97">
        <f>COUNTIFS('own+play'!$D:$D,$A97,'own+play'!$A:$A,$C97)</f>
        <v>1</v>
      </c>
      <c r="G97">
        <f>COUNTIFS('own+play'!$D:$D,$A97,'own+play'!$A:$A,$C97,'own+play'!$B:$B,"&lt;&gt;Bench")</f>
        <v>0</v>
      </c>
      <c r="H97">
        <f>IF($F97,SUMIFS('own+play'!$K:$K,'own+play'!$D:$D,$A97,'own+play'!$A:$A,$C97),"")</f>
        <v>0</v>
      </c>
      <c r="I97">
        <v>6</v>
      </c>
      <c r="J97" t="s">
        <v>193</v>
      </c>
      <c r="K97">
        <v>0</v>
      </c>
      <c r="L97">
        <v>0</v>
      </c>
      <c r="M97">
        <v>0</v>
      </c>
      <c r="N97">
        <v>0</v>
      </c>
      <c r="O97" s="18">
        <f t="shared" si="5"/>
        <v>0</v>
      </c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4" x14ac:dyDescent="0.15">
      <c r="A98" t="s">
        <v>23</v>
      </c>
      <c r="B98" t="s">
        <v>24</v>
      </c>
      <c r="C98">
        <v>1</v>
      </c>
      <c r="D98" t="str">
        <f t="shared" si="3"/>
        <v/>
      </c>
      <c r="E98" t="str">
        <f t="shared" si="4"/>
        <v>NYJ</v>
      </c>
      <c r="F98">
        <f>COUNTIFS('own+play'!$D:$D,$A98,'own+play'!$A:$A,$C98)</f>
        <v>1</v>
      </c>
      <c r="G98">
        <f>COUNTIFS('own+play'!$D:$D,$A98,'own+play'!$A:$A,$C98,'own+play'!$B:$B,"&lt;&gt;Bench")</f>
        <v>1</v>
      </c>
      <c r="H98">
        <f>IF($F98,SUMIFS('own+play'!$K:$K,'own+play'!$D:$D,$A98,'own+play'!$A:$A,$C98),"")</f>
        <v>17.899999999999999</v>
      </c>
      <c r="I98">
        <v>1</v>
      </c>
      <c r="J98" t="s">
        <v>258</v>
      </c>
      <c r="K98">
        <v>22</v>
      </c>
      <c r="L98">
        <v>110</v>
      </c>
      <c r="M98">
        <v>0</v>
      </c>
      <c r="N98">
        <v>20.9</v>
      </c>
      <c r="O98" s="18">
        <f t="shared" si="5"/>
        <v>3</v>
      </c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4" x14ac:dyDescent="0.15">
      <c r="A99" t="s">
        <v>23</v>
      </c>
      <c r="B99" t="s">
        <v>24</v>
      </c>
      <c r="C99">
        <v>2</v>
      </c>
      <c r="D99" t="str">
        <f t="shared" si="3"/>
        <v>@</v>
      </c>
      <c r="E99" t="str">
        <f t="shared" si="4"/>
        <v>Car</v>
      </c>
      <c r="F99">
        <f>COUNTIFS('own+play'!$D:$D,$A99,'own+play'!$A:$A,$C99)</f>
        <v>1</v>
      </c>
      <c r="G99">
        <f>COUNTIFS('own+play'!$D:$D,$A99,'own+play'!$A:$A,$C99,'own+play'!$B:$B,"&lt;&gt;Bench")</f>
        <v>1</v>
      </c>
      <c r="H99">
        <f>IF($F99,SUMIFS('own+play'!$K:$K,'own+play'!$D:$D,$A99,'own+play'!$A:$A,$C99),"")</f>
        <v>14.5</v>
      </c>
      <c r="I99">
        <v>2</v>
      </c>
      <c r="J99" t="s">
        <v>237</v>
      </c>
      <c r="K99">
        <v>12</v>
      </c>
      <c r="L99">
        <v>9</v>
      </c>
      <c r="M99">
        <v>0</v>
      </c>
      <c r="N99">
        <v>10.3</v>
      </c>
      <c r="O99" s="18">
        <f t="shared" si="5"/>
        <v>-4.1999999999999993</v>
      </c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4" x14ac:dyDescent="0.15">
      <c r="A100" t="s">
        <v>23</v>
      </c>
      <c r="B100" t="s">
        <v>24</v>
      </c>
      <c r="C100">
        <v>3</v>
      </c>
      <c r="D100" t="str">
        <f t="shared" si="3"/>
        <v/>
      </c>
      <c r="E100" t="str">
        <f t="shared" si="4"/>
        <v>Den</v>
      </c>
      <c r="F100">
        <f>COUNTIFS('own+play'!$D:$D,$A100,'own+play'!$A:$A,$C100)</f>
        <v>1</v>
      </c>
      <c r="G100">
        <f>COUNTIFS('own+play'!$D:$D,$A100,'own+play'!$A:$A,$C100,'own+play'!$B:$B,"&lt;&gt;Bench")</f>
        <v>1</v>
      </c>
      <c r="H100">
        <f>IF($F100,SUMIFS('own+play'!$K:$K,'own+play'!$D:$D,$A100,'own+play'!$A:$A,$C100),"")</f>
        <v>17</v>
      </c>
      <c r="I100">
        <v>3</v>
      </c>
      <c r="J100" t="s">
        <v>201</v>
      </c>
      <c r="K100">
        <v>14</v>
      </c>
      <c r="L100">
        <v>21</v>
      </c>
      <c r="M100">
        <v>0</v>
      </c>
      <c r="N100">
        <v>13.9</v>
      </c>
      <c r="O100" s="18">
        <f t="shared" si="5"/>
        <v>-3.0999999999999996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4" x14ac:dyDescent="0.15">
      <c r="A101" t="s">
        <v>23</v>
      </c>
      <c r="B101" t="s">
        <v>24</v>
      </c>
      <c r="C101">
        <v>4</v>
      </c>
      <c r="D101" t="str">
        <f t="shared" si="3"/>
        <v>@</v>
      </c>
      <c r="E101" t="str">
        <f t="shared" si="4"/>
        <v>Atl</v>
      </c>
      <c r="F101">
        <f>COUNTIFS('own+play'!$D:$D,$A101,'own+play'!$A:$A,$C101)</f>
        <v>1</v>
      </c>
      <c r="G101">
        <f>COUNTIFS('own+play'!$D:$D,$A101,'own+play'!$A:$A,$C101,'own+play'!$B:$B,"&lt;&gt;Bench")</f>
        <v>1</v>
      </c>
      <c r="H101">
        <f>IF($F101,SUMIFS('own+play'!$K:$K,'own+play'!$D:$D,$A101,'own+play'!$A:$A,$C101),"")</f>
        <v>19.7</v>
      </c>
      <c r="I101">
        <v>4</v>
      </c>
      <c r="J101" t="s">
        <v>265</v>
      </c>
      <c r="K101">
        <v>20</v>
      </c>
      <c r="L101">
        <v>76</v>
      </c>
      <c r="M101">
        <v>0</v>
      </c>
      <c r="N101">
        <v>13.8</v>
      </c>
      <c r="O101" s="18">
        <f t="shared" si="5"/>
        <v>-5.8999999999999986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4" x14ac:dyDescent="0.15">
      <c r="A102" t="s">
        <v>23</v>
      </c>
      <c r="B102" t="s">
        <v>24</v>
      </c>
      <c r="C102">
        <v>5</v>
      </c>
      <c r="D102" t="str">
        <f t="shared" si="3"/>
        <v>@</v>
      </c>
      <c r="E102" t="str">
        <f t="shared" si="4"/>
        <v>Cin</v>
      </c>
      <c r="F102">
        <f>COUNTIFS('own+play'!$D:$D,$A102,'own+play'!$A:$A,$C102)</f>
        <v>1</v>
      </c>
      <c r="G102">
        <f>COUNTIFS('own+play'!$D:$D,$A102,'own+play'!$A:$A,$C102,'own+play'!$B:$B,"&lt;&gt;Bench")</f>
        <v>1</v>
      </c>
      <c r="H102">
        <f>IF($F102,SUMIFS('own+play'!$K:$K,'own+play'!$D:$D,$A102,'own+play'!$A:$A,$C102),"")</f>
        <v>19.2</v>
      </c>
      <c r="I102">
        <v>5</v>
      </c>
      <c r="J102" t="s">
        <v>210</v>
      </c>
      <c r="K102">
        <v>19</v>
      </c>
      <c r="L102">
        <v>63</v>
      </c>
      <c r="M102">
        <v>0</v>
      </c>
      <c r="N102">
        <v>14.9</v>
      </c>
      <c r="O102" s="18">
        <f t="shared" si="5"/>
        <v>-4.2999999999999989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4" x14ac:dyDescent="0.15">
      <c r="A103" t="s">
        <v>23</v>
      </c>
      <c r="B103" t="s">
        <v>24</v>
      </c>
      <c r="C103">
        <v>6</v>
      </c>
      <c r="D103" t="str">
        <f t="shared" si="3"/>
        <v/>
      </c>
      <c r="E103" t="str">
        <f t="shared" si="4"/>
        <v>BYE</v>
      </c>
      <c r="F103">
        <f>COUNTIFS('own+play'!$D:$D,$A103,'own+play'!$A:$A,$C103)</f>
        <v>1</v>
      </c>
      <c r="G103">
        <f>COUNTIFS('own+play'!$D:$D,$A103,'own+play'!$A:$A,$C103,'own+play'!$B:$B,"&lt;&gt;Bench")</f>
        <v>0</v>
      </c>
      <c r="H103">
        <f>IF($F103,SUMIFS('own+play'!$K:$K,'own+play'!$D:$D,$A103,'own+play'!$A:$A,$C103),"")</f>
        <v>0</v>
      </c>
      <c r="I103">
        <v>6</v>
      </c>
      <c r="J103" t="s">
        <v>312</v>
      </c>
      <c r="K103" t="s">
        <v>313</v>
      </c>
      <c r="L103" t="s">
        <v>313</v>
      </c>
      <c r="M103" t="s">
        <v>313</v>
      </c>
      <c r="N103" t="s">
        <v>313</v>
      </c>
      <c r="O103" s="18">
        <f t="shared" si="5"/>
        <v>0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4" x14ac:dyDescent="0.15">
      <c r="A104" t="s">
        <v>23</v>
      </c>
      <c r="B104" t="s">
        <v>24</v>
      </c>
      <c r="C104">
        <v>7</v>
      </c>
      <c r="D104" t="str">
        <f t="shared" si="3"/>
        <v/>
      </c>
      <c r="E104" t="str">
        <f t="shared" si="4"/>
        <v>TB</v>
      </c>
      <c r="F104">
        <f>COUNTIFS('own+play'!$D:$D,$A104,'own+play'!$A:$A,$C104)</f>
        <v>1</v>
      </c>
      <c r="G104">
        <f>COUNTIFS('own+play'!$D:$D,$A104,'own+play'!$A:$A,$C104,'own+play'!$B:$B,"&lt;&gt;Bench")</f>
        <v>1</v>
      </c>
      <c r="H104">
        <f>IF($F104,SUMIFS('own+play'!$K:$K,'own+play'!$D:$D,$A104,'own+play'!$A:$A,$C104),"")</f>
        <v>20.8</v>
      </c>
      <c r="I104">
        <v>7</v>
      </c>
      <c r="J104" t="s">
        <v>222</v>
      </c>
      <c r="K104">
        <v>23</v>
      </c>
      <c r="L104">
        <v>91</v>
      </c>
      <c r="M104">
        <v>2</v>
      </c>
      <c r="N104">
        <v>27.2</v>
      </c>
      <c r="O104" s="18">
        <f t="shared" si="5"/>
        <v>6.3999999999999986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4" x14ac:dyDescent="0.15">
      <c r="A105" t="s">
        <v>23</v>
      </c>
      <c r="B105" t="s">
        <v>24</v>
      </c>
      <c r="C105">
        <v>8</v>
      </c>
      <c r="D105" t="str">
        <f t="shared" si="3"/>
        <v/>
      </c>
      <c r="E105" t="str">
        <f t="shared" si="4"/>
        <v>Oak</v>
      </c>
      <c r="F105">
        <f>COUNTIFS('own+play'!$D:$D,$A105,'own+play'!$A:$A,$C105)</f>
        <v>1</v>
      </c>
      <c r="G105">
        <f>COUNTIFS('own+play'!$D:$D,$A105,'own+play'!$A:$A,$C105,'own+play'!$B:$B,"&lt;&gt;Bench")</f>
        <v>1</v>
      </c>
      <c r="H105">
        <f>IF($F105,SUMIFS('own+play'!$K:$K,'own+play'!$D:$D,$A105,'own+play'!$A:$A,$C105),"")</f>
        <v>21.9</v>
      </c>
      <c r="I105">
        <v>8</v>
      </c>
      <c r="J105" t="s">
        <v>207</v>
      </c>
      <c r="K105">
        <v>27</v>
      </c>
      <c r="L105">
        <v>151</v>
      </c>
      <c r="M105">
        <v>1</v>
      </c>
      <c r="N105">
        <v>29.3</v>
      </c>
      <c r="O105" s="18">
        <f t="shared" si="5"/>
        <v>7.4000000000000021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4" x14ac:dyDescent="0.15">
      <c r="A106" t="s">
        <v>23</v>
      </c>
      <c r="B106" t="s">
        <v>24</v>
      </c>
      <c r="C106">
        <v>9</v>
      </c>
      <c r="D106" t="str">
        <f t="shared" si="3"/>
        <v>@</v>
      </c>
      <c r="E106" t="str">
        <f t="shared" si="4"/>
        <v>NYJ</v>
      </c>
      <c r="F106">
        <f>COUNTIFS('own+play'!$D:$D,$A106,'own+play'!$A:$A,$C106)</f>
        <v>1</v>
      </c>
      <c r="G106">
        <f>COUNTIFS('own+play'!$D:$D,$A106,'own+play'!$A:$A,$C106,'own+play'!$B:$B,"&lt;&gt;Bench")</f>
        <v>1</v>
      </c>
      <c r="H106">
        <f>IF($F106,SUMIFS('own+play'!$K:$K,'own+play'!$D:$D,$A106,'own+play'!$A:$A,$C106),"")</f>
        <v>21.9</v>
      </c>
      <c r="I106">
        <v>9</v>
      </c>
      <c r="J106" t="s">
        <v>188</v>
      </c>
      <c r="K106">
        <v>12</v>
      </c>
      <c r="L106">
        <v>25</v>
      </c>
      <c r="M106">
        <v>0</v>
      </c>
      <c r="N106">
        <v>2.5</v>
      </c>
      <c r="O106" s="18">
        <f t="shared" si="5"/>
        <v>-19.399999999999999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4" x14ac:dyDescent="0.15">
      <c r="A107" t="s">
        <v>23</v>
      </c>
      <c r="B107" t="s">
        <v>24</v>
      </c>
      <c r="C107">
        <v>10</v>
      </c>
      <c r="D107" t="str">
        <f t="shared" si="3"/>
        <v/>
      </c>
      <c r="E107" t="str">
        <f t="shared" si="4"/>
        <v>NO</v>
      </c>
      <c r="F107">
        <f>COUNTIFS('own+play'!$D:$D,$A107,'own+play'!$A:$A,$C107)</f>
        <v>1</v>
      </c>
      <c r="G107">
        <f>COUNTIFS('own+play'!$D:$D,$A107,'own+play'!$A:$A,$C107,'own+play'!$B:$B,"&lt;&gt;Bench")</f>
        <v>1</v>
      </c>
      <c r="H107">
        <f>IF($F107,SUMIFS('own+play'!$K:$K,'own+play'!$D:$D,$A107,'own+play'!$A:$A,$C107),"")</f>
        <v>21</v>
      </c>
      <c r="I107">
        <v>10</v>
      </c>
      <c r="J107" t="s">
        <v>129</v>
      </c>
      <c r="K107">
        <v>8</v>
      </c>
      <c r="L107">
        <v>49</v>
      </c>
      <c r="M107">
        <v>0</v>
      </c>
      <c r="N107">
        <v>9</v>
      </c>
      <c r="O107" s="18">
        <f t="shared" si="5"/>
        <v>-12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4" x14ac:dyDescent="0.15">
      <c r="A108" t="s">
        <v>23</v>
      </c>
      <c r="B108" t="s">
        <v>24</v>
      </c>
      <c r="C108">
        <v>11</v>
      </c>
      <c r="D108" t="str">
        <f t="shared" si="3"/>
        <v>@</v>
      </c>
      <c r="E108" t="str">
        <f t="shared" si="4"/>
        <v>LAC</v>
      </c>
      <c r="F108">
        <f>COUNTIFS('own+play'!$D:$D,$A108,'own+play'!$A:$A,$C108)</f>
        <v>1</v>
      </c>
      <c r="G108">
        <f>COUNTIFS('own+play'!$D:$D,$A108,'own+play'!$A:$A,$C108,'own+play'!$B:$B,"&lt;&gt;Bench")</f>
        <v>1</v>
      </c>
      <c r="H108">
        <f>IF($F108,SUMIFS('own+play'!$K:$K,'own+play'!$D:$D,$A108,'own+play'!$A:$A,$C108),"")</f>
        <v>19.8</v>
      </c>
      <c r="I108">
        <v>11</v>
      </c>
      <c r="J108" t="s">
        <v>149</v>
      </c>
      <c r="K108">
        <v>13</v>
      </c>
      <c r="L108">
        <v>114</v>
      </c>
      <c r="M108">
        <v>1</v>
      </c>
      <c r="N108">
        <v>25.6</v>
      </c>
      <c r="O108" s="18">
        <f t="shared" si="5"/>
        <v>5.8000000000000007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4" x14ac:dyDescent="0.15">
      <c r="A109" t="s">
        <v>23</v>
      </c>
      <c r="B109" t="s">
        <v>24</v>
      </c>
      <c r="C109">
        <v>12</v>
      </c>
      <c r="D109" t="str">
        <f t="shared" si="3"/>
        <v>@</v>
      </c>
      <c r="E109" t="str">
        <f t="shared" si="4"/>
        <v>KC</v>
      </c>
      <c r="F109">
        <f>COUNTIFS('own+play'!$D:$D,$A109,'own+play'!$A:$A,$C109)</f>
        <v>1</v>
      </c>
      <c r="G109">
        <f>COUNTIFS('own+play'!$D:$D,$A109,'own+play'!$A:$A,$C109,'own+play'!$B:$B,"&lt;&gt;Bench")</f>
        <v>1</v>
      </c>
      <c r="H109">
        <f>IF($F109,SUMIFS('own+play'!$K:$K,'own+play'!$D:$D,$A109,'own+play'!$A:$A,$C109),"")</f>
        <v>20.100000000000001</v>
      </c>
      <c r="I109">
        <v>12</v>
      </c>
      <c r="J109" t="s">
        <v>116</v>
      </c>
      <c r="K109">
        <v>22</v>
      </c>
      <c r="L109">
        <v>49</v>
      </c>
      <c r="M109">
        <v>0</v>
      </c>
      <c r="N109">
        <v>11.9</v>
      </c>
      <c r="O109" s="18">
        <f t="shared" si="5"/>
        <v>-8.2000000000000011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4" x14ac:dyDescent="0.15">
      <c r="A110" t="s">
        <v>23</v>
      </c>
      <c r="B110" t="s">
        <v>24</v>
      </c>
      <c r="C110">
        <v>13</v>
      </c>
      <c r="D110" t="str">
        <f t="shared" si="3"/>
        <v/>
      </c>
      <c r="E110" t="str">
        <f t="shared" si="4"/>
        <v>NE</v>
      </c>
      <c r="F110">
        <f>COUNTIFS('own+play'!$D:$D,$A110,'own+play'!$A:$A,$C110)</f>
        <v>1</v>
      </c>
      <c r="G110">
        <f>COUNTIFS('own+play'!$D:$D,$A110,'own+play'!$A:$A,$C110,'own+play'!$B:$B,"&lt;&gt;Bench")</f>
        <v>1</v>
      </c>
      <c r="H110">
        <f>IF($F110,SUMIFS('own+play'!$K:$K,'own+play'!$D:$D,$A110,'own+play'!$A:$A,$C110),"")</f>
        <v>18.7</v>
      </c>
      <c r="I110">
        <v>13</v>
      </c>
      <c r="J110" t="s">
        <v>60</v>
      </c>
      <c r="K110">
        <v>15</v>
      </c>
      <c r="L110">
        <v>93</v>
      </c>
      <c r="M110">
        <v>0</v>
      </c>
      <c r="N110">
        <v>12.2</v>
      </c>
      <c r="O110" s="18">
        <f t="shared" si="5"/>
        <v>-6.5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4" x14ac:dyDescent="0.15">
      <c r="A111" t="s">
        <v>42</v>
      </c>
      <c r="B111" t="s">
        <v>29</v>
      </c>
      <c r="C111">
        <v>1</v>
      </c>
      <c r="D111" t="str">
        <f t="shared" si="3"/>
        <v/>
      </c>
      <c r="E111" t="str">
        <f t="shared" si="4"/>
        <v>Sea</v>
      </c>
      <c r="F111">
        <f>COUNTIFS('own+play'!$D:$D,$A111,'own+play'!$A:$A,$C111)</f>
        <v>1</v>
      </c>
      <c r="G111">
        <f>COUNTIFS('own+play'!$D:$D,$A111,'own+play'!$A:$A,$C111,'own+play'!$B:$B,"&lt;&gt;Bench")</f>
        <v>0</v>
      </c>
      <c r="H111">
        <f>IF($F111,SUMIFS('own+play'!$K:$K,'own+play'!$D:$D,$A111,'own+play'!$A:$A,$C111),"")</f>
        <v>9.3000000000000007</v>
      </c>
      <c r="I111">
        <v>1</v>
      </c>
      <c r="J111" t="s">
        <v>256</v>
      </c>
      <c r="K111">
        <v>3</v>
      </c>
      <c r="L111">
        <v>43</v>
      </c>
      <c r="M111">
        <v>0</v>
      </c>
      <c r="N111">
        <v>7.3</v>
      </c>
      <c r="O111" s="18">
        <f t="shared" si="5"/>
        <v>-2.0000000000000009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4" x14ac:dyDescent="0.15">
      <c r="A112" t="s">
        <v>42</v>
      </c>
      <c r="B112" t="s">
        <v>29</v>
      </c>
      <c r="C112">
        <v>2</v>
      </c>
      <c r="D112" t="str">
        <f t="shared" si="3"/>
        <v>@</v>
      </c>
      <c r="E112" t="str">
        <f t="shared" si="4"/>
        <v>Atl</v>
      </c>
      <c r="F112">
        <f>COUNTIFS('own+play'!$D:$D,$A112,'own+play'!$A:$A,$C112)</f>
        <v>1</v>
      </c>
      <c r="G112">
        <f>COUNTIFS('own+play'!$D:$D,$A112,'own+play'!$A:$A,$C112,'own+play'!$B:$B,"&lt;&gt;Bench")</f>
        <v>0</v>
      </c>
      <c r="H112">
        <f>IF($F112,SUMIFS('own+play'!$K:$K,'own+play'!$D:$D,$A112,'own+play'!$A:$A,$C112),"")</f>
        <v>10.8</v>
      </c>
      <c r="I112">
        <v>2</v>
      </c>
      <c r="J112" t="s">
        <v>265</v>
      </c>
      <c r="K112">
        <v>5</v>
      </c>
      <c r="L112">
        <v>47</v>
      </c>
      <c r="M112">
        <v>0</v>
      </c>
      <c r="N112">
        <v>9.6999999999999993</v>
      </c>
      <c r="O112" s="18">
        <f t="shared" si="5"/>
        <v>-1.1000000000000014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4" x14ac:dyDescent="0.15">
      <c r="A113" t="s">
        <v>42</v>
      </c>
      <c r="B113" t="s">
        <v>29</v>
      </c>
      <c r="C113">
        <v>3</v>
      </c>
      <c r="D113" t="str">
        <f t="shared" si="3"/>
        <v/>
      </c>
      <c r="E113" t="str">
        <f t="shared" si="4"/>
        <v>Cin</v>
      </c>
      <c r="F113">
        <f>COUNTIFS('own+play'!$D:$D,$A113,'own+play'!$A:$A,$C113)</f>
        <v>1</v>
      </c>
      <c r="G113">
        <f>COUNTIFS('own+play'!$D:$D,$A113,'own+play'!$A:$A,$C113,'own+play'!$B:$B,"&lt;&gt;Bench")</f>
        <v>0</v>
      </c>
      <c r="H113">
        <f>IF($F113,SUMIFS('own+play'!$K:$K,'own+play'!$D:$D,$A113,'own+play'!$A:$A,$C113),"")</f>
        <v>9.3000000000000007</v>
      </c>
      <c r="I113">
        <v>3</v>
      </c>
      <c r="J113" t="s">
        <v>178</v>
      </c>
      <c r="K113">
        <v>3</v>
      </c>
      <c r="L113">
        <v>12</v>
      </c>
      <c r="M113">
        <v>0</v>
      </c>
      <c r="N113">
        <v>4.2</v>
      </c>
      <c r="O113" s="18">
        <f t="shared" si="5"/>
        <v>-5.1000000000000005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4" x14ac:dyDescent="0.15">
      <c r="A114" t="s">
        <v>42</v>
      </c>
      <c r="B114" t="s">
        <v>29</v>
      </c>
      <c r="C114">
        <v>4</v>
      </c>
      <c r="D114" t="str">
        <f t="shared" si="3"/>
        <v/>
      </c>
      <c r="E114" t="str">
        <f t="shared" si="4"/>
        <v>Chi</v>
      </c>
      <c r="F114">
        <f>COUNTIFS('own+play'!$D:$D,$A114,'own+play'!$A:$A,$C114)</f>
        <v>1</v>
      </c>
      <c r="G114">
        <f>COUNTIFS('own+play'!$D:$D,$A114,'own+play'!$A:$A,$C114,'own+play'!$B:$B,"&lt;&gt;Bench")</f>
        <v>0</v>
      </c>
      <c r="H114">
        <f>IF($F114,SUMIFS('own+play'!$K:$K,'own+play'!$D:$D,$A114,'own+play'!$A:$A,$C114),"")</f>
        <v>8.6999999999999993</v>
      </c>
      <c r="I114">
        <v>4</v>
      </c>
      <c r="J114" t="s">
        <v>119</v>
      </c>
      <c r="K114">
        <v>6</v>
      </c>
      <c r="L114">
        <v>39</v>
      </c>
      <c r="M114">
        <v>0</v>
      </c>
      <c r="N114">
        <v>9.9</v>
      </c>
      <c r="O114" s="18">
        <f t="shared" si="5"/>
        <v>1.2000000000000011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4" x14ac:dyDescent="0.15">
      <c r="A115" t="s">
        <v>42</v>
      </c>
      <c r="B115" t="s">
        <v>29</v>
      </c>
      <c r="C115">
        <v>5</v>
      </c>
      <c r="D115" t="str">
        <f t="shared" si="3"/>
        <v>@</v>
      </c>
      <c r="E115" t="str">
        <f t="shared" si="4"/>
        <v>Dal</v>
      </c>
      <c r="F115">
        <f>COUNTIFS('own+play'!$D:$D,$A115,'own+play'!$A:$A,$C115)</f>
        <v>1</v>
      </c>
      <c r="G115">
        <f>COUNTIFS('own+play'!$D:$D,$A115,'own+play'!$A:$A,$C115,'own+play'!$B:$B,"&lt;&gt;Bench")</f>
        <v>0</v>
      </c>
      <c r="H115">
        <f>IF($F115,SUMIFS('own+play'!$K:$K,'own+play'!$D:$D,$A115,'own+play'!$A:$A,$C115),"")</f>
        <v>9.4</v>
      </c>
      <c r="I115">
        <v>5</v>
      </c>
      <c r="J115" t="s">
        <v>70</v>
      </c>
      <c r="K115">
        <v>3</v>
      </c>
      <c r="L115">
        <v>53</v>
      </c>
      <c r="M115">
        <v>0</v>
      </c>
      <c r="N115">
        <v>8.3000000000000007</v>
      </c>
      <c r="O115" s="18">
        <f t="shared" si="5"/>
        <v>-1.0999999999999996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4" x14ac:dyDescent="0.15">
      <c r="A116" t="s">
        <v>42</v>
      </c>
      <c r="B116" t="s">
        <v>29</v>
      </c>
      <c r="C116">
        <v>6</v>
      </c>
      <c r="D116" t="str">
        <f t="shared" si="3"/>
        <v>@</v>
      </c>
      <c r="E116" t="str">
        <f t="shared" si="4"/>
        <v>Min</v>
      </c>
      <c r="F116">
        <f>COUNTIFS('own+play'!$D:$D,$A116,'own+play'!$A:$A,$C116)</f>
        <v>1</v>
      </c>
      <c r="G116">
        <f>COUNTIFS('own+play'!$D:$D,$A116,'own+play'!$A:$A,$C116,'own+play'!$B:$B,"&lt;&gt;Bench")</f>
        <v>0</v>
      </c>
      <c r="H116">
        <f>IF($F116,SUMIFS('own+play'!$K:$K,'own+play'!$D:$D,$A116,'own+play'!$A:$A,$C116),"")</f>
        <v>8.5</v>
      </c>
      <c r="I116">
        <v>6</v>
      </c>
      <c r="J116" t="s">
        <v>168</v>
      </c>
      <c r="K116">
        <v>2</v>
      </c>
      <c r="L116">
        <v>22</v>
      </c>
      <c r="M116">
        <v>0</v>
      </c>
      <c r="N116">
        <v>4.2</v>
      </c>
      <c r="O116" s="18">
        <f t="shared" si="5"/>
        <v>-4.3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4" x14ac:dyDescent="0.15">
      <c r="A117" t="s">
        <v>42</v>
      </c>
      <c r="B117" t="s">
        <v>29</v>
      </c>
      <c r="C117">
        <v>7</v>
      </c>
      <c r="D117" t="str">
        <f t="shared" si="3"/>
        <v/>
      </c>
      <c r="E117" t="str">
        <f t="shared" si="4"/>
        <v>NO</v>
      </c>
      <c r="F117">
        <f>COUNTIFS('own+play'!$D:$D,$A117,'own+play'!$A:$A,$C117)</f>
        <v>1</v>
      </c>
      <c r="G117">
        <f>COUNTIFS('own+play'!$D:$D,$A117,'own+play'!$A:$A,$C117,'own+play'!$B:$B,"&lt;&gt;Bench")</f>
        <v>0</v>
      </c>
      <c r="H117">
        <f>IF($F117,SUMIFS('own+play'!$K:$K,'own+play'!$D:$D,$A117,'own+play'!$A:$A,$C117),"")</f>
        <v>7.6</v>
      </c>
      <c r="I117">
        <v>7</v>
      </c>
      <c r="J117" t="s">
        <v>129</v>
      </c>
      <c r="K117">
        <v>2</v>
      </c>
      <c r="L117">
        <v>17</v>
      </c>
      <c r="M117">
        <v>0</v>
      </c>
      <c r="N117">
        <v>3.7</v>
      </c>
      <c r="O117" s="18">
        <f t="shared" si="5"/>
        <v>-3.8999999999999995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4" x14ac:dyDescent="0.15">
      <c r="A118" t="s">
        <v>42</v>
      </c>
      <c r="B118" t="s">
        <v>29</v>
      </c>
      <c r="C118">
        <v>8</v>
      </c>
      <c r="D118" t="str">
        <f t="shared" si="3"/>
        <v/>
      </c>
      <c r="E118" t="str">
        <f t="shared" si="4"/>
        <v>BYE</v>
      </c>
      <c r="F118">
        <f>COUNTIFS('own+play'!$D:$D,$A118,'own+play'!$A:$A,$C118)</f>
        <v>1</v>
      </c>
      <c r="G118">
        <f>COUNTIFS('own+play'!$D:$D,$A118,'own+play'!$A:$A,$C118,'own+play'!$B:$B,"&lt;&gt;Bench")</f>
        <v>0</v>
      </c>
      <c r="H118">
        <f>IF($F118,SUMIFS('own+play'!$K:$K,'own+play'!$D:$D,$A118,'own+play'!$A:$A,$C118),"")</f>
        <v>0</v>
      </c>
      <c r="I118">
        <v>8</v>
      </c>
      <c r="J118" t="s">
        <v>312</v>
      </c>
      <c r="K118" t="s">
        <v>313</v>
      </c>
      <c r="L118" t="s">
        <v>313</v>
      </c>
      <c r="M118" t="s">
        <v>313</v>
      </c>
      <c r="N118" t="s">
        <v>313</v>
      </c>
      <c r="O118" s="18">
        <f t="shared" si="5"/>
        <v>0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4" x14ac:dyDescent="0.15">
      <c r="A119" t="s">
        <v>42</v>
      </c>
      <c r="B119" t="s">
        <v>29</v>
      </c>
      <c r="C119">
        <v>9</v>
      </c>
      <c r="D119" t="str">
        <f t="shared" si="3"/>
        <v/>
      </c>
      <c r="E119" t="str">
        <f t="shared" si="4"/>
        <v>Det</v>
      </c>
      <c r="F119">
        <f>COUNTIFS('own+play'!$D:$D,$A119,'own+play'!$A:$A,$C119)</f>
        <v>1</v>
      </c>
      <c r="G119">
        <f>COUNTIFS('own+play'!$D:$D,$A119,'own+play'!$A:$A,$C119,'own+play'!$B:$B,"&lt;&gt;Bench")</f>
        <v>0</v>
      </c>
      <c r="H119">
        <f>IF($F119,SUMIFS('own+play'!$K:$K,'own+play'!$D:$D,$A119,'own+play'!$A:$A,$C119),"")</f>
        <v>0</v>
      </c>
      <c r="I119">
        <v>9</v>
      </c>
      <c r="J119" t="s">
        <v>297</v>
      </c>
      <c r="K119">
        <v>0</v>
      </c>
      <c r="L119">
        <v>0</v>
      </c>
      <c r="M119">
        <v>0</v>
      </c>
      <c r="N119">
        <v>0</v>
      </c>
      <c r="O119" s="18">
        <f t="shared" si="5"/>
        <v>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4" x14ac:dyDescent="0.15">
      <c r="A120" t="s">
        <v>42</v>
      </c>
      <c r="B120" t="s">
        <v>29</v>
      </c>
      <c r="C120">
        <v>10</v>
      </c>
      <c r="D120" t="str">
        <f t="shared" si="3"/>
        <v>@</v>
      </c>
      <c r="E120" t="str">
        <f t="shared" si="4"/>
        <v>Den</v>
      </c>
      <c r="F120">
        <f>COUNTIFS('own+play'!$D:$D,$A120,'own+play'!$A:$A,$C120)</f>
        <v>1</v>
      </c>
      <c r="G120">
        <f>COUNTIFS('own+play'!$D:$D,$A120,'own+play'!$A:$A,$C120,'own+play'!$B:$B,"&lt;&gt;Bench")</f>
        <v>0</v>
      </c>
      <c r="H120">
        <f>IF($F120,SUMIFS('own+play'!$K:$K,'own+play'!$D:$D,$A120,'own+play'!$A:$A,$C120),"")</f>
        <v>0</v>
      </c>
      <c r="I120">
        <v>10</v>
      </c>
      <c r="J120" t="s">
        <v>183</v>
      </c>
      <c r="K120">
        <v>3</v>
      </c>
      <c r="L120">
        <v>38</v>
      </c>
      <c r="M120">
        <v>0</v>
      </c>
      <c r="N120">
        <v>6.8</v>
      </c>
      <c r="O120" s="18">
        <f t="shared" si="5"/>
        <v>6.8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4" x14ac:dyDescent="0.15">
      <c r="A121" t="s">
        <v>42</v>
      </c>
      <c r="B121" t="s">
        <v>29</v>
      </c>
      <c r="C121">
        <v>11</v>
      </c>
      <c r="D121" t="str">
        <f t="shared" si="3"/>
        <v>@</v>
      </c>
      <c r="E121" t="str">
        <f t="shared" si="4"/>
        <v>Oak</v>
      </c>
      <c r="F121">
        <f>COUNTIFS('own+play'!$D:$D,$A121,'own+play'!$A:$A,$C121)</f>
        <v>1</v>
      </c>
      <c r="G121">
        <f>COUNTIFS('own+play'!$D:$D,$A121,'own+play'!$A:$A,$C121,'own+play'!$B:$B,"&lt;&gt;Bench")</f>
        <v>0</v>
      </c>
      <c r="H121">
        <f>IF($F121,SUMIFS('own+play'!$K:$K,'own+play'!$D:$D,$A121,'own+play'!$A:$A,$C121),"")</f>
        <v>6</v>
      </c>
      <c r="I121">
        <v>11</v>
      </c>
      <c r="J121" t="s">
        <v>162</v>
      </c>
      <c r="K121">
        <v>3</v>
      </c>
      <c r="L121">
        <v>15</v>
      </c>
      <c r="M121">
        <v>0</v>
      </c>
      <c r="N121">
        <v>4.5</v>
      </c>
      <c r="O121" s="18">
        <f t="shared" si="5"/>
        <v>-1.5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4" x14ac:dyDescent="0.15">
      <c r="A122" t="s">
        <v>42</v>
      </c>
      <c r="B122" t="s">
        <v>29</v>
      </c>
      <c r="C122">
        <v>12</v>
      </c>
      <c r="D122" t="str">
        <f t="shared" si="3"/>
        <v/>
      </c>
      <c r="E122" t="str">
        <f t="shared" si="4"/>
        <v>Mia</v>
      </c>
      <c r="F122">
        <f>COUNTIFS('own+play'!$D:$D,$A122,'own+play'!$A:$A,$C122)</f>
        <v>1</v>
      </c>
      <c r="G122">
        <f>COUNTIFS('own+play'!$D:$D,$A122,'own+play'!$A:$A,$C122,'own+play'!$B:$B,"&lt;&gt;Bench")</f>
        <v>0</v>
      </c>
      <c r="H122">
        <f>IF($F122,SUMIFS('own+play'!$K:$K,'own+play'!$D:$D,$A122,'own+play'!$A:$A,$C122),"")</f>
        <v>0</v>
      </c>
      <c r="I122">
        <v>12</v>
      </c>
      <c r="J122" t="s">
        <v>135</v>
      </c>
      <c r="K122">
        <v>0</v>
      </c>
      <c r="L122">
        <v>0</v>
      </c>
      <c r="M122">
        <v>0</v>
      </c>
      <c r="N122">
        <v>0</v>
      </c>
      <c r="O122" s="18">
        <f t="shared" si="5"/>
        <v>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4" x14ac:dyDescent="0.15">
      <c r="A123" t="s">
        <v>22</v>
      </c>
      <c r="B123" t="s">
        <v>12</v>
      </c>
      <c r="C123">
        <v>1</v>
      </c>
      <c r="D123" t="str">
        <f t="shared" ref="D123:D156" si="6">IF(LEFT($J123,1)="@","@","")</f>
        <v/>
      </c>
      <c r="E123" t="str">
        <f t="shared" ref="E123:E156" si="7">SUBSTITUTE($J123,"@","")</f>
        <v>Ari</v>
      </c>
      <c r="F123">
        <f>COUNTIFS('own+play'!$D:$D,$A123,'own+play'!$A:$A,$C123)</f>
        <v>1</v>
      </c>
      <c r="G123">
        <f>COUNTIFS('own+play'!$D:$D,$A123,'own+play'!$A:$A,$C123,'own+play'!$B:$B,"&lt;&gt;Bench")</f>
        <v>0</v>
      </c>
      <c r="H123">
        <f>IF($F123,SUMIFS('own+play'!$K:$K,'own+play'!$D:$D,$A123,'own+play'!$A:$A,$C123),"")</f>
        <v>18.600000000000001</v>
      </c>
      <c r="I123">
        <v>1</v>
      </c>
      <c r="J123" t="s">
        <v>166</v>
      </c>
      <c r="L123">
        <v>292</v>
      </c>
      <c r="M123">
        <v>4</v>
      </c>
      <c r="N123">
        <v>27.1</v>
      </c>
      <c r="O123" s="18">
        <f t="shared" si="5"/>
        <v>8.5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4" x14ac:dyDescent="0.15">
      <c r="A124" t="s">
        <v>22</v>
      </c>
      <c r="B124" t="s">
        <v>12</v>
      </c>
      <c r="C124">
        <v>2</v>
      </c>
      <c r="D124" t="str">
        <f t="shared" si="6"/>
        <v>@</v>
      </c>
      <c r="E124" t="str">
        <f t="shared" si="7"/>
        <v>NYG</v>
      </c>
      <c r="F124">
        <f>COUNTIFS('own+play'!$D:$D,$A124,'own+play'!$A:$A,$C124)</f>
        <v>1</v>
      </c>
      <c r="G124">
        <f>COUNTIFS('own+play'!$D:$D,$A124,'own+play'!$A:$A,$C124,'own+play'!$B:$B,"&lt;&gt;Bench")</f>
        <v>0</v>
      </c>
      <c r="H124">
        <f>IF($F124,SUMIFS('own+play'!$K:$K,'own+play'!$D:$D,$A124,'own+play'!$A:$A,$C124),"")</f>
        <v>17</v>
      </c>
      <c r="I124">
        <v>2</v>
      </c>
      <c r="J124" t="s">
        <v>204</v>
      </c>
      <c r="L124">
        <v>122</v>
      </c>
      <c r="M124">
        <v>2</v>
      </c>
      <c r="N124">
        <v>13.2</v>
      </c>
      <c r="O124" s="18">
        <f t="shared" si="5"/>
        <v>-3.8000000000000007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4" x14ac:dyDescent="0.15">
      <c r="A125" t="s">
        <v>22</v>
      </c>
      <c r="B125" t="s">
        <v>12</v>
      </c>
      <c r="C125">
        <v>3</v>
      </c>
      <c r="D125" t="str">
        <f t="shared" si="6"/>
        <v/>
      </c>
      <c r="E125" t="str">
        <f t="shared" si="7"/>
        <v>Atl</v>
      </c>
      <c r="F125">
        <f>COUNTIFS('own+play'!$D:$D,$A125,'own+play'!$A:$A,$C125)</f>
        <v>1</v>
      </c>
      <c r="G125">
        <f>COUNTIFS('own+play'!$D:$D,$A125,'own+play'!$A:$A,$C125,'own+play'!$B:$B,"&lt;&gt;Bench")</f>
        <v>1</v>
      </c>
      <c r="H125">
        <f>IF($F125,SUMIFS('own+play'!$K:$K,'own+play'!$D:$D,$A125,'own+play'!$A:$A,$C125),"")</f>
        <v>19.3</v>
      </c>
      <c r="I125">
        <v>3</v>
      </c>
      <c r="J125" t="s">
        <v>157</v>
      </c>
      <c r="L125">
        <v>264</v>
      </c>
      <c r="M125">
        <v>1</v>
      </c>
      <c r="N125">
        <v>16.5</v>
      </c>
      <c r="O125" s="18">
        <f t="shared" si="5"/>
        <v>-2.8000000000000007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4" x14ac:dyDescent="0.15">
      <c r="A126" t="s">
        <v>22</v>
      </c>
      <c r="B126" t="s">
        <v>12</v>
      </c>
      <c r="C126">
        <v>4</v>
      </c>
      <c r="D126" t="str">
        <f t="shared" si="6"/>
        <v>@</v>
      </c>
      <c r="E126" t="str">
        <f t="shared" si="7"/>
        <v>Min</v>
      </c>
      <c r="F126">
        <f>COUNTIFS('own+play'!$D:$D,$A126,'own+play'!$A:$A,$C126)</f>
        <v>1</v>
      </c>
      <c r="G126">
        <f>COUNTIFS('own+play'!$D:$D,$A126,'own+play'!$A:$A,$C126,'own+play'!$B:$B,"&lt;&gt;Bench")</f>
        <v>0</v>
      </c>
      <c r="H126">
        <f>IF($F126,SUMIFS('own+play'!$K:$K,'own+play'!$D:$D,$A126,'own+play'!$A:$A,$C126),"")</f>
        <v>15.9</v>
      </c>
      <c r="I126">
        <v>4</v>
      </c>
      <c r="J126" t="s">
        <v>168</v>
      </c>
      <c r="L126">
        <v>209</v>
      </c>
      <c r="M126">
        <v>0</v>
      </c>
      <c r="N126">
        <v>10.1</v>
      </c>
      <c r="O126" s="18">
        <f t="shared" si="5"/>
        <v>-5.8000000000000007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4" x14ac:dyDescent="0.15">
      <c r="A127" t="s">
        <v>22</v>
      </c>
      <c r="B127" t="s">
        <v>12</v>
      </c>
      <c r="C127">
        <v>5</v>
      </c>
      <c r="D127" t="str">
        <f t="shared" si="6"/>
        <v/>
      </c>
      <c r="E127" t="str">
        <f t="shared" si="7"/>
        <v>Car</v>
      </c>
      <c r="F127">
        <f>COUNTIFS('own+play'!$D:$D,$A127,'own+play'!$A:$A,$C127)</f>
        <v>1</v>
      </c>
      <c r="G127">
        <f>COUNTIFS('own+play'!$D:$D,$A127,'own+play'!$A:$A,$C127,'own+play'!$B:$B,"&lt;&gt;Bench")</f>
        <v>0</v>
      </c>
      <c r="H127">
        <f>IF($F127,SUMIFS('own+play'!$K:$K,'own+play'!$D:$D,$A127,'own+play'!$A:$A,$C127),"")</f>
        <v>16.8</v>
      </c>
      <c r="I127">
        <v>5</v>
      </c>
      <c r="J127" t="s">
        <v>257</v>
      </c>
      <c r="L127">
        <v>229</v>
      </c>
      <c r="M127">
        <v>2</v>
      </c>
      <c r="N127">
        <v>15.2</v>
      </c>
      <c r="O127" s="18">
        <f t="shared" si="5"/>
        <v>-1.6000000000000014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4" x14ac:dyDescent="0.15">
      <c r="A128" t="s">
        <v>22</v>
      </c>
      <c r="B128" t="s">
        <v>12</v>
      </c>
      <c r="C128">
        <v>6</v>
      </c>
      <c r="D128" t="str">
        <f t="shared" si="6"/>
        <v>@</v>
      </c>
      <c r="E128" t="str">
        <f t="shared" si="7"/>
        <v>NO</v>
      </c>
      <c r="F128">
        <f>COUNTIFS('own+play'!$D:$D,$A128,'own+play'!$A:$A,$C128)</f>
        <v>1</v>
      </c>
      <c r="G128">
        <f>COUNTIFS('own+play'!$D:$D,$A128,'own+play'!$A:$A,$C128,'own+play'!$B:$B,"&lt;&gt;Bench")</f>
        <v>0</v>
      </c>
      <c r="H128">
        <f>IF($F128,SUMIFS('own+play'!$K:$K,'own+play'!$D:$D,$A128,'own+play'!$A:$A,$C128),"")</f>
        <v>18.3</v>
      </c>
      <c r="I128">
        <v>6</v>
      </c>
      <c r="J128" t="s">
        <v>152</v>
      </c>
      <c r="L128">
        <v>312</v>
      </c>
      <c r="M128">
        <v>3</v>
      </c>
      <c r="N128">
        <v>14.9</v>
      </c>
      <c r="O128" s="18">
        <f t="shared" si="5"/>
        <v>-3.4000000000000004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4" x14ac:dyDescent="0.15">
      <c r="A129" t="s">
        <v>22</v>
      </c>
      <c r="B129" t="s">
        <v>12</v>
      </c>
      <c r="C129">
        <v>7</v>
      </c>
      <c r="D129" t="str">
        <f t="shared" si="6"/>
        <v/>
      </c>
      <c r="E129" t="str">
        <f t="shared" si="7"/>
        <v>BYE</v>
      </c>
      <c r="F129">
        <f>COUNTIFS('own+play'!$D:$D,$A129,'own+play'!$A:$A,$C129)</f>
        <v>1</v>
      </c>
      <c r="G129">
        <f>COUNTIFS('own+play'!$D:$D,$A129,'own+play'!$A:$A,$C129,'own+play'!$B:$B,"&lt;&gt;Bench")</f>
        <v>0</v>
      </c>
      <c r="H129">
        <f>IF($F129,SUMIFS('own+play'!$K:$K,'own+play'!$D:$D,$A129,'own+play'!$A:$A,$C129),"")</f>
        <v>0</v>
      </c>
      <c r="I129">
        <v>7</v>
      </c>
      <c r="J129" t="s">
        <v>312</v>
      </c>
      <c r="L129" t="s">
        <v>313</v>
      </c>
      <c r="M129" t="s">
        <v>313</v>
      </c>
      <c r="N129" t="s">
        <v>313</v>
      </c>
      <c r="O129" s="18">
        <f t="shared" si="5"/>
        <v>0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4" x14ac:dyDescent="0.15">
      <c r="A130" t="s">
        <v>22</v>
      </c>
      <c r="B130" t="s">
        <v>12</v>
      </c>
      <c r="C130">
        <v>8</v>
      </c>
      <c r="D130" t="str">
        <f t="shared" si="6"/>
        <v/>
      </c>
      <c r="E130" t="str">
        <f t="shared" si="7"/>
        <v>Pit</v>
      </c>
      <c r="F130">
        <f>COUNTIFS('own+play'!$D:$D,$A130,'own+play'!$A:$A,$C130)</f>
        <v>1</v>
      </c>
      <c r="G130">
        <f>COUNTIFS('own+play'!$D:$D,$A130,'own+play'!$A:$A,$C130,'own+play'!$B:$B,"&lt;&gt;Bench")</f>
        <v>0</v>
      </c>
      <c r="H130">
        <f>IF($F130,SUMIFS('own+play'!$K:$K,'own+play'!$D:$D,$A130,'own+play'!$A:$A,$C130),"")</f>
        <v>16.7</v>
      </c>
      <c r="I130">
        <v>8</v>
      </c>
      <c r="J130" t="s">
        <v>176</v>
      </c>
      <c r="L130">
        <v>423</v>
      </c>
      <c r="M130">
        <v>0</v>
      </c>
      <c r="N130">
        <v>18</v>
      </c>
      <c r="O130" s="18">
        <f t="shared" si="5"/>
        <v>1.3000000000000007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4" x14ac:dyDescent="0.15">
      <c r="A131" t="s">
        <v>22</v>
      </c>
      <c r="B131" t="s">
        <v>12</v>
      </c>
      <c r="C131">
        <v>9</v>
      </c>
      <c r="D131" t="str">
        <f t="shared" si="6"/>
        <v>@</v>
      </c>
      <c r="E131" t="str">
        <f t="shared" si="7"/>
        <v>GB</v>
      </c>
      <c r="F131">
        <f>COUNTIFS('own+play'!$D:$D,$A131,'own+play'!$A:$A,$C131)</f>
        <v>1</v>
      </c>
      <c r="G131">
        <f>COUNTIFS('own+play'!$D:$D,$A131,'own+play'!$A:$A,$C131,'own+play'!$B:$B,"&lt;&gt;Bench")</f>
        <v>0</v>
      </c>
      <c r="H131">
        <f>IF($F131,SUMIFS('own+play'!$K:$K,'own+play'!$D:$D,$A131,'own+play'!$A:$A,$C131),"")</f>
        <v>15.4</v>
      </c>
      <c r="I131">
        <v>9</v>
      </c>
      <c r="J131" t="s">
        <v>199</v>
      </c>
      <c r="L131">
        <v>361</v>
      </c>
      <c r="M131">
        <v>2</v>
      </c>
      <c r="N131">
        <v>22.4</v>
      </c>
      <c r="O131" s="18">
        <f t="shared" ref="O131:O171" si="8">IFERROR(N131-H131,0)</f>
        <v>6.9999999999999982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4" x14ac:dyDescent="0.15">
      <c r="A132" t="s">
        <v>22</v>
      </c>
      <c r="B132" t="s">
        <v>12</v>
      </c>
      <c r="C132">
        <v>10</v>
      </c>
      <c r="D132" t="str">
        <f t="shared" si="6"/>
        <v/>
      </c>
      <c r="E132" t="str">
        <f t="shared" si="7"/>
        <v>Cle</v>
      </c>
      <c r="F132">
        <f>COUNTIFS('own+play'!$D:$D,$A132,'own+play'!$A:$A,$C132)</f>
        <v>1</v>
      </c>
      <c r="G132">
        <f>COUNTIFS('own+play'!$D:$D,$A132,'own+play'!$A:$A,$C132,'own+play'!$B:$B,"&lt;&gt;Bench")</f>
        <v>1</v>
      </c>
      <c r="H132">
        <f>IF($F132,SUMIFS('own+play'!$K:$K,'own+play'!$D:$D,$A132,'own+play'!$A:$A,$C132),"")</f>
        <v>17.7</v>
      </c>
      <c r="I132">
        <v>10</v>
      </c>
      <c r="J132" t="s">
        <v>170</v>
      </c>
      <c r="L132">
        <v>249</v>
      </c>
      <c r="M132">
        <v>3</v>
      </c>
      <c r="N132">
        <v>21.7</v>
      </c>
      <c r="O132" s="18">
        <f t="shared" si="8"/>
        <v>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4" x14ac:dyDescent="0.15">
      <c r="A133" t="s">
        <v>22</v>
      </c>
      <c r="B133" t="s">
        <v>12</v>
      </c>
      <c r="C133">
        <v>11</v>
      </c>
      <c r="D133" t="str">
        <f t="shared" si="6"/>
        <v>@</v>
      </c>
      <c r="E133" t="str">
        <f t="shared" si="7"/>
        <v>Chi</v>
      </c>
      <c r="F133">
        <f>COUNTIFS('own+play'!$D:$D,$A133,'own+play'!$A:$A,$C133)</f>
        <v>1</v>
      </c>
      <c r="G133">
        <f>COUNTIFS('own+play'!$D:$D,$A133,'own+play'!$A:$A,$C133,'own+play'!$B:$B,"&lt;&gt;Bench")</f>
        <v>1</v>
      </c>
      <c r="H133">
        <f>IF($F133,SUMIFS('own+play'!$K:$K,'own+play'!$D:$D,$A133,'own+play'!$A:$A,$C133),"")</f>
        <v>15.1</v>
      </c>
      <c r="I133">
        <v>11</v>
      </c>
      <c r="J133" t="s">
        <v>146</v>
      </c>
      <c r="L133">
        <v>299</v>
      </c>
      <c r="M133">
        <v>2</v>
      </c>
      <c r="N133">
        <v>18.3</v>
      </c>
      <c r="O133" s="18">
        <f t="shared" si="8"/>
        <v>3.2000000000000011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4" x14ac:dyDescent="0.15">
      <c r="A134" t="s">
        <v>22</v>
      </c>
      <c r="B134" t="s">
        <v>12</v>
      </c>
      <c r="C134">
        <v>12</v>
      </c>
      <c r="D134" t="str">
        <f t="shared" si="6"/>
        <v/>
      </c>
      <c r="E134" t="str">
        <f t="shared" si="7"/>
        <v>Min</v>
      </c>
      <c r="F134">
        <f>COUNTIFS('own+play'!$D:$D,$A134,'own+play'!$A:$A,$C134)</f>
        <v>1</v>
      </c>
      <c r="G134">
        <f>COUNTIFS('own+play'!$D:$D,$A134,'own+play'!$A:$A,$C134,'own+play'!$B:$B,"&lt;&gt;Bench")</f>
        <v>1</v>
      </c>
      <c r="H134">
        <f>IF($F134,SUMIFS('own+play'!$K:$K,'own+play'!$D:$D,$A134,'own+play'!$A:$A,$C134),"")</f>
        <v>16.5</v>
      </c>
      <c r="I134">
        <v>12</v>
      </c>
      <c r="J134" t="s">
        <v>113</v>
      </c>
      <c r="L134">
        <v>250</v>
      </c>
      <c r="M134">
        <v>2</v>
      </c>
      <c r="N134">
        <v>14</v>
      </c>
      <c r="O134" s="18">
        <f t="shared" si="8"/>
        <v>-2.5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4" x14ac:dyDescent="0.15">
      <c r="A135" t="s">
        <v>22</v>
      </c>
      <c r="B135" t="s">
        <v>12</v>
      </c>
      <c r="C135">
        <v>13</v>
      </c>
      <c r="D135" t="str">
        <f t="shared" si="6"/>
        <v>@</v>
      </c>
      <c r="E135" t="str">
        <f t="shared" si="7"/>
        <v>Bal</v>
      </c>
      <c r="F135">
        <f>COUNTIFS('own+play'!$D:$D,$A135,'own+play'!$A:$A,$C135)</f>
        <v>1</v>
      </c>
      <c r="G135">
        <f>COUNTIFS('own+play'!$D:$D,$A135,'own+play'!$A:$A,$C135,'own+play'!$B:$B,"&lt;&gt;Bench")</f>
        <v>0</v>
      </c>
      <c r="H135">
        <f>IF($F135,SUMIFS('own+play'!$K:$K,'own+play'!$D:$D,$A135,'own+play'!$A:$A,$C135),"")</f>
        <v>14.4</v>
      </c>
      <c r="I135">
        <v>13</v>
      </c>
      <c r="J135" t="s">
        <v>91</v>
      </c>
      <c r="L135">
        <v>292</v>
      </c>
      <c r="M135">
        <v>1</v>
      </c>
      <c r="N135">
        <v>11.9</v>
      </c>
      <c r="O135" s="18">
        <f t="shared" si="8"/>
        <v>-2.5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4" x14ac:dyDescent="0.15">
      <c r="A136" t="s">
        <v>26</v>
      </c>
      <c r="B136" t="s">
        <v>24</v>
      </c>
      <c r="C136">
        <v>13</v>
      </c>
      <c r="D136" t="str">
        <f t="shared" si="6"/>
        <v/>
      </c>
      <c r="E136" t="str">
        <f t="shared" si="7"/>
        <v>Wsh</v>
      </c>
      <c r="F136">
        <f>COUNTIFS('own+play'!$D:$D,$A136,'own+play'!$A:$A,$C136)</f>
        <v>1</v>
      </c>
      <c r="G136">
        <f>COUNTIFS('own+play'!$D:$D,$A136,'own+play'!$A:$A,$C136,'own+play'!$B:$B,"&lt;&gt;Bench")</f>
        <v>1</v>
      </c>
      <c r="H136">
        <f>IF($F136,SUMIFS('own+play'!$K:$K,'own+play'!$D:$D,$A136,'own+play'!$A:$A,$C136),"")</f>
        <v>10.7</v>
      </c>
      <c r="I136">
        <v>13</v>
      </c>
      <c r="J136" t="s">
        <v>66</v>
      </c>
      <c r="K136">
        <v>10</v>
      </c>
      <c r="L136">
        <v>27</v>
      </c>
      <c r="M136">
        <v>1</v>
      </c>
      <c r="N136">
        <v>8.6999999999999993</v>
      </c>
      <c r="O136" s="18">
        <f t="shared" si="8"/>
        <v>-2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4" x14ac:dyDescent="0.15">
      <c r="A137" t="s">
        <v>43</v>
      </c>
      <c r="B137" t="s">
        <v>24</v>
      </c>
      <c r="C137">
        <v>1</v>
      </c>
      <c r="D137" t="str">
        <f t="shared" si="6"/>
        <v>@</v>
      </c>
      <c r="E137" t="str">
        <f t="shared" si="7"/>
        <v>Dal</v>
      </c>
      <c r="F137">
        <f>COUNTIFS('own+play'!$D:$D,$A137,'own+play'!$A:$A,$C137)</f>
        <v>1</v>
      </c>
      <c r="G137">
        <f>COUNTIFS('own+play'!$D:$D,$A137,'own+play'!$A:$A,$C137,'own+play'!$B:$B,"&lt;&gt;Bench")</f>
        <v>0</v>
      </c>
      <c r="H137">
        <f>IF($F137,SUMIFS('own+play'!$K:$K,'own+play'!$D:$D,$A137,'own+play'!$A:$A,$C137),"")</f>
        <v>9.5</v>
      </c>
      <c r="I137">
        <v>1</v>
      </c>
      <c r="J137" t="s">
        <v>70</v>
      </c>
      <c r="K137">
        <v>0</v>
      </c>
      <c r="L137">
        <v>0</v>
      </c>
      <c r="M137">
        <v>0</v>
      </c>
      <c r="N137">
        <v>14.1</v>
      </c>
      <c r="O137" s="18">
        <f t="shared" si="8"/>
        <v>4.5999999999999996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4" x14ac:dyDescent="0.15">
      <c r="A138" t="s">
        <v>43</v>
      </c>
      <c r="B138" t="s">
        <v>24</v>
      </c>
      <c r="C138">
        <v>2</v>
      </c>
      <c r="D138" t="str">
        <f t="shared" si="6"/>
        <v/>
      </c>
      <c r="E138" t="str">
        <f t="shared" si="7"/>
        <v>Det</v>
      </c>
      <c r="F138">
        <f>COUNTIFS('own+play'!$D:$D,$A138,'own+play'!$A:$A,$C138)</f>
        <v>1</v>
      </c>
      <c r="G138">
        <f>COUNTIFS('own+play'!$D:$D,$A138,'own+play'!$A:$A,$C138,'own+play'!$B:$B,"&lt;&gt;Bench")</f>
        <v>0</v>
      </c>
      <c r="H138">
        <f>IF($F138,SUMIFS('own+play'!$K:$K,'own+play'!$D:$D,$A138,'own+play'!$A:$A,$C138),"")</f>
        <v>11.5</v>
      </c>
      <c r="I138">
        <v>2</v>
      </c>
      <c r="J138" t="s">
        <v>297</v>
      </c>
      <c r="K138">
        <v>6</v>
      </c>
      <c r="L138">
        <v>28</v>
      </c>
      <c r="M138">
        <v>0</v>
      </c>
      <c r="N138">
        <v>8.5</v>
      </c>
      <c r="O138" s="18">
        <f t="shared" si="8"/>
        <v>-3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4" x14ac:dyDescent="0.15">
      <c r="A139" t="s">
        <v>43</v>
      </c>
      <c r="B139" t="s">
        <v>24</v>
      </c>
      <c r="C139">
        <v>3</v>
      </c>
      <c r="D139" t="str">
        <f t="shared" si="6"/>
        <v>@</v>
      </c>
      <c r="E139" t="str">
        <f t="shared" si="7"/>
        <v>Phi</v>
      </c>
      <c r="F139">
        <f>COUNTIFS('own+play'!$D:$D,$A139,'own+play'!$A:$A,$C139)</f>
        <v>1</v>
      </c>
      <c r="G139">
        <f>COUNTIFS('own+play'!$D:$D,$A139,'own+play'!$A:$A,$C139,'own+play'!$B:$B,"&lt;&gt;Bench")</f>
        <v>0</v>
      </c>
      <c r="H139">
        <f>IF($F139,SUMIFS('own+play'!$K:$K,'own+play'!$D:$D,$A139,'own+play'!$A:$A,$C139),"")</f>
        <v>8.5</v>
      </c>
      <c r="I139">
        <v>3</v>
      </c>
      <c r="J139" t="s">
        <v>143</v>
      </c>
      <c r="K139">
        <v>1</v>
      </c>
      <c r="L139">
        <v>5</v>
      </c>
      <c r="M139">
        <v>0</v>
      </c>
      <c r="N139">
        <v>4.3</v>
      </c>
      <c r="O139" s="18">
        <f t="shared" si="8"/>
        <v>-4.2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4" x14ac:dyDescent="0.15">
      <c r="A140" t="s">
        <v>34</v>
      </c>
      <c r="B140" t="s">
        <v>14</v>
      </c>
      <c r="C140">
        <v>1</v>
      </c>
      <c r="D140" t="str">
        <f t="shared" si="6"/>
        <v>@</v>
      </c>
      <c r="E140" t="str">
        <f t="shared" si="7"/>
        <v>LAR</v>
      </c>
      <c r="F140">
        <f>COUNTIFS('own+play'!$D:$D,$A140,'own+play'!$A:$A,$C140)</f>
        <v>1</v>
      </c>
      <c r="G140">
        <f>COUNTIFS('own+play'!$D:$D,$A140,'own+play'!$A:$A,$C140,'own+play'!$B:$B,"&lt;&gt;Bench")</f>
        <v>1</v>
      </c>
      <c r="H140">
        <f>IF($F140,SUMIFS('own+play'!$K:$K,'own+play'!$D:$D,$A140,'own+play'!$A:$A,$C140),"")</f>
        <v>14.4</v>
      </c>
      <c r="I140">
        <v>1</v>
      </c>
      <c r="J140" t="s">
        <v>174</v>
      </c>
      <c r="K140">
        <v>3</v>
      </c>
      <c r="L140">
        <v>57</v>
      </c>
      <c r="M140">
        <v>0</v>
      </c>
      <c r="N140">
        <v>6.7</v>
      </c>
      <c r="O140" s="18">
        <f t="shared" si="8"/>
        <v>-7.7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4" x14ac:dyDescent="0.15">
      <c r="A141" t="s">
        <v>34</v>
      </c>
      <c r="B141" t="s">
        <v>14</v>
      </c>
      <c r="C141">
        <v>2</v>
      </c>
      <c r="D141" t="str">
        <f t="shared" si="6"/>
        <v/>
      </c>
      <c r="E141" t="str">
        <f t="shared" si="7"/>
        <v>Ari</v>
      </c>
      <c r="F141">
        <f>COUNTIFS('own+play'!$D:$D,$A141,'own+play'!$A:$A,$C141)</f>
        <v>1</v>
      </c>
      <c r="G141">
        <f>COUNTIFS('own+play'!$D:$D,$A141,'own+play'!$A:$A,$C141,'own+play'!$B:$B,"&lt;&gt;Bench")</f>
        <v>1</v>
      </c>
      <c r="H141">
        <f>IF($F141,SUMIFS('own+play'!$K:$K,'own+play'!$D:$D,$A141,'own+play'!$A:$A,$C141),"")</f>
        <v>13.9</v>
      </c>
      <c r="I141">
        <v>2</v>
      </c>
      <c r="J141" t="s">
        <v>166</v>
      </c>
      <c r="K141">
        <v>4</v>
      </c>
      <c r="L141">
        <v>49</v>
      </c>
      <c r="M141">
        <v>0</v>
      </c>
      <c r="N141">
        <v>8.9</v>
      </c>
      <c r="O141" s="18">
        <f t="shared" si="8"/>
        <v>-5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4" x14ac:dyDescent="0.15">
      <c r="A142" t="s">
        <v>34</v>
      </c>
      <c r="B142" t="s">
        <v>14</v>
      </c>
      <c r="C142">
        <v>3</v>
      </c>
      <c r="D142" t="str">
        <f t="shared" si="6"/>
        <v/>
      </c>
      <c r="E142" t="str">
        <f t="shared" si="7"/>
        <v>Cle</v>
      </c>
      <c r="F142">
        <f>COUNTIFS('own+play'!$D:$D,$A142,'own+play'!$A:$A,$C142)</f>
        <v>1</v>
      </c>
      <c r="G142">
        <f>COUNTIFS('own+play'!$D:$D,$A142,'own+play'!$A:$A,$C142,'own+play'!$B:$B,"&lt;&gt;Bench")</f>
        <v>1</v>
      </c>
      <c r="H142">
        <f>IF($F142,SUMIFS('own+play'!$K:$K,'own+play'!$D:$D,$A142,'own+play'!$A:$A,$C142),"")</f>
        <v>13.9</v>
      </c>
      <c r="I142">
        <v>3</v>
      </c>
      <c r="J142" t="s">
        <v>170</v>
      </c>
      <c r="K142">
        <v>7</v>
      </c>
      <c r="L142">
        <v>153</v>
      </c>
      <c r="M142">
        <v>1</v>
      </c>
      <c r="N142">
        <v>28.3</v>
      </c>
      <c r="O142" s="18">
        <f t="shared" si="8"/>
        <v>14.4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4" x14ac:dyDescent="0.15">
      <c r="A143" t="s">
        <v>34</v>
      </c>
      <c r="B143" t="s">
        <v>14</v>
      </c>
      <c r="C143">
        <v>4</v>
      </c>
      <c r="D143" t="str">
        <f t="shared" si="6"/>
        <v>@</v>
      </c>
      <c r="E143" t="str">
        <f t="shared" si="7"/>
        <v>Sea</v>
      </c>
      <c r="F143">
        <f>COUNTIFS('own+play'!$D:$D,$A143,'own+play'!$A:$A,$C143)</f>
        <v>1</v>
      </c>
      <c r="G143">
        <f>COUNTIFS('own+play'!$D:$D,$A143,'own+play'!$A:$A,$C143,'own+play'!$B:$B,"&lt;&gt;Bench")</f>
        <v>1</v>
      </c>
      <c r="H143">
        <f>IF($F143,SUMIFS('own+play'!$K:$K,'own+play'!$D:$D,$A143,'own+play'!$A:$A,$C143),"")</f>
        <v>13.7</v>
      </c>
      <c r="I143">
        <v>4</v>
      </c>
      <c r="J143" t="s">
        <v>78</v>
      </c>
      <c r="K143">
        <v>3</v>
      </c>
      <c r="L143">
        <v>30</v>
      </c>
      <c r="M143">
        <v>0</v>
      </c>
      <c r="N143">
        <v>6</v>
      </c>
      <c r="O143" s="18">
        <f t="shared" si="8"/>
        <v>-7.6999999999999993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4" x14ac:dyDescent="0.15">
      <c r="A144" t="s">
        <v>34</v>
      </c>
      <c r="B144" t="s">
        <v>14</v>
      </c>
      <c r="C144">
        <v>5</v>
      </c>
      <c r="D144" t="str">
        <f t="shared" si="6"/>
        <v/>
      </c>
      <c r="E144" t="str">
        <f t="shared" si="7"/>
        <v>SF</v>
      </c>
      <c r="F144">
        <f>COUNTIFS('own+play'!$D:$D,$A144,'own+play'!$A:$A,$C144)</f>
        <v>1</v>
      </c>
      <c r="G144">
        <f>COUNTIFS('own+play'!$D:$D,$A144,'own+play'!$A:$A,$C144,'own+play'!$B:$B,"&lt;&gt;Bench")</f>
        <v>1</v>
      </c>
      <c r="H144">
        <f>IF($F144,SUMIFS('own+play'!$K:$K,'own+play'!$D:$D,$A144,'own+play'!$A:$A,$C144),"")</f>
        <v>13.5</v>
      </c>
      <c r="I144">
        <v>5</v>
      </c>
      <c r="J144" t="s">
        <v>107</v>
      </c>
      <c r="K144">
        <v>7</v>
      </c>
      <c r="L144">
        <v>177</v>
      </c>
      <c r="M144">
        <v>0</v>
      </c>
      <c r="N144">
        <v>24.7</v>
      </c>
      <c r="O144" s="18">
        <f t="shared" si="8"/>
        <v>11.2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4" x14ac:dyDescent="0.15">
      <c r="A145" t="s">
        <v>34</v>
      </c>
      <c r="B145" t="s">
        <v>14</v>
      </c>
      <c r="C145">
        <v>6</v>
      </c>
      <c r="D145" t="str">
        <f t="shared" si="6"/>
        <v>@</v>
      </c>
      <c r="E145" t="str">
        <f t="shared" si="7"/>
        <v>Ten</v>
      </c>
      <c r="F145">
        <f>COUNTIFS('own+play'!$D:$D,$A145,'own+play'!$A:$A,$C145)</f>
        <v>1</v>
      </c>
      <c r="G145">
        <f>COUNTIFS('own+play'!$D:$D,$A145,'own+play'!$A:$A,$C145,'own+play'!$B:$B,"&lt;&gt;Bench")</f>
        <v>1</v>
      </c>
      <c r="H145">
        <f>IF($F145,SUMIFS('own+play'!$K:$K,'own+play'!$D:$D,$A145,'own+play'!$A:$A,$C145),"")</f>
        <v>14.3</v>
      </c>
      <c r="I145">
        <v>6</v>
      </c>
      <c r="J145" t="s">
        <v>240</v>
      </c>
      <c r="K145">
        <v>1</v>
      </c>
      <c r="L145">
        <v>19</v>
      </c>
      <c r="M145">
        <v>0</v>
      </c>
      <c r="N145">
        <v>2.9</v>
      </c>
      <c r="O145" s="18">
        <f t="shared" si="8"/>
        <v>-11.4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4" x14ac:dyDescent="0.15">
      <c r="A146" t="s">
        <v>34</v>
      </c>
      <c r="B146" t="s">
        <v>14</v>
      </c>
      <c r="C146">
        <v>7</v>
      </c>
      <c r="D146" t="str">
        <f t="shared" si="6"/>
        <v/>
      </c>
      <c r="E146" t="str">
        <f t="shared" si="7"/>
        <v>Jax</v>
      </c>
      <c r="F146">
        <f>COUNTIFS('own+play'!$D:$D,$A146,'own+play'!$A:$A,$C146)</f>
        <v>1</v>
      </c>
      <c r="G146">
        <f>COUNTIFS('own+play'!$D:$D,$A146,'own+play'!$A:$A,$C146,'own+play'!$B:$B,"&lt;&gt;Bench")</f>
        <v>1</v>
      </c>
      <c r="H146">
        <f>IF($F146,SUMIFS('own+play'!$K:$K,'own+play'!$D:$D,$A146,'own+play'!$A:$A,$C146),"")</f>
        <v>11.9</v>
      </c>
      <c r="I146">
        <v>7</v>
      </c>
      <c r="J146" t="s">
        <v>225</v>
      </c>
      <c r="K146">
        <v>2</v>
      </c>
      <c r="L146">
        <v>27</v>
      </c>
      <c r="M146">
        <v>0</v>
      </c>
      <c r="N146">
        <v>4.7</v>
      </c>
      <c r="O146" s="18">
        <f t="shared" si="8"/>
        <v>-7.2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4" x14ac:dyDescent="0.15">
      <c r="A147" t="s">
        <v>34</v>
      </c>
      <c r="B147" t="s">
        <v>14</v>
      </c>
      <c r="C147">
        <v>8</v>
      </c>
      <c r="D147" t="str">
        <f t="shared" si="6"/>
        <v>@</v>
      </c>
      <c r="E147" t="str">
        <f t="shared" si="7"/>
        <v>Cin</v>
      </c>
      <c r="F147">
        <f>COUNTIFS('own+play'!$D:$D,$A147,'own+play'!$A:$A,$C147)</f>
        <v>1</v>
      </c>
      <c r="G147">
        <f>COUNTIFS('own+play'!$D:$D,$A147,'own+play'!$A:$A,$C147,'own+play'!$B:$B,"&lt;&gt;Bench")</f>
        <v>1</v>
      </c>
      <c r="H147">
        <f>IF($F147,SUMIFS('own+play'!$K:$K,'own+play'!$D:$D,$A147,'own+play'!$A:$A,$C147),"")</f>
        <v>11.2</v>
      </c>
      <c r="I147">
        <v>8</v>
      </c>
      <c r="J147" t="s">
        <v>210</v>
      </c>
      <c r="K147">
        <v>2</v>
      </c>
      <c r="L147">
        <v>15</v>
      </c>
      <c r="M147">
        <v>0</v>
      </c>
      <c r="N147">
        <v>3.5</v>
      </c>
      <c r="O147" s="18">
        <f t="shared" si="8"/>
        <v>-7.6999999999999993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4" x14ac:dyDescent="0.15">
      <c r="A148" t="s">
        <v>34</v>
      </c>
      <c r="B148" t="s">
        <v>14</v>
      </c>
      <c r="C148">
        <v>9</v>
      </c>
      <c r="D148" t="str">
        <f t="shared" si="6"/>
        <v>@</v>
      </c>
      <c r="E148" t="str">
        <f t="shared" si="7"/>
        <v>Hou</v>
      </c>
      <c r="F148">
        <f>COUNTIFS('own+play'!$D:$D,$A148,'own+play'!$A:$A,$C148)</f>
        <v>1</v>
      </c>
      <c r="G148">
        <f>COUNTIFS('own+play'!$D:$D,$A148,'own+play'!$A:$A,$C148,'own+play'!$B:$B,"&lt;&gt;Bench")</f>
        <v>1</v>
      </c>
      <c r="H148">
        <f>IF($F148,SUMIFS('own+play'!$K:$K,'own+play'!$D:$D,$A148,'own+play'!$A:$A,$C148),"")</f>
        <v>9.9</v>
      </c>
      <c r="I148">
        <v>9</v>
      </c>
      <c r="J148" t="s">
        <v>193</v>
      </c>
      <c r="K148">
        <v>5</v>
      </c>
      <c r="L148">
        <v>175</v>
      </c>
      <c r="M148">
        <v>2</v>
      </c>
      <c r="N148">
        <v>34.5</v>
      </c>
      <c r="O148" s="18">
        <f t="shared" si="8"/>
        <v>24.6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4" x14ac:dyDescent="0.15">
      <c r="A149" t="s">
        <v>34</v>
      </c>
      <c r="B149" t="s">
        <v>14</v>
      </c>
      <c r="C149">
        <v>10</v>
      </c>
      <c r="D149" t="str">
        <f t="shared" si="6"/>
        <v/>
      </c>
      <c r="E149" t="str">
        <f t="shared" si="7"/>
        <v>Pit</v>
      </c>
      <c r="F149">
        <f>COUNTIFS('own+play'!$D:$D,$A149,'own+play'!$A:$A,$C149)</f>
        <v>1</v>
      </c>
      <c r="G149">
        <f>COUNTIFS('own+play'!$D:$D,$A149,'own+play'!$A:$A,$C149,'own+play'!$B:$B,"&lt;&gt;Bench")</f>
        <v>1</v>
      </c>
      <c r="H149">
        <f>IF($F149,SUMIFS('own+play'!$K:$K,'own+play'!$D:$D,$A149,'own+play'!$A:$A,$C149),"")</f>
        <v>10.8</v>
      </c>
      <c r="I149">
        <v>10</v>
      </c>
      <c r="J149" t="s">
        <v>176</v>
      </c>
      <c r="K149">
        <v>2</v>
      </c>
      <c r="L149">
        <v>23</v>
      </c>
      <c r="M149">
        <v>0</v>
      </c>
      <c r="N149">
        <v>4.3</v>
      </c>
      <c r="O149" s="18">
        <f t="shared" si="8"/>
        <v>-6.5000000000000009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4" x14ac:dyDescent="0.15">
      <c r="A150" t="s">
        <v>34</v>
      </c>
      <c r="B150" t="s">
        <v>14</v>
      </c>
      <c r="C150">
        <v>11</v>
      </c>
      <c r="D150" t="str">
        <f t="shared" si="6"/>
        <v/>
      </c>
      <c r="E150" t="str">
        <f t="shared" si="7"/>
        <v>BYE</v>
      </c>
      <c r="F150">
        <f>COUNTIFS('own+play'!$D:$D,$A150,'own+play'!$A:$A,$C150)</f>
        <v>1</v>
      </c>
      <c r="G150">
        <f>COUNTIFS('own+play'!$D:$D,$A150,'own+play'!$A:$A,$C150,'own+play'!$B:$B,"&lt;&gt;Bench")</f>
        <v>0</v>
      </c>
      <c r="H150">
        <f>IF($F150,SUMIFS('own+play'!$K:$K,'own+play'!$D:$D,$A150,'own+play'!$A:$A,$C150),"")</f>
        <v>0</v>
      </c>
      <c r="I150">
        <v>11</v>
      </c>
      <c r="J150" t="s">
        <v>312</v>
      </c>
      <c r="K150" t="s">
        <v>313</v>
      </c>
      <c r="L150" t="s">
        <v>313</v>
      </c>
      <c r="M150" t="s">
        <v>313</v>
      </c>
      <c r="N150" t="s">
        <v>313</v>
      </c>
      <c r="O150" s="18">
        <f t="shared" si="8"/>
        <v>0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4" x14ac:dyDescent="0.15">
      <c r="A151" t="s">
        <v>34</v>
      </c>
      <c r="B151" t="s">
        <v>14</v>
      </c>
      <c r="C151">
        <v>12</v>
      </c>
      <c r="D151" t="str">
        <f t="shared" si="6"/>
        <v/>
      </c>
      <c r="E151" t="str">
        <f t="shared" si="7"/>
        <v>Ten</v>
      </c>
      <c r="F151">
        <f>COUNTIFS('own+play'!$D:$D,$A151,'own+play'!$A:$A,$C151)</f>
        <v>1</v>
      </c>
      <c r="G151">
        <f>COUNTIFS('own+play'!$D:$D,$A151,'own+play'!$A:$A,$C151,'own+play'!$B:$B,"&lt;&gt;Bench")</f>
        <v>1</v>
      </c>
      <c r="H151">
        <f>IF($F151,SUMIFS('own+play'!$K:$K,'own+play'!$D:$D,$A151,'own+play'!$A:$A,$C151),"")</f>
        <v>12</v>
      </c>
      <c r="I151">
        <v>12</v>
      </c>
      <c r="J151" t="s">
        <v>121</v>
      </c>
      <c r="K151">
        <v>2</v>
      </c>
      <c r="L151">
        <v>15</v>
      </c>
      <c r="M151">
        <v>0</v>
      </c>
      <c r="N151">
        <v>3.5</v>
      </c>
      <c r="O151" s="18">
        <f t="shared" si="8"/>
        <v>-8.5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4" x14ac:dyDescent="0.15">
      <c r="A152" t="s">
        <v>34</v>
      </c>
      <c r="B152" t="s">
        <v>14</v>
      </c>
      <c r="C152">
        <v>13</v>
      </c>
      <c r="D152" t="str">
        <f t="shared" si="6"/>
        <v>@</v>
      </c>
      <c r="E152" t="str">
        <f t="shared" si="7"/>
        <v>Jax</v>
      </c>
      <c r="F152">
        <f>COUNTIFS('own+play'!$D:$D,$A152,'own+play'!$A:$A,$C152)</f>
        <v>1</v>
      </c>
      <c r="G152">
        <f>COUNTIFS('own+play'!$D:$D,$A152,'own+play'!$A:$A,$C152,'own+play'!$B:$B,"&lt;&gt;Bench")</f>
        <v>0</v>
      </c>
      <c r="H152">
        <f>IF($F152,SUMIFS('own+play'!$K:$K,'own+play'!$D:$D,$A152,'own+play'!$A:$A,$C152),"")</f>
        <v>10.5</v>
      </c>
      <c r="I152">
        <v>13</v>
      </c>
      <c r="J152" t="s">
        <v>98</v>
      </c>
      <c r="K152">
        <v>3</v>
      </c>
      <c r="L152">
        <v>51</v>
      </c>
      <c r="M152">
        <v>1</v>
      </c>
      <c r="N152">
        <v>14.1</v>
      </c>
      <c r="O152" s="18">
        <f t="shared" si="8"/>
        <v>3.5999999999999996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4" x14ac:dyDescent="0.15">
      <c r="A153" t="s">
        <v>21</v>
      </c>
      <c r="B153" t="s">
        <v>12</v>
      </c>
      <c r="C153">
        <v>7</v>
      </c>
      <c r="D153" t="str">
        <f t="shared" si="6"/>
        <v/>
      </c>
      <c r="E153" t="str">
        <f t="shared" si="7"/>
        <v>TB</v>
      </c>
      <c r="F153">
        <f>COUNTIFS('own+play'!$D:$D,$A153,'own+play'!$A:$A,$C153)</f>
        <v>1</v>
      </c>
      <c r="G153">
        <f>COUNTIFS('own+play'!$D:$D,$A153,'own+play'!$A:$A,$C153,'own+play'!$B:$B,"&lt;&gt;Bench")</f>
        <v>1</v>
      </c>
      <c r="H153">
        <f>IF($F153,SUMIFS('own+play'!$K:$K,'own+play'!$D:$D,$A153,'own+play'!$A:$A,$C153),"")</f>
        <v>17.399999999999999</v>
      </c>
      <c r="I153">
        <v>7</v>
      </c>
      <c r="J153" t="s">
        <v>222</v>
      </c>
      <c r="L153">
        <v>268</v>
      </c>
      <c r="M153">
        <v>1</v>
      </c>
      <c r="N153">
        <v>20</v>
      </c>
      <c r="O153" s="18">
        <f t="shared" si="8"/>
        <v>2.6000000000000014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4" x14ac:dyDescent="0.15">
      <c r="A154" t="s">
        <v>21</v>
      </c>
      <c r="B154" t="s">
        <v>12</v>
      </c>
      <c r="C154">
        <v>8</v>
      </c>
      <c r="D154" t="str">
        <f t="shared" si="6"/>
        <v/>
      </c>
      <c r="E154" t="str">
        <f t="shared" si="7"/>
        <v>Oak</v>
      </c>
      <c r="F154">
        <f>COUNTIFS('own+play'!$D:$D,$A154,'own+play'!$A:$A,$C154)</f>
        <v>1</v>
      </c>
      <c r="G154">
        <f>COUNTIFS('own+play'!$D:$D,$A154,'own+play'!$A:$A,$C154,'own+play'!$B:$B,"&lt;&gt;Bench")</f>
        <v>1</v>
      </c>
      <c r="H154">
        <f>IF($F154,SUMIFS('own+play'!$K:$K,'own+play'!$D:$D,$A154,'own+play'!$A:$A,$C154),"")</f>
        <v>17.5</v>
      </c>
      <c r="I154">
        <v>8</v>
      </c>
      <c r="J154" t="s">
        <v>207</v>
      </c>
      <c r="L154">
        <v>165</v>
      </c>
      <c r="M154">
        <v>1</v>
      </c>
      <c r="N154">
        <v>16.7</v>
      </c>
      <c r="O154" s="18">
        <f t="shared" si="8"/>
        <v>-0.80000000000000071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4" x14ac:dyDescent="0.15">
      <c r="A155" t="s">
        <v>21</v>
      </c>
      <c r="B155" t="s">
        <v>12</v>
      </c>
      <c r="C155">
        <v>9</v>
      </c>
      <c r="D155" t="str">
        <f t="shared" si="6"/>
        <v>@</v>
      </c>
      <c r="E155" t="str">
        <f t="shared" si="7"/>
        <v>NYJ</v>
      </c>
      <c r="F155">
        <f>COUNTIFS('own+play'!$D:$D,$A155,'own+play'!$A:$A,$C155)</f>
        <v>1</v>
      </c>
      <c r="G155">
        <f>COUNTIFS('own+play'!$D:$D,$A155,'own+play'!$A:$A,$C155,'own+play'!$B:$B,"&lt;&gt;Bench")</f>
        <v>1</v>
      </c>
      <c r="H155">
        <f>IF($F155,SUMIFS('own+play'!$K:$K,'own+play'!$D:$D,$A155,'own+play'!$A:$A,$C155),"")</f>
        <v>17</v>
      </c>
      <c r="I155">
        <v>9</v>
      </c>
      <c r="J155" t="s">
        <v>188</v>
      </c>
      <c r="L155">
        <v>285</v>
      </c>
      <c r="M155">
        <v>2</v>
      </c>
      <c r="N155">
        <v>26.9</v>
      </c>
      <c r="O155" s="18">
        <f t="shared" si="8"/>
        <v>9.8999999999999986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4" x14ac:dyDescent="0.15">
      <c r="A156" t="s">
        <v>21</v>
      </c>
      <c r="B156" t="s">
        <v>12</v>
      </c>
      <c r="C156">
        <v>10</v>
      </c>
      <c r="D156" t="str">
        <f t="shared" si="6"/>
        <v/>
      </c>
      <c r="E156" t="str">
        <f t="shared" si="7"/>
        <v>NO</v>
      </c>
      <c r="F156">
        <f>COUNTIFS('own+play'!$D:$D,$A156,'own+play'!$A:$A,$C156)</f>
        <v>1</v>
      </c>
      <c r="G156">
        <f>COUNTIFS('own+play'!$D:$D,$A156,'own+play'!$A:$A,$C156,'own+play'!$B:$B,"&lt;&gt;Bench")</f>
        <v>0</v>
      </c>
      <c r="H156">
        <f>IF($F156,SUMIFS('own+play'!$K:$K,'own+play'!$D:$D,$A156,'own+play'!$A:$A,$C156),"")</f>
        <v>17.3</v>
      </c>
      <c r="I156">
        <v>10</v>
      </c>
      <c r="J156" t="s">
        <v>129</v>
      </c>
      <c r="L156">
        <v>56</v>
      </c>
      <c r="M156">
        <v>0</v>
      </c>
      <c r="N156">
        <v>2.9</v>
      </c>
      <c r="O156" s="18">
        <f t="shared" si="8"/>
        <v>-14.4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4" x14ac:dyDescent="0.15">
      <c r="A157" t="s">
        <v>21</v>
      </c>
      <c r="B157" t="s">
        <v>12</v>
      </c>
      <c r="C157">
        <v>11</v>
      </c>
      <c r="D157" t="str">
        <f t="shared" ref="D157:D204" si="9">IF(LEFT($J157,1)="@","@","")</f>
        <v>@</v>
      </c>
      <c r="E157" t="str">
        <f t="shared" ref="E157:E204" si="10">SUBSTITUTE($J157,"@","")</f>
        <v>LAC</v>
      </c>
      <c r="F157">
        <f>COUNTIFS('own+play'!$D:$D,$A157,'own+play'!$A:$A,$C157)</f>
        <v>1</v>
      </c>
      <c r="G157">
        <f>COUNTIFS('own+play'!$D:$D,$A157,'own+play'!$A:$A,$C157,'own+play'!$B:$B,"&lt;&gt;Bench")</f>
        <v>0</v>
      </c>
      <c r="H157">
        <f>IF($F157,SUMIFS('own+play'!$K:$K,'own+play'!$D:$D,$A157,'own+play'!$A:$A,$C157),"")</f>
        <v>0.1</v>
      </c>
      <c r="I157">
        <v>11</v>
      </c>
      <c r="J157" t="s">
        <v>149</v>
      </c>
      <c r="L157">
        <v>158</v>
      </c>
      <c r="M157">
        <v>1</v>
      </c>
      <c r="N157">
        <v>18.100000000000001</v>
      </c>
      <c r="O157" s="18">
        <f t="shared" si="8"/>
        <v>18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4" x14ac:dyDescent="0.15">
      <c r="A158" t="s">
        <v>21</v>
      </c>
      <c r="B158" t="s">
        <v>12</v>
      </c>
      <c r="C158">
        <v>13</v>
      </c>
      <c r="D158" t="str">
        <f t="shared" si="9"/>
        <v>@</v>
      </c>
      <c r="E158" t="str">
        <f t="shared" si="10"/>
        <v>KC</v>
      </c>
      <c r="F158">
        <f>COUNTIFS('own+play'!$D:$D,$A158,'own+play'!$A:$A,$C158)</f>
        <v>1</v>
      </c>
      <c r="G158">
        <f>COUNTIFS('own+play'!$D:$D,$A158,'own+play'!$A:$A,$C158,'own+play'!$B:$B,"&lt;&gt;Bench")</f>
        <v>1</v>
      </c>
      <c r="H158">
        <f>IF($F158,SUMIFS('own+play'!$K:$K,'own+play'!$D:$D,$A158,'own+play'!$A:$A,$C158),"")</f>
        <v>17.899999999999999</v>
      </c>
      <c r="I158">
        <v>12</v>
      </c>
      <c r="J158" t="s">
        <v>116</v>
      </c>
      <c r="L158">
        <v>183</v>
      </c>
      <c r="M158">
        <v>1</v>
      </c>
      <c r="N158">
        <v>14</v>
      </c>
      <c r="O158" s="18">
        <f t="shared" si="8"/>
        <v>-3.8999999999999986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4" x14ac:dyDescent="0.15">
      <c r="A159" t="s">
        <v>28</v>
      </c>
      <c r="B159" t="s">
        <v>29</v>
      </c>
      <c r="C159">
        <v>1</v>
      </c>
      <c r="D159" t="str">
        <f t="shared" si="9"/>
        <v>@</v>
      </c>
      <c r="E159" t="str">
        <f t="shared" si="10"/>
        <v>Wsh</v>
      </c>
      <c r="F159">
        <f>COUNTIFS('own+play'!$D:$D,$A159,'own+play'!$A:$A,$C159)</f>
        <v>1</v>
      </c>
      <c r="G159">
        <f>COUNTIFS('own+play'!$D:$D,$A159,'own+play'!$A:$A,$C159,'own+play'!$B:$B,"&lt;&gt;Bench")</f>
        <v>0</v>
      </c>
      <c r="H159">
        <f>IF($F159,SUMIFS('own+play'!$K:$K,'own+play'!$D:$D,$A159,'own+play'!$A:$A,$C159),"")</f>
        <v>11.1</v>
      </c>
      <c r="I159">
        <v>1</v>
      </c>
      <c r="J159" t="s">
        <v>301</v>
      </c>
      <c r="K159">
        <v>8</v>
      </c>
      <c r="L159">
        <v>93</v>
      </c>
      <c r="M159">
        <v>0</v>
      </c>
      <c r="N159">
        <v>17.3</v>
      </c>
      <c r="O159" s="18">
        <f t="shared" si="8"/>
        <v>6.2000000000000011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4" x14ac:dyDescent="0.15">
      <c r="A160" t="s">
        <v>28</v>
      </c>
      <c r="B160" t="s">
        <v>29</v>
      </c>
      <c r="C160">
        <v>2</v>
      </c>
      <c r="D160" t="str">
        <f t="shared" si="9"/>
        <v>@</v>
      </c>
      <c r="E160" t="str">
        <f t="shared" si="10"/>
        <v>KC</v>
      </c>
      <c r="F160">
        <f>COUNTIFS('own+play'!$D:$D,$A160,'own+play'!$A:$A,$C160)</f>
        <v>1</v>
      </c>
      <c r="G160">
        <f>COUNTIFS('own+play'!$D:$D,$A160,'own+play'!$A:$A,$C160,'own+play'!$B:$B,"&lt;&gt;Bench")</f>
        <v>1</v>
      </c>
      <c r="H160">
        <f>IF($F160,SUMIFS('own+play'!$K:$K,'own+play'!$D:$D,$A160,'own+play'!$A:$A,$C160),"")</f>
        <v>12.8</v>
      </c>
      <c r="I160">
        <v>2</v>
      </c>
      <c r="J160" t="s">
        <v>116</v>
      </c>
      <c r="K160">
        <v>5</v>
      </c>
      <c r="L160">
        <v>97</v>
      </c>
      <c r="M160">
        <v>0</v>
      </c>
      <c r="N160">
        <v>14.7</v>
      </c>
      <c r="O160" s="18">
        <f t="shared" si="8"/>
        <v>1.8999999999999986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4" x14ac:dyDescent="0.15">
      <c r="A161" t="s">
        <v>28</v>
      </c>
      <c r="B161" t="s">
        <v>29</v>
      </c>
      <c r="C161">
        <v>3</v>
      </c>
      <c r="D161" t="str">
        <f t="shared" si="9"/>
        <v/>
      </c>
      <c r="E161" t="str">
        <f t="shared" si="10"/>
        <v>NYG</v>
      </c>
      <c r="F161">
        <f>COUNTIFS('own+play'!$D:$D,$A161,'own+play'!$A:$A,$C161)</f>
        <v>1</v>
      </c>
      <c r="G161">
        <f>COUNTIFS('own+play'!$D:$D,$A161,'own+play'!$A:$A,$C161,'own+play'!$B:$B,"&lt;&gt;Bench")</f>
        <v>1</v>
      </c>
      <c r="H161">
        <f>IF($F161,SUMIFS('own+play'!$K:$K,'own+play'!$D:$D,$A161,'own+play'!$A:$A,$C161),"")</f>
        <v>12.7</v>
      </c>
      <c r="I161">
        <v>3</v>
      </c>
      <c r="J161" t="s">
        <v>124</v>
      </c>
      <c r="K161">
        <v>8</v>
      </c>
      <c r="L161">
        <v>55</v>
      </c>
      <c r="M161">
        <v>1</v>
      </c>
      <c r="N161">
        <v>17.5</v>
      </c>
      <c r="O161" s="18">
        <f t="shared" si="8"/>
        <v>4.8000000000000007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4" x14ac:dyDescent="0.15">
      <c r="A162" t="s">
        <v>28</v>
      </c>
      <c r="B162" t="s">
        <v>29</v>
      </c>
      <c r="C162">
        <v>4</v>
      </c>
      <c r="D162" t="str">
        <f t="shared" si="9"/>
        <v>@</v>
      </c>
      <c r="E162" t="str">
        <f t="shared" si="10"/>
        <v>LAC</v>
      </c>
      <c r="F162">
        <f>COUNTIFS('own+play'!$D:$D,$A162,'own+play'!$A:$A,$C162)</f>
        <v>1</v>
      </c>
      <c r="G162">
        <f>COUNTIFS('own+play'!$D:$D,$A162,'own+play'!$A:$A,$C162,'own+play'!$B:$B,"&lt;&gt;Bench")</f>
        <v>1</v>
      </c>
      <c r="H162">
        <f>IF($F162,SUMIFS('own+play'!$K:$K,'own+play'!$D:$D,$A162,'own+play'!$A:$A,$C162),"")</f>
        <v>14.6</v>
      </c>
      <c r="I162">
        <v>4</v>
      </c>
      <c r="J162" t="s">
        <v>149</v>
      </c>
      <c r="K162">
        <v>5</v>
      </c>
      <c r="L162">
        <v>81</v>
      </c>
      <c r="M162">
        <v>0</v>
      </c>
      <c r="N162">
        <v>13.1</v>
      </c>
      <c r="O162" s="18">
        <f t="shared" si="8"/>
        <v>-1.5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4" x14ac:dyDescent="0.15">
      <c r="A163" t="s">
        <v>28</v>
      </c>
      <c r="B163" t="s">
        <v>29</v>
      </c>
      <c r="C163">
        <v>5</v>
      </c>
      <c r="D163" t="str">
        <f t="shared" si="9"/>
        <v/>
      </c>
      <c r="E163" t="str">
        <f t="shared" si="10"/>
        <v>Ari</v>
      </c>
      <c r="F163">
        <f>COUNTIFS('own+play'!$D:$D,$A163,'own+play'!$A:$A,$C163)</f>
        <v>1</v>
      </c>
      <c r="G163">
        <f>COUNTIFS('own+play'!$D:$D,$A163,'own+play'!$A:$A,$C163,'own+play'!$B:$B,"&lt;&gt;Bench")</f>
        <v>1</v>
      </c>
      <c r="H163">
        <f>IF($F163,SUMIFS('own+play'!$K:$K,'own+play'!$D:$D,$A163,'own+play'!$A:$A,$C163),"")</f>
        <v>15.6</v>
      </c>
      <c r="I163">
        <v>5</v>
      </c>
      <c r="J163" t="s">
        <v>166</v>
      </c>
      <c r="K163">
        <v>6</v>
      </c>
      <c r="L163">
        <v>61</v>
      </c>
      <c r="M163">
        <v>1</v>
      </c>
      <c r="N163">
        <v>18.100000000000001</v>
      </c>
      <c r="O163" s="18">
        <f t="shared" si="8"/>
        <v>2.5000000000000018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4" x14ac:dyDescent="0.15">
      <c r="A164" t="s">
        <v>28</v>
      </c>
      <c r="B164" t="s">
        <v>29</v>
      </c>
      <c r="C164">
        <v>6</v>
      </c>
      <c r="D164" t="str">
        <f t="shared" si="9"/>
        <v>@</v>
      </c>
      <c r="E164" t="str">
        <f t="shared" si="10"/>
        <v>Car</v>
      </c>
      <c r="F164">
        <f>COUNTIFS('own+play'!$D:$D,$A164,'own+play'!$A:$A,$C164)</f>
        <v>1</v>
      </c>
      <c r="G164">
        <f>COUNTIFS('own+play'!$D:$D,$A164,'own+play'!$A:$A,$C164,'own+play'!$B:$B,"&lt;&gt;Bench")</f>
        <v>1</v>
      </c>
      <c r="H164">
        <f>IF($F164,SUMIFS('own+play'!$K:$K,'own+play'!$D:$D,$A164,'own+play'!$A:$A,$C164),"")</f>
        <v>15.3</v>
      </c>
      <c r="I164">
        <v>6</v>
      </c>
      <c r="J164" t="s">
        <v>237</v>
      </c>
      <c r="K164">
        <v>2</v>
      </c>
      <c r="L164">
        <v>18</v>
      </c>
      <c r="M164">
        <v>2</v>
      </c>
      <c r="N164">
        <v>15.8</v>
      </c>
      <c r="O164" s="18">
        <f t="shared" si="8"/>
        <v>0.5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4" x14ac:dyDescent="0.15">
      <c r="A165" t="s">
        <v>28</v>
      </c>
      <c r="B165" t="s">
        <v>29</v>
      </c>
      <c r="C165">
        <v>7</v>
      </c>
      <c r="D165" t="str">
        <f t="shared" si="9"/>
        <v/>
      </c>
      <c r="E165" t="str">
        <f t="shared" si="10"/>
        <v>Wsh</v>
      </c>
      <c r="F165">
        <f>COUNTIFS('own+play'!$D:$D,$A165,'own+play'!$A:$A,$C165)</f>
        <v>1</v>
      </c>
      <c r="G165">
        <f>COUNTIFS('own+play'!$D:$D,$A165,'own+play'!$A:$A,$C165,'own+play'!$B:$B,"&lt;&gt;Bench")</f>
        <v>1</v>
      </c>
      <c r="H165">
        <f>IF($F165,SUMIFS('own+play'!$K:$K,'own+play'!$D:$D,$A165,'own+play'!$A:$A,$C165),"")</f>
        <v>16.100000000000001</v>
      </c>
      <c r="I165">
        <v>7</v>
      </c>
      <c r="J165" t="s">
        <v>66</v>
      </c>
      <c r="K165">
        <v>5</v>
      </c>
      <c r="L165">
        <v>89</v>
      </c>
      <c r="M165">
        <v>1</v>
      </c>
      <c r="N165">
        <v>19.899999999999999</v>
      </c>
      <c r="O165" s="18">
        <f t="shared" si="8"/>
        <v>3.7999999999999972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4" x14ac:dyDescent="0.15">
      <c r="A166" t="s">
        <v>28</v>
      </c>
      <c r="B166" t="s">
        <v>29</v>
      </c>
      <c r="C166">
        <v>8</v>
      </c>
      <c r="D166" t="str">
        <f t="shared" si="9"/>
        <v/>
      </c>
      <c r="E166" t="str">
        <f t="shared" si="10"/>
        <v>SF</v>
      </c>
      <c r="F166">
        <f>COUNTIFS('own+play'!$D:$D,$A166,'own+play'!$A:$A,$C166)</f>
        <v>1</v>
      </c>
      <c r="G166">
        <f>COUNTIFS('own+play'!$D:$D,$A166,'own+play'!$A:$A,$C166,'own+play'!$B:$B,"&lt;&gt;Bench")</f>
        <v>1</v>
      </c>
      <c r="H166">
        <f>IF($F166,SUMIFS('own+play'!$K:$K,'own+play'!$D:$D,$A166,'own+play'!$A:$A,$C166),"")</f>
        <v>15.4</v>
      </c>
      <c r="I166">
        <v>8</v>
      </c>
      <c r="J166" t="s">
        <v>107</v>
      </c>
      <c r="K166">
        <v>4</v>
      </c>
      <c r="L166">
        <v>34</v>
      </c>
      <c r="M166">
        <v>1</v>
      </c>
      <c r="N166">
        <v>13.4</v>
      </c>
      <c r="O166" s="18">
        <f t="shared" si="8"/>
        <v>-2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4" x14ac:dyDescent="0.15">
      <c r="A167" t="s">
        <v>28</v>
      </c>
      <c r="B167" t="s">
        <v>29</v>
      </c>
      <c r="C167">
        <v>9</v>
      </c>
      <c r="D167" t="str">
        <f t="shared" si="9"/>
        <v/>
      </c>
      <c r="E167" t="str">
        <f t="shared" si="10"/>
        <v>Den</v>
      </c>
      <c r="F167">
        <f>COUNTIFS('own+play'!$D:$D,$A167,'own+play'!$A:$A,$C167)</f>
        <v>1</v>
      </c>
      <c r="G167">
        <f>COUNTIFS('own+play'!$D:$D,$A167,'own+play'!$A:$A,$C167,'own+play'!$B:$B,"&lt;&gt;Bench")</f>
        <v>0</v>
      </c>
      <c r="H167">
        <f>IF($F167,SUMIFS('own+play'!$K:$K,'own+play'!$D:$D,$A167,'own+play'!$A:$A,$C167),"")</f>
        <v>0</v>
      </c>
      <c r="I167">
        <v>9</v>
      </c>
      <c r="J167" t="s">
        <v>201</v>
      </c>
      <c r="K167">
        <v>0</v>
      </c>
      <c r="L167">
        <v>0</v>
      </c>
      <c r="M167">
        <v>0</v>
      </c>
      <c r="N167">
        <v>0</v>
      </c>
      <c r="O167" s="18">
        <f t="shared" si="8"/>
        <v>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4" x14ac:dyDescent="0.15">
      <c r="A168" t="s">
        <v>28</v>
      </c>
      <c r="B168" t="s">
        <v>29</v>
      </c>
      <c r="C168">
        <v>10</v>
      </c>
      <c r="D168" t="str">
        <f t="shared" si="9"/>
        <v/>
      </c>
      <c r="E168" t="str">
        <f t="shared" si="10"/>
        <v>BYE</v>
      </c>
      <c r="F168">
        <f>COUNTIFS('own+play'!$D:$D,$A168,'own+play'!$A:$A,$C168)</f>
        <v>1</v>
      </c>
      <c r="G168">
        <f>COUNTIFS('own+play'!$D:$D,$A168,'own+play'!$A:$A,$C168,'own+play'!$B:$B,"&lt;&gt;Bench")</f>
        <v>0</v>
      </c>
      <c r="H168">
        <f>IF($F168,SUMIFS('own+play'!$K:$K,'own+play'!$D:$D,$A168,'own+play'!$A:$A,$C168),"")</f>
        <v>0</v>
      </c>
      <c r="I168">
        <v>10</v>
      </c>
      <c r="J168" t="s">
        <v>312</v>
      </c>
      <c r="K168" t="s">
        <v>313</v>
      </c>
      <c r="L168" t="s">
        <v>313</v>
      </c>
      <c r="M168" t="s">
        <v>313</v>
      </c>
      <c r="N168" t="s">
        <v>313</v>
      </c>
      <c r="O168" s="18">
        <f t="shared" si="8"/>
        <v>0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4" x14ac:dyDescent="0.15">
      <c r="A169" t="s">
        <v>28</v>
      </c>
      <c r="B169" t="s">
        <v>29</v>
      </c>
      <c r="C169">
        <v>11</v>
      </c>
      <c r="D169" t="str">
        <f t="shared" si="9"/>
        <v>@</v>
      </c>
      <c r="E169" t="str">
        <f t="shared" si="10"/>
        <v>Dal</v>
      </c>
      <c r="F169">
        <f>COUNTIFS('own+play'!$D:$D,$A169,'own+play'!$A:$A,$C169)</f>
        <v>1</v>
      </c>
      <c r="G169">
        <f>COUNTIFS('own+play'!$D:$D,$A169,'own+play'!$A:$A,$C169,'own+play'!$B:$B,"&lt;&gt;Bench")</f>
        <v>1</v>
      </c>
      <c r="H169">
        <f>IF($F169,SUMIFS('own+play'!$K:$K,'own+play'!$D:$D,$A169,'own+play'!$A:$A,$C169),"")</f>
        <v>16.899999999999999</v>
      </c>
      <c r="I169">
        <v>11</v>
      </c>
      <c r="J169" t="s">
        <v>70</v>
      </c>
      <c r="K169">
        <v>2</v>
      </c>
      <c r="L169">
        <v>8</v>
      </c>
      <c r="M169">
        <v>0</v>
      </c>
      <c r="N169">
        <v>2.8</v>
      </c>
      <c r="O169" s="18">
        <f t="shared" si="8"/>
        <v>-14.099999999999998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4" x14ac:dyDescent="0.15">
      <c r="A170" t="s">
        <v>28</v>
      </c>
      <c r="B170" t="s">
        <v>29</v>
      </c>
      <c r="C170">
        <v>12</v>
      </c>
      <c r="D170" t="str">
        <f t="shared" si="9"/>
        <v/>
      </c>
      <c r="E170" t="str">
        <f t="shared" si="10"/>
        <v>Chi</v>
      </c>
      <c r="F170">
        <f>COUNTIFS('own+play'!$D:$D,$A170,'own+play'!$A:$A,$C170)</f>
        <v>1</v>
      </c>
      <c r="G170">
        <f>COUNTIFS('own+play'!$D:$D,$A170,'own+play'!$A:$A,$C170,'own+play'!$B:$B,"&lt;&gt;Bench")</f>
        <v>1</v>
      </c>
      <c r="H170">
        <f>IF($F170,SUMIFS('own+play'!$K:$K,'own+play'!$D:$D,$A170,'own+play'!$A:$A,$C170),"")</f>
        <v>13.9</v>
      </c>
      <c r="I170">
        <v>12</v>
      </c>
      <c r="J170" t="s">
        <v>119</v>
      </c>
      <c r="K170">
        <v>10</v>
      </c>
      <c r="L170">
        <v>103</v>
      </c>
      <c r="M170">
        <v>1</v>
      </c>
      <c r="N170">
        <v>26.3</v>
      </c>
      <c r="O170" s="18">
        <f t="shared" si="8"/>
        <v>12.4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4" x14ac:dyDescent="0.15">
      <c r="A171" t="s">
        <v>28</v>
      </c>
      <c r="B171" t="s">
        <v>29</v>
      </c>
      <c r="C171">
        <v>13</v>
      </c>
      <c r="D171" t="str">
        <f t="shared" si="9"/>
        <v>@</v>
      </c>
      <c r="E171" t="str">
        <f t="shared" si="10"/>
        <v>Sea</v>
      </c>
      <c r="F171">
        <f>COUNTIFS('own+play'!$D:$D,$A171,'own+play'!$A:$A,$C171)</f>
        <v>1</v>
      </c>
      <c r="G171">
        <f>COUNTIFS('own+play'!$D:$D,$A171,'own+play'!$A:$A,$C171,'own+play'!$B:$B,"&lt;&gt;Bench")</f>
        <v>1</v>
      </c>
      <c r="H171">
        <f>IF($F171,SUMIFS('own+play'!$K:$K,'own+play'!$D:$D,$A171,'own+play'!$A:$A,$C171),"")</f>
        <v>14.4</v>
      </c>
      <c r="I171">
        <v>13</v>
      </c>
      <c r="J171" t="s">
        <v>78</v>
      </c>
      <c r="K171">
        <v>2</v>
      </c>
      <c r="L171">
        <v>24</v>
      </c>
      <c r="M171">
        <v>0</v>
      </c>
      <c r="N171">
        <v>4.4000000000000004</v>
      </c>
      <c r="O171" s="18">
        <f t="shared" si="8"/>
        <v>-10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4" x14ac:dyDescent="0.15">
      <c r="A172" t="s">
        <v>11</v>
      </c>
      <c r="B172" t="s">
        <v>12</v>
      </c>
      <c r="C172">
        <v>13</v>
      </c>
      <c r="D172" t="str">
        <f t="shared" si="9"/>
        <v/>
      </c>
      <c r="E172" t="str">
        <f t="shared" si="10"/>
        <v/>
      </c>
      <c r="F172">
        <f>COUNTIFS('own+play'!$D:$D,$A172,'own+play'!$A:$A,$C172)</f>
        <v>0</v>
      </c>
      <c r="G172">
        <f>COUNTIFS('own+play'!$D:$D,$A172,'own+play'!$A:$A,$C172,'own+play'!$B:$B,"&lt;&gt;Bench")</f>
        <v>0</v>
      </c>
      <c r="H172" t="str">
        <f>IF($F172,SUMIFS('own+play'!$K:$K,'own+play'!$D:$D,$A172,'own+play'!$A:$A,$C172),"")</f>
        <v/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4" x14ac:dyDescent="0.15">
      <c r="A173" t="s">
        <v>13</v>
      </c>
      <c r="B173" t="s">
        <v>14</v>
      </c>
      <c r="C173">
        <v>13</v>
      </c>
      <c r="D173" t="str">
        <f t="shared" si="9"/>
        <v/>
      </c>
      <c r="E173" t="str">
        <f t="shared" si="10"/>
        <v/>
      </c>
      <c r="F173">
        <f>COUNTIFS('own+play'!$D:$D,$A173,'own+play'!$A:$A,$C173)</f>
        <v>0</v>
      </c>
      <c r="G173">
        <f>COUNTIFS('own+play'!$D:$D,$A173,'own+play'!$A:$A,$C173,'own+play'!$B:$B,"&lt;&gt;Bench")</f>
        <v>0</v>
      </c>
      <c r="H173" t="str">
        <f>IF($F173,SUMIFS('own+play'!$K:$K,'own+play'!$D:$D,$A173,'own+play'!$A:$A,$C173),"")</f>
        <v/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4" x14ac:dyDescent="0.15">
      <c r="A174" t="s">
        <v>15</v>
      </c>
      <c r="B174" t="s">
        <v>14</v>
      </c>
      <c r="C174">
        <v>13</v>
      </c>
      <c r="D174" t="str">
        <f t="shared" si="9"/>
        <v/>
      </c>
      <c r="E174" t="str">
        <f t="shared" si="10"/>
        <v/>
      </c>
      <c r="F174">
        <f>COUNTIFS('own+play'!$D:$D,$A174,'own+play'!$A:$A,$C174)</f>
        <v>0</v>
      </c>
      <c r="G174">
        <f>COUNTIFS('own+play'!$D:$D,$A174,'own+play'!$A:$A,$C174,'own+play'!$B:$B,"&lt;&gt;Bench")</f>
        <v>0</v>
      </c>
      <c r="H174" t="str">
        <f>IF($F174,SUMIFS('own+play'!$K:$K,'own+play'!$D:$D,$A174,'own+play'!$A:$A,$C174),"")</f>
        <v/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4" x14ac:dyDescent="0.15">
      <c r="A175" t="s">
        <v>18</v>
      </c>
      <c r="B175" t="s">
        <v>14</v>
      </c>
      <c r="C175">
        <v>13</v>
      </c>
      <c r="D175" t="str">
        <f t="shared" si="9"/>
        <v/>
      </c>
      <c r="E175" t="str">
        <f t="shared" si="10"/>
        <v/>
      </c>
      <c r="F175">
        <f>COUNTIFS('own+play'!$D:$D,$A175,'own+play'!$A:$A,$C175)</f>
        <v>0</v>
      </c>
      <c r="G175">
        <f>COUNTIFS('own+play'!$D:$D,$A175,'own+play'!$A:$A,$C175,'own+play'!$B:$B,"&lt;&gt;Bench")</f>
        <v>0</v>
      </c>
      <c r="H175" t="str">
        <f>IF($F175,SUMIFS('own+play'!$K:$K,'own+play'!$D:$D,$A175,'own+play'!$A:$A,$C175),"")</f>
        <v/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4" x14ac:dyDescent="0.15">
      <c r="A176" t="s">
        <v>37</v>
      </c>
      <c r="B176" t="s">
        <v>24</v>
      </c>
      <c r="C176">
        <v>13</v>
      </c>
      <c r="D176" t="str">
        <f t="shared" si="9"/>
        <v/>
      </c>
      <c r="E176" t="str">
        <f t="shared" si="10"/>
        <v/>
      </c>
      <c r="F176">
        <f>COUNTIFS('own+play'!$D:$D,$A176,'own+play'!$A:$A,$C176)</f>
        <v>0</v>
      </c>
      <c r="G176">
        <f>COUNTIFS('own+play'!$D:$D,$A176,'own+play'!$A:$A,$C176,'own+play'!$B:$B,"&lt;&gt;Bench")</f>
        <v>0</v>
      </c>
      <c r="H176" t="str">
        <f>IF($F176,SUMIFS('own+play'!$K:$K,'own+play'!$D:$D,$A176,'own+play'!$A:$A,$C176),"")</f>
        <v/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4" x14ac:dyDescent="0.15">
      <c r="A177" t="s">
        <v>40</v>
      </c>
      <c r="B177" t="s">
        <v>14</v>
      </c>
      <c r="C177">
        <v>13</v>
      </c>
      <c r="D177" t="str">
        <f t="shared" si="9"/>
        <v/>
      </c>
      <c r="E177" t="str">
        <f t="shared" si="10"/>
        <v/>
      </c>
      <c r="F177">
        <f>COUNTIFS('own+play'!$D:$D,$A177,'own+play'!$A:$A,$C177)</f>
        <v>0</v>
      </c>
      <c r="G177">
        <f>COUNTIFS('own+play'!$D:$D,$A177,'own+play'!$A:$A,$C177,'own+play'!$B:$B,"&lt;&gt;Bench")</f>
        <v>0</v>
      </c>
      <c r="H177" t="str">
        <f>IF($F177,SUMIFS('own+play'!$K:$K,'own+play'!$D:$D,$A177,'own+play'!$A:$A,$C177),"")</f>
        <v/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4" x14ac:dyDescent="0.15">
      <c r="A178" t="s">
        <v>42</v>
      </c>
      <c r="B178" t="s">
        <v>29</v>
      </c>
      <c r="C178">
        <v>13</v>
      </c>
      <c r="D178" t="str">
        <f t="shared" si="9"/>
        <v/>
      </c>
      <c r="E178" t="str">
        <f t="shared" si="10"/>
        <v/>
      </c>
      <c r="F178">
        <f>COUNTIFS('own+play'!$D:$D,$A178,'own+play'!$A:$A,$C178)</f>
        <v>0</v>
      </c>
      <c r="G178">
        <f>COUNTIFS('own+play'!$D:$D,$A178,'own+play'!$A:$A,$C178,'own+play'!$B:$B,"&lt;&gt;Bench")</f>
        <v>0</v>
      </c>
      <c r="H178" t="str">
        <f>IF($F178,SUMIFS('own+play'!$K:$K,'own+play'!$D:$D,$A178,'own+play'!$A:$A,$C178),"")</f>
        <v/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4" x14ac:dyDescent="0.15">
      <c r="A179" t="s">
        <v>43</v>
      </c>
      <c r="B179" t="s">
        <v>24</v>
      </c>
      <c r="C179">
        <v>13</v>
      </c>
      <c r="D179" t="str">
        <f t="shared" si="9"/>
        <v/>
      </c>
      <c r="E179" t="str">
        <f t="shared" si="10"/>
        <v/>
      </c>
      <c r="F179">
        <f>COUNTIFS('own+play'!$D:$D,$A179,'own+play'!$A:$A,$C179)</f>
        <v>0</v>
      </c>
      <c r="G179">
        <f>COUNTIFS('own+play'!$D:$D,$A179,'own+play'!$A:$A,$C179,'own+play'!$B:$B,"&lt;&gt;Bench")</f>
        <v>0</v>
      </c>
      <c r="H179" t="str">
        <f>IF($F179,SUMIFS('own+play'!$K:$K,'own+play'!$D:$D,$A179,'own+play'!$A:$A,$C179),"")</f>
        <v/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4" x14ac:dyDescent="0.15">
      <c r="A180" t="s">
        <v>11</v>
      </c>
      <c r="B180" t="s">
        <v>12</v>
      </c>
      <c r="C180">
        <v>12</v>
      </c>
      <c r="D180" t="str">
        <f t="shared" si="9"/>
        <v/>
      </c>
      <c r="E180" t="str">
        <f t="shared" si="10"/>
        <v/>
      </c>
      <c r="F180">
        <f>COUNTIFS('own+play'!$D:$D,$A180,'own+play'!$A:$A,$C180)</f>
        <v>0</v>
      </c>
      <c r="G180">
        <f>COUNTIFS('own+play'!$D:$D,$A180,'own+play'!$A:$A,$C180,'own+play'!$B:$B,"&lt;&gt;Bench")</f>
        <v>0</v>
      </c>
      <c r="H180" t="str">
        <f>IF($F180,SUMIFS('own+play'!$K:$K,'own+play'!$D:$D,$A180,'own+play'!$A:$A,$C180),"")</f>
        <v/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4" x14ac:dyDescent="0.15">
      <c r="A181" t="s">
        <v>18</v>
      </c>
      <c r="B181" t="s">
        <v>14</v>
      </c>
      <c r="C181">
        <v>12</v>
      </c>
      <c r="D181" t="str">
        <f t="shared" si="9"/>
        <v/>
      </c>
      <c r="E181" t="str">
        <f t="shared" si="10"/>
        <v/>
      </c>
      <c r="F181">
        <f>COUNTIFS('own+play'!$D:$D,$A181,'own+play'!$A:$A,$C181)</f>
        <v>0</v>
      </c>
      <c r="G181">
        <f>COUNTIFS('own+play'!$D:$D,$A181,'own+play'!$A:$A,$C181,'own+play'!$B:$B,"&lt;&gt;Bench")</f>
        <v>0</v>
      </c>
      <c r="H181" t="str">
        <f>IF($F181,SUMIFS('own+play'!$K:$K,'own+play'!$D:$D,$A181,'own+play'!$A:$A,$C181),"")</f>
        <v/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4" x14ac:dyDescent="0.15">
      <c r="A182" t="s">
        <v>37</v>
      </c>
      <c r="B182" t="s">
        <v>24</v>
      </c>
      <c r="C182">
        <v>12</v>
      </c>
      <c r="D182" t="str">
        <f t="shared" si="9"/>
        <v/>
      </c>
      <c r="E182" t="str">
        <f t="shared" si="10"/>
        <v/>
      </c>
      <c r="F182">
        <f>COUNTIFS('own+play'!$D:$D,$A182,'own+play'!$A:$A,$C182)</f>
        <v>0</v>
      </c>
      <c r="G182">
        <f>COUNTIFS('own+play'!$D:$D,$A182,'own+play'!$A:$A,$C182,'own+play'!$B:$B,"&lt;&gt;Bench")</f>
        <v>0</v>
      </c>
      <c r="H182" t="str">
        <f>IF($F182,SUMIFS('own+play'!$K:$K,'own+play'!$D:$D,$A182,'own+play'!$A:$A,$C182),"")</f>
        <v/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4" x14ac:dyDescent="0.15">
      <c r="A183" t="s">
        <v>39</v>
      </c>
      <c r="B183" t="s">
        <v>14</v>
      </c>
      <c r="C183">
        <v>12</v>
      </c>
      <c r="D183" t="str">
        <f t="shared" si="9"/>
        <v/>
      </c>
      <c r="E183" t="str">
        <f t="shared" si="10"/>
        <v/>
      </c>
      <c r="F183">
        <f>COUNTIFS('own+play'!$D:$D,$A183,'own+play'!$A:$A,$C183)</f>
        <v>0</v>
      </c>
      <c r="G183">
        <f>COUNTIFS('own+play'!$D:$D,$A183,'own+play'!$A:$A,$C183,'own+play'!$B:$B,"&lt;&gt;Bench")</f>
        <v>0</v>
      </c>
      <c r="H183" t="str">
        <f>IF($F183,SUMIFS('own+play'!$K:$K,'own+play'!$D:$D,$A183,'own+play'!$A:$A,$C183),"")</f>
        <v/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4" x14ac:dyDescent="0.15">
      <c r="A184" t="s">
        <v>40</v>
      </c>
      <c r="B184" t="s">
        <v>14</v>
      </c>
      <c r="C184">
        <v>12</v>
      </c>
      <c r="D184" t="str">
        <f t="shared" si="9"/>
        <v/>
      </c>
      <c r="E184" t="str">
        <f t="shared" si="10"/>
        <v/>
      </c>
      <c r="F184">
        <f>COUNTIFS('own+play'!$D:$D,$A184,'own+play'!$A:$A,$C184)</f>
        <v>0</v>
      </c>
      <c r="G184">
        <f>COUNTIFS('own+play'!$D:$D,$A184,'own+play'!$A:$A,$C184,'own+play'!$B:$B,"&lt;&gt;Bench")</f>
        <v>0</v>
      </c>
      <c r="H184" t="str">
        <f>IF($F184,SUMIFS('own+play'!$K:$K,'own+play'!$D:$D,$A184,'own+play'!$A:$A,$C184),"")</f>
        <v/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4" x14ac:dyDescent="0.15">
      <c r="A185" t="s">
        <v>26</v>
      </c>
      <c r="B185" t="s">
        <v>24</v>
      </c>
      <c r="C185">
        <v>12</v>
      </c>
      <c r="D185" t="str">
        <f t="shared" si="9"/>
        <v/>
      </c>
      <c r="E185" t="str">
        <f t="shared" si="10"/>
        <v/>
      </c>
      <c r="F185">
        <f>COUNTIFS('own+play'!$D:$D,$A185,'own+play'!$A:$A,$C185)</f>
        <v>0</v>
      </c>
      <c r="G185">
        <f>COUNTIFS('own+play'!$D:$D,$A185,'own+play'!$A:$A,$C185,'own+play'!$B:$B,"&lt;&gt;Bench")</f>
        <v>0</v>
      </c>
      <c r="H185" t="str">
        <f>IF($F185,SUMIFS('own+play'!$K:$K,'own+play'!$D:$D,$A185,'own+play'!$A:$A,$C185),"")</f>
        <v/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4" x14ac:dyDescent="0.15">
      <c r="A186" t="s">
        <v>43</v>
      </c>
      <c r="B186" t="s">
        <v>24</v>
      </c>
      <c r="C186">
        <v>12</v>
      </c>
      <c r="D186" t="str">
        <f t="shared" si="9"/>
        <v/>
      </c>
      <c r="E186" t="str">
        <f t="shared" si="10"/>
        <v/>
      </c>
      <c r="F186">
        <f>COUNTIFS('own+play'!$D:$D,$A186,'own+play'!$A:$A,$C186)</f>
        <v>0</v>
      </c>
      <c r="G186">
        <f>COUNTIFS('own+play'!$D:$D,$A186,'own+play'!$A:$A,$C186,'own+play'!$B:$B,"&lt;&gt;Bench")</f>
        <v>0</v>
      </c>
      <c r="H186" t="str">
        <f>IF($F186,SUMIFS('own+play'!$K:$K,'own+play'!$D:$D,$A186,'own+play'!$A:$A,$C186),"")</f>
        <v/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4" x14ac:dyDescent="0.15">
      <c r="A187" t="s">
        <v>21</v>
      </c>
      <c r="B187" t="s">
        <v>12</v>
      </c>
      <c r="C187">
        <v>12</v>
      </c>
      <c r="D187" t="str">
        <f t="shared" si="9"/>
        <v/>
      </c>
      <c r="E187" t="str">
        <f t="shared" si="10"/>
        <v/>
      </c>
      <c r="F187">
        <f>COUNTIFS('own+play'!$D:$D,$A187,'own+play'!$A:$A,$C187)</f>
        <v>0</v>
      </c>
      <c r="G187">
        <f>COUNTIFS('own+play'!$D:$D,$A187,'own+play'!$A:$A,$C187,'own+play'!$B:$B,"&lt;&gt;Bench")</f>
        <v>0</v>
      </c>
      <c r="H187" t="str">
        <f>IF($F187,SUMIFS('own+play'!$K:$K,'own+play'!$D:$D,$A187,'own+play'!$A:$A,$C187),"")</f>
        <v/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4" x14ac:dyDescent="0.15">
      <c r="A188" t="s">
        <v>11</v>
      </c>
      <c r="B188" t="s">
        <v>12</v>
      </c>
      <c r="C188">
        <v>11</v>
      </c>
      <c r="D188" t="str">
        <f t="shared" si="9"/>
        <v/>
      </c>
      <c r="E188" t="str">
        <f t="shared" si="10"/>
        <v/>
      </c>
      <c r="F188">
        <f>COUNTIFS('own+play'!$D:$D,$A188,'own+play'!$A:$A,$C188)</f>
        <v>0</v>
      </c>
      <c r="G188">
        <f>COUNTIFS('own+play'!$D:$D,$A188,'own+play'!$A:$A,$C188,'own+play'!$B:$B,"&lt;&gt;Bench")</f>
        <v>0</v>
      </c>
      <c r="H188" t="str">
        <f>IF($F188,SUMIFS('own+play'!$K:$K,'own+play'!$D:$D,$A188,'own+play'!$A:$A,$C188),"")</f>
        <v/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4" x14ac:dyDescent="0.15">
      <c r="A189" t="s">
        <v>18</v>
      </c>
      <c r="B189" t="s">
        <v>14</v>
      </c>
      <c r="C189">
        <v>11</v>
      </c>
      <c r="D189" t="str">
        <f t="shared" si="9"/>
        <v/>
      </c>
      <c r="E189" t="str">
        <f t="shared" si="10"/>
        <v/>
      </c>
      <c r="F189">
        <f>COUNTIFS('own+play'!$D:$D,$A189,'own+play'!$A:$A,$C189)</f>
        <v>0</v>
      </c>
      <c r="G189">
        <f>COUNTIFS('own+play'!$D:$D,$A189,'own+play'!$A:$A,$C189,'own+play'!$B:$B,"&lt;&gt;Bench")</f>
        <v>0</v>
      </c>
      <c r="H189" t="str">
        <f>IF($F189,SUMIFS('own+play'!$K:$K,'own+play'!$D:$D,$A189,'own+play'!$A:$A,$C189),"")</f>
        <v/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4" x14ac:dyDescent="0.15">
      <c r="A190" t="s">
        <v>37</v>
      </c>
      <c r="B190" t="s">
        <v>24</v>
      </c>
      <c r="C190">
        <v>11</v>
      </c>
      <c r="D190" t="str">
        <f t="shared" si="9"/>
        <v/>
      </c>
      <c r="E190" t="str">
        <f t="shared" si="10"/>
        <v/>
      </c>
      <c r="F190">
        <f>COUNTIFS('own+play'!$D:$D,$A190,'own+play'!$A:$A,$C190)</f>
        <v>0</v>
      </c>
      <c r="G190">
        <f>COUNTIFS('own+play'!$D:$D,$A190,'own+play'!$A:$A,$C190,'own+play'!$B:$B,"&lt;&gt;Bench")</f>
        <v>0</v>
      </c>
      <c r="H190" t="str">
        <f>IF($F190,SUMIFS('own+play'!$K:$K,'own+play'!$D:$D,$A190,'own+play'!$A:$A,$C190),"")</f>
        <v/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4" x14ac:dyDescent="0.15">
      <c r="A191" t="s">
        <v>39</v>
      </c>
      <c r="B191" t="s">
        <v>14</v>
      </c>
      <c r="C191">
        <v>11</v>
      </c>
      <c r="D191" t="str">
        <f t="shared" si="9"/>
        <v/>
      </c>
      <c r="E191" t="str">
        <f t="shared" si="10"/>
        <v/>
      </c>
      <c r="F191">
        <f>COUNTIFS('own+play'!$D:$D,$A191,'own+play'!$A:$A,$C191)</f>
        <v>0</v>
      </c>
      <c r="G191">
        <f>COUNTIFS('own+play'!$D:$D,$A191,'own+play'!$A:$A,$C191,'own+play'!$B:$B,"&lt;&gt;Bench")</f>
        <v>0</v>
      </c>
      <c r="H191" t="str">
        <f>IF($F191,SUMIFS('own+play'!$K:$K,'own+play'!$D:$D,$A191,'own+play'!$A:$A,$C191),"")</f>
        <v/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4" x14ac:dyDescent="0.15">
      <c r="A192" t="s">
        <v>38</v>
      </c>
      <c r="B192" t="s">
        <v>14</v>
      </c>
      <c r="C192">
        <v>11</v>
      </c>
      <c r="D192" t="str">
        <f t="shared" si="9"/>
        <v/>
      </c>
      <c r="E192" t="str">
        <f t="shared" si="10"/>
        <v/>
      </c>
      <c r="F192">
        <f>COUNTIFS('own+play'!$D:$D,$A192,'own+play'!$A:$A,$C192)</f>
        <v>0</v>
      </c>
      <c r="G192">
        <f>COUNTIFS('own+play'!$D:$D,$A192,'own+play'!$A:$A,$C192,'own+play'!$B:$B,"&lt;&gt;Bench")</f>
        <v>0</v>
      </c>
      <c r="H192" t="str">
        <f>IF($F192,SUMIFS('own+play'!$K:$K,'own+play'!$D:$D,$A192,'own+play'!$A:$A,$C192),"")</f>
        <v/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4" x14ac:dyDescent="0.15">
      <c r="A193" t="s">
        <v>40</v>
      </c>
      <c r="B193" t="s">
        <v>14</v>
      </c>
      <c r="C193">
        <v>11</v>
      </c>
      <c r="D193" t="str">
        <f t="shared" si="9"/>
        <v/>
      </c>
      <c r="E193" t="str">
        <f t="shared" si="10"/>
        <v/>
      </c>
      <c r="F193">
        <f>COUNTIFS('own+play'!$D:$D,$A193,'own+play'!$A:$A,$C193)</f>
        <v>0</v>
      </c>
      <c r="G193">
        <f>COUNTIFS('own+play'!$D:$D,$A193,'own+play'!$A:$A,$C193,'own+play'!$B:$B,"&lt;&gt;Bench")</f>
        <v>0</v>
      </c>
      <c r="H193" t="str">
        <f>IF($F193,SUMIFS('own+play'!$K:$K,'own+play'!$D:$D,$A193,'own+play'!$A:$A,$C193),"")</f>
        <v/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4" x14ac:dyDescent="0.15">
      <c r="A194" t="s">
        <v>26</v>
      </c>
      <c r="B194" t="s">
        <v>24</v>
      </c>
      <c r="C194">
        <v>11</v>
      </c>
      <c r="D194" t="str">
        <f t="shared" si="9"/>
        <v/>
      </c>
      <c r="E194" t="str">
        <f t="shared" si="10"/>
        <v/>
      </c>
      <c r="F194">
        <f>COUNTIFS('own+play'!$D:$D,$A194,'own+play'!$A:$A,$C194)</f>
        <v>0</v>
      </c>
      <c r="G194">
        <f>COUNTIFS('own+play'!$D:$D,$A194,'own+play'!$A:$A,$C194,'own+play'!$B:$B,"&lt;&gt;Bench")</f>
        <v>0</v>
      </c>
      <c r="H194" t="str">
        <f>IF($F194,SUMIFS('own+play'!$K:$K,'own+play'!$D:$D,$A194,'own+play'!$A:$A,$C194),"")</f>
        <v/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4" x14ac:dyDescent="0.15">
      <c r="A195" t="s">
        <v>43</v>
      </c>
      <c r="B195" t="s">
        <v>24</v>
      </c>
      <c r="C195">
        <v>11</v>
      </c>
      <c r="D195" t="str">
        <f t="shared" si="9"/>
        <v/>
      </c>
      <c r="E195" t="str">
        <f t="shared" si="10"/>
        <v/>
      </c>
      <c r="F195">
        <f>COUNTIFS('own+play'!$D:$D,$A195,'own+play'!$A:$A,$C195)</f>
        <v>0</v>
      </c>
      <c r="G195">
        <f>COUNTIFS('own+play'!$D:$D,$A195,'own+play'!$A:$A,$C195,'own+play'!$B:$B,"&lt;&gt;Bench")</f>
        <v>0</v>
      </c>
      <c r="H195" t="str">
        <f>IF($F195,SUMIFS('own+play'!$K:$K,'own+play'!$D:$D,$A195,'own+play'!$A:$A,$C195),"")</f>
        <v/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4" x14ac:dyDescent="0.15">
      <c r="A196" t="s">
        <v>11</v>
      </c>
      <c r="B196" t="s">
        <v>12</v>
      </c>
      <c r="C196">
        <v>10</v>
      </c>
      <c r="D196" t="str">
        <f t="shared" si="9"/>
        <v/>
      </c>
      <c r="E196" t="str">
        <f t="shared" si="10"/>
        <v/>
      </c>
      <c r="F196">
        <f>COUNTIFS('own+play'!$D:$D,$A196,'own+play'!$A:$A,$C196)</f>
        <v>0</v>
      </c>
      <c r="G196">
        <f>COUNTIFS('own+play'!$D:$D,$A196,'own+play'!$A:$A,$C196,'own+play'!$B:$B,"&lt;&gt;Bench")</f>
        <v>0</v>
      </c>
      <c r="H196" t="str">
        <f>IF($F196,SUMIFS('own+play'!$K:$K,'own+play'!$D:$D,$A196,'own+play'!$A:$A,$C196),"")</f>
        <v/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4" x14ac:dyDescent="0.15">
      <c r="A197" t="s">
        <v>18</v>
      </c>
      <c r="B197" t="s">
        <v>14</v>
      </c>
      <c r="C197">
        <v>10</v>
      </c>
      <c r="D197" t="str">
        <f t="shared" si="9"/>
        <v/>
      </c>
      <c r="E197" t="str">
        <f t="shared" si="10"/>
        <v/>
      </c>
      <c r="F197">
        <f>COUNTIFS('own+play'!$D:$D,$A197,'own+play'!$A:$A,$C197)</f>
        <v>0</v>
      </c>
      <c r="G197">
        <f>COUNTIFS('own+play'!$D:$D,$A197,'own+play'!$A:$A,$C197,'own+play'!$B:$B,"&lt;&gt;Bench")</f>
        <v>0</v>
      </c>
      <c r="H197" t="str">
        <f>IF($F197,SUMIFS('own+play'!$K:$K,'own+play'!$D:$D,$A197,'own+play'!$A:$A,$C197),"")</f>
        <v/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4" x14ac:dyDescent="0.15">
      <c r="A198" t="s">
        <v>37</v>
      </c>
      <c r="B198" t="s">
        <v>24</v>
      </c>
      <c r="C198">
        <v>10</v>
      </c>
      <c r="D198" t="str">
        <f t="shared" si="9"/>
        <v/>
      </c>
      <c r="E198" t="str">
        <f t="shared" si="10"/>
        <v/>
      </c>
      <c r="F198">
        <f>COUNTIFS('own+play'!$D:$D,$A198,'own+play'!$A:$A,$C198)</f>
        <v>0</v>
      </c>
      <c r="G198">
        <f>COUNTIFS('own+play'!$D:$D,$A198,'own+play'!$A:$A,$C198,'own+play'!$B:$B,"&lt;&gt;Bench")</f>
        <v>0</v>
      </c>
      <c r="H198" t="str">
        <f>IF($F198,SUMIFS('own+play'!$K:$K,'own+play'!$D:$D,$A198,'own+play'!$A:$A,$C198),"")</f>
        <v/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4" x14ac:dyDescent="0.15">
      <c r="A199" t="s">
        <v>39</v>
      </c>
      <c r="B199" t="s">
        <v>14</v>
      </c>
      <c r="C199">
        <v>10</v>
      </c>
      <c r="D199" t="str">
        <f t="shared" si="9"/>
        <v/>
      </c>
      <c r="E199" t="str">
        <f t="shared" si="10"/>
        <v/>
      </c>
      <c r="F199">
        <f>COUNTIFS('own+play'!$D:$D,$A199,'own+play'!$A:$A,$C199)</f>
        <v>0</v>
      </c>
      <c r="G199">
        <f>COUNTIFS('own+play'!$D:$D,$A199,'own+play'!$A:$A,$C199,'own+play'!$B:$B,"&lt;&gt;Bench")</f>
        <v>0</v>
      </c>
      <c r="H199" t="str">
        <f>IF($F199,SUMIFS('own+play'!$K:$K,'own+play'!$D:$D,$A199,'own+play'!$A:$A,$C199),"")</f>
        <v/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4" x14ac:dyDescent="0.15">
      <c r="A200" t="s">
        <v>38</v>
      </c>
      <c r="B200" t="s">
        <v>14</v>
      </c>
      <c r="C200">
        <v>10</v>
      </c>
      <c r="D200" t="str">
        <f t="shared" si="9"/>
        <v/>
      </c>
      <c r="E200" t="str">
        <f t="shared" si="10"/>
        <v/>
      </c>
      <c r="F200">
        <f>COUNTIFS('own+play'!$D:$D,$A200,'own+play'!$A:$A,$C200)</f>
        <v>0</v>
      </c>
      <c r="G200">
        <f>COUNTIFS('own+play'!$D:$D,$A200,'own+play'!$A:$A,$C200,'own+play'!$B:$B,"&lt;&gt;Bench")</f>
        <v>0</v>
      </c>
      <c r="H200" t="str">
        <f>IF($F200,SUMIFS('own+play'!$K:$K,'own+play'!$D:$D,$A200,'own+play'!$A:$A,$C200),"")</f>
        <v/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4" x14ac:dyDescent="0.15">
      <c r="A201" t="s">
        <v>40</v>
      </c>
      <c r="B201" t="s">
        <v>14</v>
      </c>
      <c r="C201">
        <v>10</v>
      </c>
      <c r="D201" t="str">
        <f t="shared" si="9"/>
        <v/>
      </c>
      <c r="E201" t="str">
        <f t="shared" si="10"/>
        <v/>
      </c>
      <c r="F201">
        <f>COUNTIFS('own+play'!$D:$D,$A201,'own+play'!$A:$A,$C201)</f>
        <v>0</v>
      </c>
      <c r="G201">
        <f>COUNTIFS('own+play'!$D:$D,$A201,'own+play'!$A:$A,$C201,'own+play'!$B:$B,"&lt;&gt;Bench")</f>
        <v>0</v>
      </c>
      <c r="H201" t="str">
        <f>IF($F201,SUMIFS('own+play'!$K:$K,'own+play'!$D:$D,$A201,'own+play'!$A:$A,$C201),"")</f>
        <v/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4" x14ac:dyDescent="0.15">
      <c r="A202" t="s">
        <v>26</v>
      </c>
      <c r="B202" t="s">
        <v>24</v>
      </c>
      <c r="C202">
        <v>10</v>
      </c>
      <c r="D202" t="str">
        <f t="shared" si="9"/>
        <v/>
      </c>
      <c r="E202" t="str">
        <f t="shared" si="10"/>
        <v/>
      </c>
      <c r="F202">
        <f>COUNTIFS('own+play'!$D:$D,$A202,'own+play'!$A:$A,$C202)</f>
        <v>0</v>
      </c>
      <c r="G202">
        <f>COUNTIFS('own+play'!$D:$D,$A202,'own+play'!$A:$A,$C202,'own+play'!$B:$B,"&lt;&gt;Bench")</f>
        <v>0</v>
      </c>
      <c r="H202" t="str">
        <f>IF($F202,SUMIFS('own+play'!$K:$K,'own+play'!$D:$D,$A202,'own+play'!$A:$A,$C202),"")</f>
        <v/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4" x14ac:dyDescent="0.15">
      <c r="A203" t="s">
        <v>43</v>
      </c>
      <c r="B203" t="s">
        <v>24</v>
      </c>
      <c r="C203">
        <v>10</v>
      </c>
      <c r="D203" t="str">
        <f t="shared" si="9"/>
        <v/>
      </c>
      <c r="E203" t="str">
        <f t="shared" si="10"/>
        <v/>
      </c>
      <c r="F203">
        <f>COUNTIFS('own+play'!$D:$D,$A203,'own+play'!$A:$A,$C203)</f>
        <v>0</v>
      </c>
      <c r="G203">
        <f>COUNTIFS('own+play'!$D:$D,$A203,'own+play'!$A:$A,$C203,'own+play'!$B:$B,"&lt;&gt;Bench")</f>
        <v>0</v>
      </c>
      <c r="H203" t="str">
        <f>IF($F203,SUMIFS('own+play'!$K:$K,'own+play'!$D:$D,$A203,'own+play'!$A:$A,$C203),"")</f>
        <v/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4" x14ac:dyDescent="0.15">
      <c r="A204" t="s">
        <v>11</v>
      </c>
      <c r="B204" t="s">
        <v>12</v>
      </c>
      <c r="C204">
        <v>9</v>
      </c>
      <c r="D204" t="str">
        <f t="shared" si="9"/>
        <v/>
      </c>
      <c r="E204" t="str">
        <f t="shared" si="10"/>
        <v/>
      </c>
      <c r="F204">
        <f>COUNTIFS('own+play'!$D:$D,$A204,'own+play'!$A:$A,$C204)</f>
        <v>0</v>
      </c>
      <c r="G204">
        <f>COUNTIFS('own+play'!$D:$D,$A204,'own+play'!$A:$A,$C204,'own+play'!$B:$B,"&lt;&gt;Bench")</f>
        <v>0</v>
      </c>
      <c r="H204" t="str">
        <f>IF($F204,SUMIFS('own+play'!$K:$K,'own+play'!$D:$D,$A204,'own+play'!$A:$A,$C204),"")</f>
        <v/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4" x14ac:dyDescent="0.15">
      <c r="A205" t="s">
        <v>18</v>
      </c>
      <c r="B205" t="s">
        <v>14</v>
      </c>
      <c r="C205">
        <v>9</v>
      </c>
      <c r="D205" t="str">
        <f t="shared" ref="D205:D249" si="11">IF(LEFT($J205,1)="@","@","")</f>
        <v/>
      </c>
      <c r="E205" t="str">
        <f t="shared" ref="E205:E249" si="12">SUBSTITUTE($J205,"@","")</f>
        <v/>
      </c>
      <c r="F205">
        <f>COUNTIFS('own+play'!$D:$D,$A205,'own+play'!$A:$A,$C205)</f>
        <v>0</v>
      </c>
      <c r="G205">
        <f>COUNTIFS('own+play'!$D:$D,$A205,'own+play'!$A:$A,$C205,'own+play'!$B:$B,"&lt;&gt;Bench")</f>
        <v>0</v>
      </c>
      <c r="H205" t="str">
        <f>IF($F205,SUMIFS('own+play'!$K:$K,'own+play'!$D:$D,$A205,'own+play'!$A:$A,$C205),"")</f>
        <v/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4" x14ac:dyDescent="0.15">
      <c r="A206" t="s">
        <v>37</v>
      </c>
      <c r="B206" t="s">
        <v>24</v>
      </c>
      <c r="C206">
        <v>9</v>
      </c>
      <c r="D206" t="str">
        <f t="shared" si="11"/>
        <v/>
      </c>
      <c r="E206" t="str">
        <f t="shared" si="12"/>
        <v/>
      </c>
      <c r="F206">
        <f>COUNTIFS('own+play'!$D:$D,$A206,'own+play'!$A:$A,$C206)</f>
        <v>0</v>
      </c>
      <c r="G206">
        <f>COUNTIFS('own+play'!$D:$D,$A206,'own+play'!$A:$A,$C206,'own+play'!$B:$B,"&lt;&gt;Bench")</f>
        <v>0</v>
      </c>
      <c r="H206" t="str">
        <f>IF($F206,SUMIFS('own+play'!$K:$K,'own+play'!$D:$D,$A206,'own+play'!$A:$A,$C206),"")</f>
        <v/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4" x14ac:dyDescent="0.15">
      <c r="A207" t="s">
        <v>39</v>
      </c>
      <c r="B207" t="s">
        <v>14</v>
      </c>
      <c r="C207">
        <v>9</v>
      </c>
      <c r="D207" t="str">
        <f t="shared" si="11"/>
        <v/>
      </c>
      <c r="E207" t="str">
        <f t="shared" si="12"/>
        <v/>
      </c>
      <c r="F207">
        <f>COUNTIFS('own+play'!$D:$D,$A207,'own+play'!$A:$A,$C207)</f>
        <v>0</v>
      </c>
      <c r="G207">
        <f>COUNTIFS('own+play'!$D:$D,$A207,'own+play'!$A:$A,$C207,'own+play'!$B:$B,"&lt;&gt;Bench")</f>
        <v>0</v>
      </c>
      <c r="H207" t="str">
        <f>IF($F207,SUMIFS('own+play'!$K:$K,'own+play'!$D:$D,$A207,'own+play'!$A:$A,$C207),"")</f>
        <v/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4" x14ac:dyDescent="0.15">
      <c r="A208" t="s">
        <v>38</v>
      </c>
      <c r="B208" t="s">
        <v>14</v>
      </c>
      <c r="C208">
        <v>9</v>
      </c>
      <c r="D208" t="str">
        <f t="shared" si="11"/>
        <v/>
      </c>
      <c r="E208" t="str">
        <f t="shared" si="12"/>
        <v/>
      </c>
      <c r="F208">
        <f>COUNTIFS('own+play'!$D:$D,$A208,'own+play'!$A:$A,$C208)</f>
        <v>0</v>
      </c>
      <c r="G208">
        <f>COUNTIFS('own+play'!$D:$D,$A208,'own+play'!$A:$A,$C208,'own+play'!$B:$B,"&lt;&gt;Bench")</f>
        <v>0</v>
      </c>
      <c r="H208" t="str">
        <f>IF($F208,SUMIFS('own+play'!$K:$K,'own+play'!$D:$D,$A208,'own+play'!$A:$A,$C208),"")</f>
        <v/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4" x14ac:dyDescent="0.15">
      <c r="A209" t="s">
        <v>40</v>
      </c>
      <c r="B209" t="s">
        <v>14</v>
      </c>
      <c r="C209">
        <v>9</v>
      </c>
      <c r="D209" t="str">
        <f t="shared" si="11"/>
        <v/>
      </c>
      <c r="E209" t="str">
        <f t="shared" si="12"/>
        <v/>
      </c>
      <c r="F209">
        <f>COUNTIFS('own+play'!$D:$D,$A209,'own+play'!$A:$A,$C209)</f>
        <v>0</v>
      </c>
      <c r="G209">
        <f>COUNTIFS('own+play'!$D:$D,$A209,'own+play'!$A:$A,$C209,'own+play'!$B:$B,"&lt;&gt;Bench")</f>
        <v>0</v>
      </c>
      <c r="H209" t="str">
        <f>IF($F209,SUMIFS('own+play'!$K:$K,'own+play'!$D:$D,$A209,'own+play'!$A:$A,$C209),"")</f>
        <v/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4" x14ac:dyDescent="0.15">
      <c r="A210" t="s">
        <v>26</v>
      </c>
      <c r="B210" t="s">
        <v>24</v>
      </c>
      <c r="C210">
        <v>9</v>
      </c>
      <c r="D210" t="str">
        <f t="shared" si="11"/>
        <v/>
      </c>
      <c r="E210" t="str">
        <f t="shared" si="12"/>
        <v/>
      </c>
      <c r="F210">
        <f>COUNTIFS('own+play'!$D:$D,$A210,'own+play'!$A:$A,$C210)</f>
        <v>0</v>
      </c>
      <c r="G210">
        <f>COUNTIFS('own+play'!$D:$D,$A210,'own+play'!$A:$A,$C210,'own+play'!$B:$B,"&lt;&gt;Bench")</f>
        <v>0</v>
      </c>
      <c r="H210" t="str">
        <f>IF($F210,SUMIFS('own+play'!$K:$K,'own+play'!$D:$D,$A210,'own+play'!$A:$A,$C210),"")</f>
        <v/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4" x14ac:dyDescent="0.15">
      <c r="A211" t="s">
        <v>43</v>
      </c>
      <c r="B211" t="s">
        <v>24</v>
      </c>
      <c r="C211">
        <v>9</v>
      </c>
      <c r="D211" t="str">
        <f t="shared" si="11"/>
        <v/>
      </c>
      <c r="E211" t="str">
        <f t="shared" si="12"/>
        <v/>
      </c>
      <c r="F211">
        <f>COUNTIFS('own+play'!$D:$D,$A211,'own+play'!$A:$A,$C211)</f>
        <v>0</v>
      </c>
      <c r="G211">
        <f>COUNTIFS('own+play'!$D:$D,$A211,'own+play'!$A:$A,$C211,'own+play'!$B:$B,"&lt;&gt;Bench")</f>
        <v>0</v>
      </c>
      <c r="H211" t="str">
        <f>IF($F211,SUMIFS('own+play'!$K:$K,'own+play'!$D:$D,$A211,'own+play'!$A:$A,$C211),"")</f>
        <v/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4" x14ac:dyDescent="0.15">
      <c r="A212" t="s">
        <v>11</v>
      </c>
      <c r="B212" t="s">
        <v>12</v>
      </c>
      <c r="C212">
        <v>8</v>
      </c>
      <c r="D212" t="str">
        <f t="shared" si="11"/>
        <v/>
      </c>
      <c r="E212" t="str">
        <f t="shared" si="12"/>
        <v/>
      </c>
      <c r="F212">
        <f>COUNTIFS('own+play'!$D:$D,$A212,'own+play'!$A:$A,$C212)</f>
        <v>0</v>
      </c>
      <c r="G212">
        <f>COUNTIFS('own+play'!$D:$D,$A212,'own+play'!$A:$A,$C212,'own+play'!$B:$B,"&lt;&gt;Bench")</f>
        <v>0</v>
      </c>
      <c r="H212" t="str">
        <f>IF($F212,SUMIFS('own+play'!$K:$K,'own+play'!$D:$D,$A212,'own+play'!$A:$A,$C212),"")</f>
        <v/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4" x14ac:dyDescent="0.15">
      <c r="A213" t="s">
        <v>18</v>
      </c>
      <c r="B213" t="s">
        <v>14</v>
      </c>
      <c r="C213">
        <v>8</v>
      </c>
      <c r="D213" t="str">
        <f t="shared" si="11"/>
        <v/>
      </c>
      <c r="E213" t="str">
        <f t="shared" si="12"/>
        <v/>
      </c>
      <c r="F213">
        <f>COUNTIFS('own+play'!$D:$D,$A213,'own+play'!$A:$A,$C213)</f>
        <v>0</v>
      </c>
      <c r="G213">
        <f>COUNTIFS('own+play'!$D:$D,$A213,'own+play'!$A:$A,$C213,'own+play'!$B:$B,"&lt;&gt;Bench")</f>
        <v>0</v>
      </c>
      <c r="H213" t="str">
        <f>IF($F213,SUMIFS('own+play'!$K:$K,'own+play'!$D:$D,$A213,'own+play'!$A:$A,$C213),"")</f>
        <v/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4" x14ac:dyDescent="0.15">
      <c r="A214" t="s">
        <v>19</v>
      </c>
      <c r="B214" t="s">
        <v>14</v>
      </c>
      <c r="C214">
        <v>8</v>
      </c>
      <c r="D214" t="str">
        <f t="shared" si="11"/>
        <v/>
      </c>
      <c r="E214" t="str">
        <f t="shared" si="12"/>
        <v/>
      </c>
      <c r="F214">
        <f>COUNTIFS('own+play'!$D:$D,$A214,'own+play'!$A:$A,$C214)</f>
        <v>0</v>
      </c>
      <c r="G214">
        <f>COUNTIFS('own+play'!$D:$D,$A214,'own+play'!$A:$A,$C214,'own+play'!$B:$B,"&lt;&gt;Bench")</f>
        <v>0</v>
      </c>
      <c r="H214" t="str">
        <f>IF($F214,SUMIFS('own+play'!$K:$K,'own+play'!$D:$D,$A214,'own+play'!$A:$A,$C214),"")</f>
        <v/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4" x14ac:dyDescent="0.15">
      <c r="A215" t="s">
        <v>37</v>
      </c>
      <c r="B215" t="s">
        <v>24</v>
      </c>
      <c r="C215">
        <v>8</v>
      </c>
      <c r="D215" t="str">
        <f t="shared" si="11"/>
        <v/>
      </c>
      <c r="E215" t="str">
        <f t="shared" si="12"/>
        <v/>
      </c>
      <c r="F215">
        <f>COUNTIFS('own+play'!$D:$D,$A215,'own+play'!$A:$A,$C215)</f>
        <v>0</v>
      </c>
      <c r="G215">
        <f>COUNTIFS('own+play'!$D:$D,$A215,'own+play'!$A:$A,$C215,'own+play'!$B:$B,"&lt;&gt;Bench")</f>
        <v>0</v>
      </c>
      <c r="H215" t="str">
        <f>IF($F215,SUMIFS('own+play'!$K:$K,'own+play'!$D:$D,$A215,'own+play'!$A:$A,$C215),"")</f>
        <v/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4" x14ac:dyDescent="0.15">
      <c r="A216" t="s">
        <v>39</v>
      </c>
      <c r="B216" t="s">
        <v>14</v>
      </c>
      <c r="C216">
        <v>8</v>
      </c>
      <c r="D216" t="str">
        <f t="shared" si="11"/>
        <v/>
      </c>
      <c r="E216" t="str">
        <f t="shared" si="12"/>
        <v/>
      </c>
      <c r="F216">
        <f>COUNTIFS('own+play'!$D:$D,$A216,'own+play'!$A:$A,$C216)</f>
        <v>0</v>
      </c>
      <c r="G216">
        <f>COUNTIFS('own+play'!$D:$D,$A216,'own+play'!$A:$A,$C216,'own+play'!$B:$B,"&lt;&gt;Bench")</f>
        <v>0</v>
      </c>
      <c r="H216" t="str">
        <f>IF($F216,SUMIFS('own+play'!$K:$K,'own+play'!$D:$D,$A216,'own+play'!$A:$A,$C216),"")</f>
        <v/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4" x14ac:dyDescent="0.15">
      <c r="A217" t="s">
        <v>38</v>
      </c>
      <c r="B217" t="s">
        <v>14</v>
      </c>
      <c r="C217">
        <v>8</v>
      </c>
      <c r="D217" t="str">
        <f t="shared" si="11"/>
        <v/>
      </c>
      <c r="E217" t="str">
        <f t="shared" si="12"/>
        <v/>
      </c>
      <c r="F217">
        <f>COUNTIFS('own+play'!$D:$D,$A217,'own+play'!$A:$A,$C217)</f>
        <v>0</v>
      </c>
      <c r="G217">
        <f>COUNTIFS('own+play'!$D:$D,$A217,'own+play'!$A:$A,$C217,'own+play'!$B:$B,"&lt;&gt;Bench")</f>
        <v>0</v>
      </c>
      <c r="H217" t="str">
        <f>IF($F217,SUMIFS('own+play'!$K:$K,'own+play'!$D:$D,$A217,'own+play'!$A:$A,$C217),"")</f>
        <v/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4" x14ac:dyDescent="0.15">
      <c r="A218" t="s">
        <v>40</v>
      </c>
      <c r="B218" t="s">
        <v>14</v>
      </c>
      <c r="C218">
        <v>8</v>
      </c>
      <c r="D218" t="str">
        <f t="shared" si="11"/>
        <v/>
      </c>
      <c r="E218" t="str">
        <f t="shared" si="12"/>
        <v/>
      </c>
      <c r="F218">
        <f>COUNTIFS('own+play'!$D:$D,$A218,'own+play'!$A:$A,$C218)</f>
        <v>0</v>
      </c>
      <c r="G218">
        <f>COUNTIFS('own+play'!$D:$D,$A218,'own+play'!$A:$A,$C218,'own+play'!$B:$B,"&lt;&gt;Bench")</f>
        <v>0</v>
      </c>
      <c r="H218" t="str">
        <f>IF($F218,SUMIFS('own+play'!$K:$K,'own+play'!$D:$D,$A218,'own+play'!$A:$A,$C218),"")</f>
        <v/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4" x14ac:dyDescent="0.15">
      <c r="A219" t="s">
        <v>26</v>
      </c>
      <c r="B219" t="s">
        <v>24</v>
      </c>
      <c r="C219">
        <v>8</v>
      </c>
      <c r="D219" t="str">
        <f t="shared" si="11"/>
        <v/>
      </c>
      <c r="E219" t="str">
        <f t="shared" si="12"/>
        <v/>
      </c>
      <c r="F219">
        <f>COUNTIFS('own+play'!$D:$D,$A219,'own+play'!$A:$A,$C219)</f>
        <v>0</v>
      </c>
      <c r="G219">
        <f>COUNTIFS('own+play'!$D:$D,$A219,'own+play'!$A:$A,$C219,'own+play'!$B:$B,"&lt;&gt;Bench")</f>
        <v>0</v>
      </c>
      <c r="H219" t="str">
        <f>IF($F219,SUMIFS('own+play'!$K:$K,'own+play'!$D:$D,$A219,'own+play'!$A:$A,$C219),"")</f>
        <v/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4" x14ac:dyDescent="0.15">
      <c r="A220" t="s">
        <v>43</v>
      </c>
      <c r="B220" t="s">
        <v>24</v>
      </c>
      <c r="C220">
        <v>8</v>
      </c>
      <c r="D220" t="str">
        <f t="shared" si="11"/>
        <v/>
      </c>
      <c r="E220" t="str">
        <f t="shared" si="12"/>
        <v/>
      </c>
      <c r="F220">
        <f>COUNTIFS('own+play'!$D:$D,$A220,'own+play'!$A:$A,$C220)</f>
        <v>0</v>
      </c>
      <c r="G220">
        <f>COUNTIFS('own+play'!$D:$D,$A220,'own+play'!$A:$A,$C220,'own+play'!$B:$B,"&lt;&gt;Bench")</f>
        <v>0</v>
      </c>
      <c r="H220" t="str">
        <f>IF($F220,SUMIFS('own+play'!$K:$K,'own+play'!$D:$D,$A220,'own+play'!$A:$A,$C220),"")</f>
        <v/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4" x14ac:dyDescent="0.15">
      <c r="A221" t="s">
        <v>11</v>
      </c>
      <c r="B221" t="s">
        <v>12</v>
      </c>
      <c r="C221">
        <v>7</v>
      </c>
      <c r="D221" t="str">
        <f t="shared" si="11"/>
        <v/>
      </c>
      <c r="E221" t="str">
        <f t="shared" si="12"/>
        <v/>
      </c>
      <c r="F221">
        <f>COUNTIFS('own+play'!$D:$D,$A221,'own+play'!$A:$A,$C221)</f>
        <v>0</v>
      </c>
      <c r="G221">
        <f>COUNTIFS('own+play'!$D:$D,$A221,'own+play'!$A:$A,$C221,'own+play'!$B:$B,"&lt;&gt;Bench")</f>
        <v>0</v>
      </c>
      <c r="H221" t="str">
        <f>IF($F221,SUMIFS('own+play'!$K:$K,'own+play'!$D:$D,$A221,'own+play'!$A:$A,$C221),"")</f>
        <v/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4" x14ac:dyDescent="0.15">
      <c r="A222" t="s">
        <v>18</v>
      </c>
      <c r="B222" t="s">
        <v>14</v>
      </c>
      <c r="C222">
        <v>7</v>
      </c>
      <c r="D222" t="str">
        <f t="shared" si="11"/>
        <v/>
      </c>
      <c r="E222" t="str">
        <f t="shared" si="12"/>
        <v/>
      </c>
      <c r="F222">
        <f>COUNTIFS('own+play'!$D:$D,$A222,'own+play'!$A:$A,$C222)</f>
        <v>0</v>
      </c>
      <c r="G222">
        <f>COUNTIFS('own+play'!$D:$D,$A222,'own+play'!$A:$A,$C222,'own+play'!$B:$B,"&lt;&gt;Bench")</f>
        <v>0</v>
      </c>
      <c r="H222" t="str">
        <f>IF($F222,SUMIFS('own+play'!$K:$K,'own+play'!$D:$D,$A222,'own+play'!$A:$A,$C222),"")</f>
        <v/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4" x14ac:dyDescent="0.15">
      <c r="A223" t="s">
        <v>19</v>
      </c>
      <c r="B223" t="s">
        <v>14</v>
      </c>
      <c r="C223">
        <v>7</v>
      </c>
      <c r="D223" t="str">
        <f t="shared" si="11"/>
        <v/>
      </c>
      <c r="E223" t="str">
        <f t="shared" si="12"/>
        <v/>
      </c>
      <c r="F223">
        <f>COUNTIFS('own+play'!$D:$D,$A223,'own+play'!$A:$A,$C223)</f>
        <v>0</v>
      </c>
      <c r="G223">
        <f>COUNTIFS('own+play'!$D:$D,$A223,'own+play'!$A:$A,$C223,'own+play'!$B:$B,"&lt;&gt;Bench")</f>
        <v>0</v>
      </c>
      <c r="H223" t="str">
        <f>IF($F223,SUMIFS('own+play'!$K:$K,'own+play'!$D:$D,$A223,'own+play'!$A:$A,$C223),"")</f>
        <v/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4" x14ac:dyDescent="0.15">
      <c r="A224" t="s">
        <v>37</v>
      </c>
      <c r="B224" t="s">
        <v>24</v>
      </c>
      <c r="C224">
        <v>7</v>
      </c>
      <c r="D224" t="str">
        <f t="shared" si="11"/>
        <v/>
      </c>
      <c r="E224" t="str">
        <f t="shared" si="12"/>
        <v/>
      </c>
      <c r="F224">
        <f>COUNTIFS('own+play'!$D:$D,$A224,'own+play'!$A:$A,$C224)</f>
        <v>0</v>
      </c>
      <c r="G224">
        <f>COUNTIFS('own+play'!$D:$D,$A224,'own+play'!$A:$A,$C224,'own+play'!$B:$B,"&lt;&gt;Bench")</f>
        <v>0</v>
      </c>
      <c r="H224" t="str">
        <f>IF($F224,SUMIFS('own+play'!$K:$K,'own+play'!$D:$D,$A224,'own+play'!$A:$A,$C224),"")</f>
        <v/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4" x14ac:dyDescent="0.15">
      <c r="A225" t="s">
        <v>39</v>
      </c>
      <c r="B225" t="s">
        <v>14</v>
      </c>
      <c r="C225">
        <v>7</v>
      </c>
      <c r="D225" t="str">
        <f t="shared" si="11"/>
        <v/>
      </c>
      <c r="E225" t="str">
        <f t="shared" si="12"/>
        <v/>
      </c>
      <c r="F225">
        <f>COUNTIFS('own+play'!$D:$D,$A225,'own+play'!$A:$A,$C225)</f>
        <v>0</v>
      </c>
      <c r="G225">
        <f>COUNTIFS('own+play'!$D:$D,$A225,'own+play'!$A:$A,$C225,'own+play'!$B:$B,"&lt;&gt;Bench")</f>
        <v>0</v>
      </c>
      <c r="H225" t="str">
        <f>IF($F225,SUMIFS('own+play'!$K:$K,'own+play'!$D:$D,$A225,'own+play'!$A:$A,$C225),"")</f>
        <v/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4" x14ac:dyDescent="0.15">
      <c r="A226" t="s">
        <v>38</v>
      </c>
      <c r="B226" t="s">
        <v>14</v>
      </c>
      <c r="C226">
        <v>7</v>
      </c>
      <c r="D226" t="str">
        <f t="shared" si="11"/>
        <v/>
      </c>
      <c r="E226" t="str">
        <f t="shared" si="12"/>
        <v/>
      </c>
      <c r="F226">
        <f>COUNTIFS('own+play'!$D:$D,$A226,'own+play'!$A:$A,$C226)</f>
        <v>0</v>
      </c>
      <c r="G226">
        <f>COUNTIFS('own+play'!$D:$D,$A226,'own+play'!$A:$A,$C226,'own+play'!$B:$B,"&lt;&gt;Bench")</f>
        <v>0</v>
      </c>
      <c r="H226" t="str">
        <f>IF($F226,SUMIFS('own+play'!$K:$K,'own+play'!$D:$D,$A226,'own+play'!$A:$A,$C226),"")</f>
        <v/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4" x14ac:dyDescent="0.15">
      <c r="A227" t="s">
        <v>40</v>
      </c>
      <c r="B227" t="s">
        <v>14</v>
      </c>
      <c r="C227">
        <v>7</v>
      </c>
      <c r="D227" t="str">
        <f t="shared" si="11"/>
        <v/>
      </c>
      <c r="E227" t="str">
        <f t="shared" si="12"/>
        <v/>
      </c>
      <c r="F227">
        <f>COUNTIFS('own+play'!$D:$D,$A227,'own+play'!$A:$A,$C227)</f>
        <v>0</v>
      </c>
      <c r="G227">
        <f>COUNTIFS('own+play'!$D:$D,$A227,'own+play'!$A:$A,$C227,'own+play'!$B:$B,"&lt;&gt;Bench")</f>
        <v>0</v>
      </c>
      <c r="H227" t="str">
        <f>IF($F227,SUMIFS('own+play'!$K:$K,'own+play'!$D:$D,$A227,'own+play'!$A:$A,$C227),"")</f>
        <v/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4" x14ac:dyDescent="0.15">
      <c r="A228" t="s">
        <v>26</v>
      </c>
      <c r="B228" t="s">
        <v>24</v>
      </c>
      <c r="C228">
        <v>7</v>
      </c>
      <c r="D228" t="str">
        <f t="shared" si="11"/>
        <v/>
      </c>
      <c r="E228" t="str">
        <f t="shared" si="12"/>
        <v/>
      </c>
      <c r="F228">
        <f>COUNTIFS('own+play'!$D:$D,$A228,'own+play'!$A:$A,$C228)</f>
        <v>0</v>
      </c>
      <c r="G228">
        <f>COUNTIFS('own+play'!$D:$D,$A228,'own+play'!$A:$A,$C228,'own+play'!$B:$B,"&lt;&gt;Bench")</f>
        <v>0</v>
      </c>
      <c r="H228" t="str">
        <f>IF($F228,SUMIFS('own+play'!$K:$K,'own+play'!$D:$D,$A228,'own+play'!$A:$A,$C228),"")</f>
        <v/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4" x14ac:dyDescent="0.15">
      <c r="A229" t="s">
        <v>43</v>
      </c>
      <c r="B229" t="s">
        <v>24</v>
      </c>
      <c r="C229">
        <v>7</v>
      </c>
      <c r="D229" t="str">
        <f t="shared" si="11"/>
        <v/>
      </c>
      <c r="E229" t="str">
        <f t="shared" si="12"/>
        <v/>
      </c>
      <c r="F229">
        <f>COUNTIFS('own+play'!$D:$D,$A229,'own+play'!$A:$A,$C229)</f>
        <v>0</v>
      </c>
      <c r="G229">
        <f>COUNTIFS('own+play'!$D:$D,$A229,'own+play'!$A:$A,$C229,'own+play'!$B:$B,"&lt;&gt;Bench")</f>
        <v>0</v>
      </c>
      <c r="H229" t="str">
        <f>IF($F229,SUMIFS('own+play'!$K:$K,'own+play'!$D:$D,$A229,'own+play'!$A:$A,$C229),"")</f>
        <v/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4" x14ac:dyDescent="0.15">
      <c r="A230" t="s">
        <v>18</v>
      </c>
      <c r="B230" t="s">
        <v>14</v>
      </c>
      <c r="C230">
        <v>6</v>
      </c>
      <c r="D230" t="str">
        <f t="shared" si="11"/>
        <v/>
      </c>
      <c r="E230" t="str">
        <f t="shared" si="12"/>
        <v/>
      </c>
      <c r="F230">
        <f>COUNTIFS('own+play'!$D:$D,$A230,'own+play'!$A:$A,$C230)</f>
        <v>0</v>
      </c>
      <c r="G230">
        <f>COUNTIFS('own+play'!$D:$D,$A230,'own+play'!$A:$A,$C230,'own+play'!$B:$B,"&lt;&gt;Bench")</f>
        <v>0</v>
      </c>
      <c r="H230" t="str">
        <f>IF($F230,SUMIFS('own+play'!$K:$K,'own+play'!$D:$D,$A230,'own+play'!$A:$A,$C230),"")</f>
        <v/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4" x14ac:dyDescent="0.15">
      <c r="A231" t="s">
        <v>19</v>
      </c>
      <c r="B231" t="s">
        <v>14</v>
      </c>
      <c r="C231">
        <v>6</v>
      </c>
      <c r="D231" t="str">
        <f t="shared" si="11"/>
        <v/>
      </c>
      <c r="E231" t="str">
        <f t="shared" si="12"/>
        <v/>
      </c>
      <c r="F231">
        <f>COUNTIFS('own+play'!$D:$D,$A231,'own+play'!$A:$A,$C231)</f>
        <v>0</v>
      </c>
      <c r="G231">
        <f>COUNTIFS('own+play'!$D:$D,$A231,'own+play'!$A:$A,$C231,'own+play'!$B:$B,"&lt;&gt;Bench")</f>
        <v>0</v>
      </c>
      <c r="H231" t="str">
        <f>IF($F231,SUMIFS('own+play'!$K:$K,'own+play'!$D:$D,$A231,'own+play'!$A:$A,$C231),"")</f>
        <v/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4" x14ac:dyDescent="0.15">
      <c r="A232" t="s">
        <v>37</v>
      </c>
      <c r="B232" t="s">
        <v>24</v>
      </c>
      <c r="C232">
        <v>6</v>
      </c>
      <c r="D232" t="str">
        <f t="shared" si="11"/>
        <v/>
      </c>
      <c r="E232" t="str">
        <f t="shared" si="12"/>
        <v/>
      </c>
      <c r="F232">
        <f>COUNTIFS('own+play'!$D:$D,$A232,'own+play'!$A:$A,$C232)</f>
        <v>0</v>
      </c>
      <c r="G232">
        <f>COUNTIFS('own+play'!$D:$D,$A232,'own+play'!$A:$A,$C232,'own+play'!$B:$B,"&lt;&gt;Bench")</f>
        <v>0</v>
      </c>
      <c r="H232" t="str">
        <f>IF($F232,SUMIFS('own+play'!$K:$K,'own+play'!$D:$D,$A232,'own+play'!$A:$A,$C232),"")</f>
        <v/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4" x14ac:dyDescent="0.15">
      <c r="A233" t="s">
        <v>39</v>
      </c>
      <c r="B233" t="s">
        <v>14</v>
      </c>
      <c r="C233">
        <v>6</v>
      </c>
      <c r="D233" t="str">
        <f t="shared" si="11"/>
        <v/>
      </c>
      <c r="E233" t="str">
        <f t="shared" si="12"/>
        <v/>
      </c>
      <c r="F233">
        <f>COUNTIFS('own+play'!$D:$D,$A233,'own+play'!$A:$A,$C233)</f>
        <v>0</v>
      </c>
      <c r="G233">
        <f>COUNTIFS('own+play'!$D:$D,$A233,'own+play'!$A:$A,$C233,'own+play'!$B:$B,"&lt;&gt;Bench")</f>
        <v>0</v>
      </c>
      <c r="H233" t="str">
        <f>IF($F233,SUMIFS('own+play'!$K:$K,'own+play'!$D:$D,$A233,'own+play'!$A:$A,$C233),"")</f>
        <v/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4" x14ac:dyDescent="0.15">
      <c r="A234" t="s">
        <v>38</v>
      </c>
      <c r="B234" t="s">
        <v>14</v>
      </c>
      <c r="C234">
        <v>6</v>
      </c>
      <c r="D234" t="str">
        <f t="shared" si="11"/>
        <v/>
      </c>
      <c r="E234" t="str">
        <f t="shared" si="12"/>
        <v/>
      </c>
      <c r="F234">
        <f>COUNTIFS('own+play'!$D:$D,$A234,'own+play'!$A:$A,$C234)</f>
        <v>0</v>
      </c>
      <c r="G234">
        <f>COUNTIFS('own+play'!$D:$D,$A234,'own+play'!$A:$A,$C234,'own+play'!$B:$B,"&lt;&gt;Bench")</f>
        <v>0</v>
      </c>
      <c r="H234" t="str">
        <f>IF($F234,SUMIFS('own+play'!$K:$K,'own+play'!$D:$D,$A234,'own+play'!$A:$A,$C234),"")</f>
        <v/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4" x14ac:dyDescent="0.15">
      <c r="A235" t="s">
        <v>26</v>
      </c>
      <c r="B235" t="s">
        <v>24</v>
      </c>
      <c r="C235">
        <v>6</v>
      </c>
      <c r="D235" t="str">
        <f t="shared" si="11"/>
        <v/>
      </c>
      <c r="E235" t="str">
        <f t="shared" si="12"/>
        <v/>
      </c>
      <c r="F235">
        <f>COUNTIFS('own+play'!$D:$D,$A235,'own+play'!$A:$A,$C235)</f>
        <v>0</v>
      </c>
      <c r="G235">
        <f>COUNTIFS('own+play'!$D:$D,$A235,'own+play'!$A:$A,$C235,'own+play'!$B:$B,"&lt;&gt;Bench")</f>
        <v>0</v>
      </c>
      <c r="H235" t="str">
        <f>IF($F235,SUMIFS('own+play'!$K:$K,'own+play'!$D:$D,$A235,'own+play'!$A:$A,$C235),"")</f>
        <v/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4" x14ac:dyDescent="0.15">
      <c r="A236" t="s">
        <v>43</v>
      </c>
      <c r="B236" t="s">
        <v>24</v>
      </c>
      <c r="C236">
        <v>6</v>
      </c>
      <c r="D236" t="str">
        <f t="shared" si="11"/>
        <v/>
      </c>
      <c r="E236" t="str">
        <f t="shared" si="12"/>
        <v/>
      </c>
      <c r="F236">
        <f>COUNTIFS('own+play'!$D:$D,$A236,'own+play'!$A:$A,$C236)</f>
        <v>0</v>
      </c>
      <c r="G236">
        <f>COUNTIFS('own+play'!$D:$D,$A236,'own+play'!$A:$A,$C236,'own+play'!$B:$B,"&lt;&gt;Bench")</f>
        <v>0</v>
      </c>
      <c r="H236" t="str">
        <f>IF($F236,SUMIFS('own+play'!$K:$K,'own+play'!$D:$D,$A236,'own+play'!$A:$A,$C236),"")</f>
        <v/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4" x14ac:dyDescent="0.15">
      <c r="A237" t="s">
        <v>21</v>
      </c>
      <c r="B237" t="s">
        <v>12</v>
      </c>
      <c r="C237">
        <v>6</v>
      </c>
      <c r="D237" t="str">
        <f t="shared" si="11"/>
        <v/>
      </c>
      <c r="E237" t="str">
        <f t="shared" si="12"/>
        <v/>
      </c>
      <c r="F237">
        <f>COUNTIFS('own+play'!$D:$D,$A237,'own+play'!$A:$A,$C237)</f>
        <v>0</v>
      </c>
      <c r="G237">
        <f>COUNTIFS('own+play'!$D:$D,$A237,'own+play'!$A:$A,$C237,'own+play'!$B:$B,"&lt;&gt;Bench")</f>
        <v>0</v>
      </c>
      <c r="H237" t="str">
        <f>IF($F237,SUMIFS('own+play'!$K:$K,'own+play'!$D:$D,$A237,'own+play'!$A:$A,$C237),"")</f>
        <v/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4" x14ac:dyDescent="0.15">
      <c r="A238" t="s">
        <v>18</v>
      </c>
      <c r="B238" t="s">
        <v>14</v>
      </c>
      <c r="C238">
        <v>5</v>
      </c>
      <c r="D238" t="str">
        <f t="shared" si="11"/>
        <v/>
      </c>
      <c r="E238" t="str">
        <f t="shared" si="12"/>
        <v/>
      </c>
      <c r="F238">
        <f>COUNTIFS('own+play'!$D:$D,$A238,'own+play'!$A:$A,$C238)</f>
        <v>0</v>
      </c>
      <c r="G238">
        <f>COUNTIFS('own+play'!$D:$D,$A238,'own+play'!$A:$A,$C238,'own+play'!$B:$B,"&lt;&gt;Bench")</f>
        <v>0</v>
      </c>
      <c r="H238" t="str">
        <f>IF($F238,SUMIFS('own+play'!$K:$K,'own+play'!$D:$D,$A238,'own+play'!$A:$A,$C238),"")</f>
        <v/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4" x14ac:dyDescent="0.15">
      <c r="A239" t="s">
        <v>19</v>
      </c>
      <c r="B239" t="s">
        <v>14</v>
      </c>
      <c r="C239">
        <v>5</v>
      </c>
      <c r="D239" t="str">
        <f t="shared" si="11"/>
        <v/>
      </c>
      <c r="E239" t="str">
        <f t="shared" si="12"/>
        <v/>
      </c>
      <c r="F239">
        <f>COUNTIFS('own+play'!$D:$D,$A239,'own+play'!$A:$A,$C239)</f>
        <v>0</v>
      </c>
      <c r="G239">
        <f>COUNTIFS('own+play'!$D:$D,$A239,'own+play'!$A:$A,$C239,'own+play'!$B:$B,"&lt;&gt;Bench")</f>
        <v>0</v>
      </c>
      <c r="H239" t="str">
        <f>IF($F239,SUMIFS('own+play'!$K:$K,'own+play'!$D:$D,$A239,'own+play'!$A:$A,$C239),"")</f>
        <v/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4" x14ac:dyDescent="0.15">
      <c r="A240" t="s">
        <v>37</v>
      </c>
      <c r="B240" t="s">
        <v>24</v>
      </c>
      <c r="C240">
        <v>5</v>
      </c>
      <c r="D240" t="str">
        <f t="shared" si="11"/>
        <v/>
      </c>
      <c r="E240" t="str">
        <f t="shared" si="12"/>
        <v/>
      </c>
      <c r="F240">
        <f>COUNTIFS('own+play'!$D:$D,$A240,'own+play'!$A:$A,$C240)</f>
        <v>0</v>
      </c>
      <c r="G240">
        <f>COUNTIFS('own+play'!$D:$D,$A240,'own+play'!$A:$A,$C240,'own+play'!$B:$B,"&lt;&gt;Bench")</f>
        <v>0</v>
      </c>
      <c r="H240" t="str">
        <f>IF($F240,SUMIFS('own+play'!$K:$K,'own+play'!$D:$D,$A240,'own+play'!$A:$A,$C240),"")</f>
        <v/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4" x14ac:dyDescent="0.15">
      <c r="A241" t="s">
        <v>39</v>
      </c>
      <c r="B241" t="s">
        <v>14</v>
      </c>
      <c r="C241">
        <v>5</v>
      </c>
      <c r="D241" t="str">
        <f t="shared" si="11"/>
        <v/>
      </c>
      <c r="E241" t="str">
        <f t="shared" si="12"/>
        <v/>
      </c>
      <c r="F241">
        <f>COUNTIFS('own+play'!$D:$D,$A241,'own+play'!$A:$A,$C241)</f>
        <v>0</v>
      </c>
      <c r="G241">
        <f>COUNTIFS('own+play'!$D:$D,$A241,'own+play'!$A:$A,$C241,'own+play'!$B:$B,"&lt;&gt;Bench")</f>
        <v>0</v>
      </c>
      <c r="H241" t="str">
        <f>IF($F241,SUMIFS('own+play'!$K:$K,'own+play'!$D:$D,$A241,'own+play'!$A:$A,$C241),"")</f>
        <v/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4" x14ac:dyDescent="0.15">
      <c r="A242" t="s">
        <v>38</v>
      </c>
      <c r="B242" t="s">
        <v>14</v>
      </c>
      <c r="C242">
        <v>5</v>
      </c>
      <c r="D242" t="str">
        <f t="shared" si="11"/>
        <v/>
      </c>
      <c r="E242" t="str">
        <f t="shared" si="12"/>
        <v/>
      </c>
      <c r="F242">
        <f>COUNTIFS('own+play'!$D:$D,$A242,'own+play'!$A:$A,$C242)</f>
        <v>0</v>
      </c>
      <c r="G242">
        <f>COUNTIFS('own+play'!$D:$D,$A242,'own+play'!$A:$A,$C242,'own+play'!$B:$B,"&lt;&gt;Bench")</f>
        <v>0</v>
      </c>
      <c r="H242" t="str">
        <f>IF($F242,SUMIFS('own+play'!$K:$K,'own+play'!$D:$D,$A242,'own+play'!$A:$A,$C242),"")</f>
        <v/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4" x14ac:dyDescent="0.15">
      <c r="A243" t="s">
        <v>26</v>
      </c>
      <c r="B243" t="s">
        <v>24</v>
      </c>
      <c r="C243">
        <v>5</v>
      </c>
      <c r="D243" t="str">
        <f t="shared" si="11"/>
        <v/>
      </c>
      <c r="E243" t="str">
        <f t="shared" si="12"/>
        <v/>
      </c>
      <c r="F243">
        <f>COUNTIFS('own+play'!$D:$D,$A243,'own+play'!$A:$A,$C243)</f>
        <v>0</v>
      </c>
      <c r="G243">
        <f>COUNTIFS('own+play'!$D:$D,$A243,'own+play'!$A:$A,$C243,'own+play'!$B:$B,"&lt;&gt;Bench")</f>
        <v>0</v>
      </c>
      <c r="H243" t="str">
        <f>IF($F243,SUMIFS('own+play'!$K:$K,'own+play'!$D:$D,$A243,'own+play'!$A:$A,$C243),"")</f>
        <v/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4" x14ac:dyDescent="0.15">
      <c r="A244" t="s">
        <v>43</v>
      </c>
      <c r="B244" t="s">
        <v>24</v>
      </c>
      <c r="C244">
        <v>5</v>
      </c>
      <c r="D244" t="str">
        <f t="shared" si="11"/>
        <v/>
      </c>
      <c r="E244" t="str">
        <f t="shared" si="12"/>
        <v/>
      </c>
      <c r="F244">
        <f>COUNTIFS('own+play'!$D:$D,$A244,'own+play'!$A:$A,$C244)</f>
        <v>0</v>
      </c>
      <c r="G244">
        <f>COUNTIFS('own+play'!$D:$D,$A244,'own+play'!$A:$A,$C244,'own+play'!$B:$B,"&lt;&gt;Bench")</f>
        <v>0</v>
      </c>
      <c r="H244" t="str">
        <f>IF($F244,SUMIFS('own+play'!$K:$K,'own+play'!$D:$D,$A244,'own+play'!$A:$A,$C244),"")</f>
        <v/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4" x14ac:dyDescent="0.15">
      <c r="A245" t="s">
        <v>21</v>
      </c>
      <c r="B245" t="s">
        <v>12</v>
      </c>
      <c r="C245">
        <v>5</v>
      </c>
      <c r="D245" t="str">
        <f t="shared" si="11"/>
        <v/>
      </c>
      <c r="E245" t="str">
        <f t="shared" si="12"/>
        <v/>
      </c>
      <c r="F245">
        <f>COUNTIFS('own+play'!$D:$D,$A245,'own+play'!$A:$A,$C245)</f>
        <v>0</v>
      </c>
      <c r="G245">
        <f>COUNTIFS('own+play'!$D:$D,$A245,'own+play'!$A:$A,$C245,'own+play'!$B:$B,"&lt;&gt;Bench")</f>
        <v>0</v>
      </c>
      <c r="H245" t="str">
        <f>IF($F245,SUMIFS('own+play'!$K:$K,'own+play'!$D:$D,$A245,'own+play'!$A:$A,$C245),"")</f>
        <v/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4" x14ac:dyDescent="0.15">
      <c r="A246" t="s">
        <v>18</v>
      </c>
      <c r="B246" t="s">
        <v>14</v>
      </c>
      <c r="C246">
        <v>4</v>
      </c>
      <c r="D246" t="str">
        <f t="shared" si="11"/>
        <v/>
      </c>
      <c r="E246" t="str">
        <f t="shared" si="12"/>
        <v/>
      </c>
      <c r="F246">
        <f>COUNTIFS('own+play'!$D:$D,$A246,'own+play'!$A:$A,$C246)</f>
        <v>0</v>
      </c>
      <c r="G246">
        <f>COUNTIFS('own+play'!$D:$D,$A246,'own+play'!$A:$A,$C246,'own+play'!$B:$B,"&lt;&gt;Bench")</f>
        <v>0</v>
      </c>
      <c r="H246" t="str">
        <f>IF($F246,SUMIFS('own+play'!$K:$K,'own+play'!$D:$D,$A246,'own+play'!$A:$A,$C246),"")</f>
        <v/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4" x14ac:dyDescent="0.15">
      <c r="A247" t="s">
        <v>19</v>
      </c>
      <c r="B247" t="s">
        <v>14</v>
      </c>
      <c r="C247">
        <v>4</v>
      </c>
      <c r="D247" t="str">
        <f t="shared" si="11"/>
        <v/>
      </c>
      <c r="E247" t="str">
        <f t="shared" si="12"/>
        <v/>
      </c>
      <c r="F247">
        <f>COUNTIFS('own+play'!$D:$D,$A247,'own+play'!$A:$A,$C247)</f>
        <v>0</v>
      </c>
      <c r="G247">
        <f>COUNTIFS('own+play'!$D:$D,$A247,'own+play'!$A:$A,$C247,'own+play'!$B:$B,"&lt;&gt;Bench")</f>
        <v>0</v>
      </c>
      <c r="H247" t="str">
        <f>IF($F247,SUMIFS('own+play'!$K:$K,'own+play'!$D:$D,$A247,'own+play'!$A:$A,$C247),"")</f>
        <v/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4" x14ac:dyDescent="0.15">
      <c r="A248" t="s">
        <v>37</v>
      </c>
      <c r="B248" t="s">
        <v>24</v>
      </c>
      <c r="C248">
        <v>4</v>
      </c>
      <c r="D248" t="str">
        <f t="shared" si="11"/>
        <v/>
      </c>
      <c r="E248" t="str">
        <f t="shared" si="12"/>
        <v/>
      </c>
      <c r="F248">
        <f>COUNTIFS('own+play'!$D:$D,$A248,'own+play'!$A:$A,$C248)</f>
        <v>0</v>
      </c>
      <c r="G248">
        <f>COUNTIFS('own+play'!$D:$D,$A248,'own+play'!$A:$A,$C248,'own+play'!$B:$B,"&lt;&gt;Bench")</f>
        <v>0</v>
      </c>
      <c r="H248" t="str">
        <f>IF($F248,SUMIFS('own+play'!$K:$K,'own+play'!$D:$D,$A248,'own+play'!$A:$A,$C248),"")</f>
        <v/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4" x14ac:dyDescent="0.15">
      <c r="A249" t="s">
        <v>39</v>
      </c>
      <c r="B249" t="s">
        <v>14</v>
      </c>
      <c r="C249">
        <v>4</v>
      </c>
      <c r="D249" t="str">
        <f t="shared" si="11"/>
        <v/>
      </c>
      <c r="E249" t="str">
        <f t="shared" si="12"/>
        <v/>
      </c>
      <c r="F249">
        <f>COUNTIFS('own+play'!$D:$D,$A249,'own+play'!$A:$A,$C249)</f>
        <v>0</v>
      </c>
      <c r="G249">
        <f>COUNTIFS('own+play'!$D:$D,$A249,'own+play'!$A:$A,$C249,'own+play'!$B:$B,"&lt;&gt;Bench")</f>
        <v>0</v>
      </c>
      <c r="H249" t="str">
        <f>IF($F249,SUMIFS('own+play'!$K:$K,'own+play'!$D:$D,$A249,'own+play'!$A:$A,$C249),"")</f>
        <v/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4" x14ac:dyDescent="0.15">
      <c r="A250" t="s">
        <v>38</v>
      </c>
      <c r="B250" t="s">
        <v>14</v>
      </c>
      <c r="C250">
        <v>4</v>
      </c>
      <c r="D250" t="str">
        <f t="shared" ref="D250:D274" si="13">IF(LEFT($J250,1)="@","@","")</f>
        <v/>
      </c>
      <c r="E250" t="str">
        <f t="shared" ref="E250:E274" si="14">SUBSTITUTE($J250,"@","")</f>
        <v/>
      </c>
      <c r="F250">
        <f>COUNTIFS('own+play'!$D:$D,$A250,'own+play'!$A:$A,$C250)</f>
        <v>0</v>
      </c>
      <c r="G250">
        <f>COUNTIFS('own+play'!$D:$D,$A250,'own+play'!$A:$A,$C250,'own+play'!$B:$B,"&lt;&gt;Bench")</f>
        <v>0</v>
      </c>
      <c r="H250" t="str">
        <f>IF($F250,SUMIFS('own+play'!$K:$K,'own+play'!$D:$D,$A250,'own+play'!$A:$A,$C250),"")</f>
        <v/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4" x14ac:dyDescent="0.15">
      <c r="A251" t="s">
        <v>26</v>
      </c>
      <c r="B251" t="s">
        <v>24</v>
      </c>
      <c r="C251">
        <v>4</v>
      </c>
      <c r="D251" t="str">
        <f t="shared" si="13"/>
        <v/>
      </c>
      <c r="E251" t="str">
        <f t="shared" si="14"/>
        <v/>
      </c>
      <c r="F251">
        <f>COUNTIFS('own+play'!$D:$D,$A251,'own+play'!$A:$A,$C251)</f>
        <v>0</v>
      </c>
      <c r="G251">
        <f>COUNTIFS('own+play'!$D:$D,$A251,'own+play'!$A:$A,$C251,'own+play'!$B:$B,"&lt;&gt;Bench")</f>
        <v>0</v>
      </c>
      <c r="H251" t="str">
        <f>IF($F251,SUMIFS('own+play'!$K:$K,'own+play'!$D:$D,$A251,'own+play'!$A:$A,$C251),"")</f>
        <v/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4" x14ac:dyDescent="0.15">
      <c r="A252" t="s">
        <v>43</v>
      </c>
      <c r="B252" t="s">
        <v>24</v>
      </c>
      <c r="C252">
        <v>4</v>
      </c>
      <c r="D252" t="str">
        <f t="shared" si="13"/>
        <v/>
      </c>
      <c r="E252" t="str">
        <f t="shared" si="14"/>
        <v/>
      </c>
      <c r="F252">
        <f>COUNTIFS('own+play'!$D:$D,$A252,'own+play'!$A:$A,$C252)</f>
        <v>0</v>
      </c>
      <c r="G252">
        <f>COUNTIFS('own+play'!$D:$D,$A252,'own+play'!$A:$A,$C252,'own+play'!$B:$B,"&lt;&gt;Bench")</f>
        <v>0</v>
      </c>
      <c r="H252" t="str">
        <f>IF($F252,SUMIFS('own+play'!$K:$K,'own+play'!$D:$D,$A252,'own+play'!$A:$A,$C252),"")</f>
        <v/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4" x14ac:dyDescent="0.15">
      <c r="A253" t="s">
        <v>21</v>
      </c>
      <c r="B253" t="s">
        <v>12</v>
      </c>
      <c r="C253">
        <v>4</v>
      </c>
      <c r="D253" t="str">
        <f t="shared" si="13"/>
        <v/>
      </c>
      <c r="E253" t="str">
        <f t="shared" si="14"/>
        <v/>
      </c>
      <c r="F253">
        <f>COUNTIFS('own+play'!$D:$D,$A253,'own+play'!$A:$A,$C253)</f>
        <v>0</v>
      </c>
      <c r="G253">
        <f>COUNTIFS('own+play'!$D:$D,$A253,'own+play'!$A:$A,$C253,'own+play'!$B:$B,"&lt;&gt;Bench")</f>
        <v>0</v>
      </c>
      <c r="H253" t="str">
        <f>IF($F253,SUMIFS('own+play'!$K:$K,'own+play'!$D:$D,$A253,'own+play'!$A:$A,$C253),"")</f>
        <v/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4" x14ac:dyDescent="0.15">
      <c r="A254" t="s">
        <v>13</v>
      </c>
      <c r="B254" t="s">
        <v>14</v>
      </c>
      <c r="C254">
        <v>3</v>
      </c>
      <c r="D254" t="str">
        <f t="shared" si="13"/>
        <v/>
      </c>
      <c r="E254" t="str">
        <f t="shared" si="14"/>
        <v/>
      </c>
      <c r="F254">
        <f>COUNTIFS('own+play'!$D:$D,$A254,'own+play'!$A:$A,$C254)</f>
        <v>0</v>
      </c>
      <c r="G254">
        <f>COUNTIFS('own+play'!$D:$D,$A254,'own+play'!$A:$A,$C254,'own+play'!$B:$B,"&lt;&gt;Bench")</f>
        <v>0</v>
      </c>
      <c r="H254" t="str">
        <f>IF($F254,SUMIFS('own+play'!$K:$K,'own+play'!$D:$D,$A254,'own+play'!$A:$A,$C254),"")</f>
        <v/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4" x14ac:dyDescent="0.15">
      <c r="A255" t="s">
        <v>15</v>
      </c>
      <c r="B255" t="s">
        <v>14</v>
      </c>
      <c r="C255">
        <v>3</v>
      </c>
      <c r="D255" t="str">
        <f t="shared" si="13"/>
        <v/>
      </c>
      <c r="E255" t="str">
        <f t="shared" si="14"/>
        <v/>
      </c>
      <c r="F255">
        <f>COUNTIFS('own+play'!$D:$D,$A255,'own+play'!$A:$A,$C255)</f>
        <v>0</v>
      </c>
      <c r="G255">
        <f>COUNTIFS('own+play'!$D:$D,$A255,'own+play'!$A:$A,$C255,'own+play'!$B:$B,"&lt;&gt;Bench")</f>
        <v>0</v>
      </c>
      <c r="H255" t="str">
        <f>IF($F255,SUMIFS('own+play'!$K:$K,'own+play'!$D:$D,$A255,'own+play'!$A:$A,$C255),"")</f>
        <v/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4" x14ac:dyDescent="0.15">
      <c r="A256" t="s">
        <v>19</v>
      </c>
      <c r="B256" t="s">
        <v>14</v>
      </c>
      <c r="C256">
        <v>3</v>
      </c>
      <c r="D256" t="str">
        <f t="shared" si="13"/>
        <v/>
      </c>
      <c r="E256" t="str">
        <f t="shared" si="14"/>
        <v/>
      </c>
      <c r="F256">
        <f>COUNTIFS('own+play'!$D:$D,$A256,'own+play'!$A:$A,$C256)</f>
        <v>0</v>
      </c>
      <c r="G256">
        <f>COUNTIFS('own+play'!$D:$D,$A256,'own+play'!$A:$A,$C256,'own+play'!$B:$B,"&lt;&gt;Bench")</f>
        <v>0</v>
      </c>
      <c r="H256" t="str">
        <f>IF($F256,SUMIFS('own+play'!$K:$K,'own+play'!$D:$D,$A256,'own+play'!$A:$A,$C256),"")</f>
        <v/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4" x14ac:dyDescent="0.15">
      <c r="A257" t="s">
        <v>39</v>
      </c>
      <c r="B257" t="s">
        <v>14</v>
      </c>
      <c r="C257">
        <v>3</v>
      </c>
      <c r="D257" t="str">
        <f t="shared" si="13"/>
        <v/>
      </c>
      <c r="E257" t="str">
        <f t="shared" si="14"/>
        <v/>
      </c>
      <c r="F257">
        <f>COUNTIFS('own+play'!$D:$D,$A257,'own+play'!$A:$A,$C257)</f>
        <v>0</v>
      </c>
      <c r="G257">
        <f>COUNTIFS('own+play'!$D:$D,$A257,'own+play'!$A:$A,$C257,'own+play'!$B:$B,"&lt;&gt;Bench")</f>
        <v>0</v>
      </c>
      <c r="H257" t="str">
        <f>IF($F257,SUMIFS('own+play'!$K:$K,'own+play'!$D:$D,$A257,'own+play'!$A:$A,$C257),"")</f>
        <v/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4" x14ac:dyDescent="0.15">
      <c r="A258" t="s">
        <v>38</v>
      </c>
      <c r="B258" t="s">
        <v>14</v>
      </c>
      <c r="C258">
        <v>3</v>
      </c>
      <c r="D258" t="str">
        <f t="shared" si="13"/>
        <v/>
      </c>
      <c r="E258" t="str">
        <f t="shared" si="14"/>
        <v/>
      </c>
      <c r="F258">
        <f>COUNTIFS('own+play'!$D:$D,$A258,'own+play'!$A:$A,$C258)</f>
        <v>0</v>
      </c>
      <c r="G258">
        <f>COUNTIFS('own+play'!$D:$D,$A258,'own+play'!$A:$A,$C258,'own+play'!$B:$B,"&lt;&gt;Bench")</f>
        <v>0</v>
      </c>
      <c r="H258" t="str">
        <f>IF($F258,SUMIFS('own+play'!$K:$K,'own+play'!$D:$D,$A258,'own+play'!$A:$A,$C258),"")</f>
        <v/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4" x14ac:dyDescent="0.15">
      <c r="A259" t="s">
        <v>26</v>
      </c>
      <c r="B259" t="s">
        <v>24</v>
      </c>
      <c r="C259">
        <v>3</v>
      </c>
      <c r="D259" t="str">
        <f t="shared" si="13"/>
        <v/>
      </c>
      <c r="E259" t="str">
        <f t="shared" si="14"/>
        <v/>
      </c>
      <c r="F259">
        <f>COUNTIFS('own+play'!$D:$D,$A259,'own+play'!$A:$A,$C259)</f>
        <v>0</v>
      </c>
      <c r="G259">
        <f>COUNTIFS('own+play'!$D:$D,$A259,'own+play'!$A:$A,$C259,'own+play'!$B:$B,"&lt;&gt;Bench")</f>
        <v>0</v>
      </c>
      <c r="H259" t="str">
        <f>IF($F259,SUMIFS('own+play'!$K:$K,'own+play'!$D:$D,$A259,'own+play'!$A:$A,$C259),"")</f>
        <v/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4" x14ac:dyDescent="0.15">
      <c r="A260" t="s">
        <v>21</v>
      </c>
      <c r="B260" t="s">
        <v>12</v>
      </c>
      <c r="C260">
        <v>3</v>
      </c>
      <c r="D260" t="str">
        <f t="shared" si="13"/>
        <v/>
      </c>
      <c r="E260" t="str">
        <f t="shared" si="14"/>
        <v/>
      </c>
      <c r="F260">
        <f>COUNTIFS('own+play'!$D:$D,$A260,'own+play'!$A:$A,$C260)</f>
        <v>0</v>
      </c>
      <c r="G260">
        <f>COUNTIFS('own+play'!$D:$D,$A260,'own+play'!$A:$A,$C260,'own+play'!$B:$B,"&lt;&gt;Bench")</f>
        <v>0</v>
      </c>
      <c r="H260" t="str">
        <f>IF($F260,SUMIFS('own+play'!$K:$K,'own+play'!$D:$D,$A260,'own+play'!$A:$A,$C260),"")</f>
        <v/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4" x14ac:dyDescent="0.15">
      <c r="A261" t="s">
        <v>13</v>
      </c>
      <c r="B261" t="s">
        <v>14</v>
      </c>
      <c r="C261">
        <v>2</v>
      </c>
      <c r="D261" t="str">
        <f t="shared" si="13"/>
        <v/>
      </c>
      <c r="E261" t="str">
        <f t="shared" si="14"/>
        <v/>
      </c>
      <c r="F261">
        <f>COUNTIFS('own+play'!$D:$D,$A261,'own+play'!$A:$A,$C261)</f>
        <v>0</v>
      </c>
      <c r="G261">
        <f>COUNTIFS('own+play'!$D:$D,$A261,'own+play'!$A:$A,$C261,'own+play'!$B:$B,"&lt;&gt;Bench")</f>
        <v>0</v>
      </c>
      <c r="H261" t="str">
        <f>IF($F261,SUMIFS('own+play'!$K:$K,'own+play'!$D:$D,$A261,'own+play'!$A:$A,$C261),"")</f>
        <v/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4" x14ac:dyDescent="0.15">
      <c r="A262" t="s">
        <v>15</v>
      </c>
      <c r="B262" t="s">
        <v>14</v>
      </c>
      <c r="C262">
        <v>2</v>
      </c>
      <c r="D262" t="str">
        <f t="shared" si="13"/>
        <v/>
      </c>
      <c r="E262" t="str">
        <f t="shared" si="14"/>
        <v/>
      </c>
      <c r="F262">
        <f>COUNTIFS('own+play'!$D:$D,$A262,'own+play'!$A:$A,$C262)</f>
        <v>0</v>
      </c>
      <c r="G262">
        <f>COUNTIFS('own+play'!$D:$D,$A262,'own+play'!$A:$A,$C262,'own+play'!$B:$B,"&lt;&gt;Bench")</f>
        <v>0</v>
      </c>
      <c r="H262" t="str">
        <f>IF($F262,SUMIFS('own+play'!$K:$K,'own+play'!$D:$D,$A262,'own+play'!$A:$A,$C262),"")</f>
        <v/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4" x14ac:dyDescent="0.15">
      <c r="A263" t="s">
        <v>19</v>
      </c>
      <c r="B263" t="s">
        <v>14</v>
      </c>
      <c r="C263">
        <v>2</v>
      </c>
      <c r="D263" t="str">
        <f t="shared" si="13"/>
        <v/>
      </c>
      <c r="E263" t="str">
        <f t="shared" si="14"/>
        <v/>
      </c>
      <c r="F263">
        <f>COUNTIFS('own+play'!$D:$D,$A263,'own+play'!$A:$A,$C263)</f>
        <v>0</v>
      </c>
      <c r="G263">
        <f>COUNTIFS('own+play'!$D:$D,$A263,'own+play'!$A:$A,$C263,'own+play'!$B:$B,"&lt;&gt;Bench")</f>
        <v>0</v>
      </c>
      <c r="H263" t="str">
        <f>IF($F263,SUMIFS('own+play'!$K:$K,'own+play'!$D:$D,$A263,'own+play'!$A:$A,$C263),"")</f>
        <v/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4" x14ac:dyDescent="0.15">
      <c r="A264" t="s">
        <v>39</v>
      </c>
      <c r="B264" t="s">
        <v>14</v>
      </c>
      <c r="C264">
        <v>2</v>
      </c>
      <c r="D264" t="str">
        <f t="shared" si="13"/>
        <v/>
      </c>
      <c r="E264" t="str">
        <f t="shared" si="14"/>
        <v/>
      </c>
      <c r="F264">
        <f>COUNTIFS('own+play'!$D:$D,$A264,'own+play'!$A:$A,$C264)</f>
        <v>0</v>
      </c>
      <c r="G264">
        <f>COUNTIFS('own+play'!$D:$D,$A264,'own+play'!$A:$A,$C264,'own+play'!$B:$B,"&lt;&gt;Bench")</f>
        <v>0</v>
      </c>
      <c r="H264" t="str">
        <f>IF($F264,SUMIFS('own+play'!$K:$K,'own+play'!$D:$D,$A264,'own+play'!$A:$A,$C264),"")</f>
        <v/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4" x14ac:dyDescent="0.15">
      <c r="A265" t="s">
        <v>38</v>
      </c>
      <c r="B265" t="s">
        <v>14</v>
      </c>
      <c r="C265">
        <v>2</v>
      </c>
      <c r="D265" t="str">
        <f t="shared" si="13"/>
        <v/>
      </c>
      <c r="E265" t="str">
        <f t="shared" si="14"/>
        <v/>
      </c>
      <c r="F265">
        <f>COUNTIFS('own+play'!$D:$D,$A265,'own+play'!$A:$A,$C265)</f>
        <v>0</v>
      </c>
      <c r="G265">
        <f>COUNTIFS('own+play'!$D:$D,$A265,'own+play'!$A:$A,$C265,'own+play'!$B:$B,"&lt;&gt;Bench")</f>
        <v>0</v>
      </c>
      <c r="H265" t="str">
        <f>IF($F265,SUMIFS('own+play'!$K:$K,'own+play'!$D:$D,$A265,'own+play'!$A:$A,$C265),"")</f>
        <v/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4" x14ac:dyDescent="0.15">
      <c r="A266" t="s">
        <v>26</v>
      </c>
      <c r="B266" t="s">
        <v>24</v>
      </c>
      <c r="C266">
        <v>2</v>
      </c>
      <c r="D266" t="str">
        <f t="shared" si="13"/>
        <v/>
      </c>
      <c r="E266" t="str">
        <f t="shared" si="14"/>
        <v/>
      </c>
      <c r="F266">
        <f>COUNTIFS('own+play'!$D:$D,$A266,'own+play'!$A:$A,$C266)</f>
        <v>0</v>
      </c>
      <c r="G266">
        <f>COUNTIFS('own+play'!$D:$D,$A266,'own+play'!$A:$A,$C266,'own+play'!$B:$B,"&lt;&gt;Bench")</f>
        <v>0</v>
      </c>
      <c r="H266" t="str">
        <f>IF($F266,SUMIFS('own+play'!$K:$K,'own+play'!$D:$D,$A266,'own+play'!$A:$A,$C266),"")</f>
        <v/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4" x14ac:dyDescent="0.15">
      <c r="A267" t="s">
        <v>21</v>
      </c>
      <c r="B267" t="s">
        <v>12</v>
      </c>
      <c r="C267">
        <v>2</v>
      </c>
      <c r="D267" t="str">
        <f t="shared" si="13"/>
        <v/>
      </c>
      <c r="E267" t="str">
        <f t="shared" si="14"/>
        <v/>
      </c>
      <c r="F267">
        <f>COUNTIFS('own+play'!$D:$D,$A267,'own+play'!$A:$A,$C267)</f>
        <v>0</v>
      </c>
      <c r="G267">
        <f>COUNTIFS('own+play'!$D:$D,$A267,'own+play'!$A:$A,$C267,'own+play'!$B:$B,"&lt;&gt;Bench")</f>
        <v>0</v>
      </c>
      <c r="H267" t="str">
        <f>IF($F267,SUMIFS('own+play'!$K:$K,'own+play'!$D:$D,$A267,'own+play'!$A:$A,$C267),"")</f>
        <v/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4" x14ac:dyDescent="0.15">
      <c r="A268" t="s">
        <v>13</v>
      </c>
      <c r="B268" t="s">
        <v>14</v>
      </c>
      <c r="C268">
        <v>1</v>
      </c>
      <c r="D268" t="str">
        <f t="shared" si="13"/>
        <v/>
      </c>
      <c r="E268" t="str">
        <f t="shared" si="14"/>
        <v/>
      </c>
      <c r="F268">
        <f>COUNTIFS('own+play'!$D:$D,$A268,'own+play'!$A:$A,$C268)</f>
        <v>0</v>
      </c>
      <c r="G268">
        <f>COUNTIFS('own+play'!$D:$D,$A268,'own+play'!$A:$A,$C268,'own+play'!$B:$B,"&lt;&gt;Bench")</f>
        <v>0</v>
      </c>
      <c r="H268" t="str">
        <f>IF($F268,SUMIFS('own+play'!$K:$K,'own+play'!$D:$D,$A268,'own+play'!$A:$A,$C268),"")</f>
        <v/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4" x14ac:dyDescent="0.15">
      <c r="A269" t="s">
        <v>15</v>
      </c>
      <c r="B269" t="s">
        <v>14</v>
      </c>
      <c r="C269">
        <v>1</v>
      </c>
      <c r="D269" t="str">
        <f t="shared" si="13"/>
        <v/>
      </c>
      <c r="E269" t="str">
        <f t="shared" si="14"/>
        <v/>
      </c>
      <c r="F269">
        <f>COUNTIFS('own+play'!$D:$D,$A269,'own+play'!$A:$A,$C269)</f>
        <v>0</v>
      </c>
      <c r="G269">
        <f>COUNTIFS('own+play'!$D:$D,$A269,'own+play'!$A:$A,$C269,'own+play'!$B:$B,"&lt;&gt;Bench")</f>
        <v>0</v>
      </c>
      <c r="H269" t="str">
        <f>IF($F269,SUMIFS('own+play'!$K:$K,'own+play'!$D:$D,$A269,'own+play'!$A:$A,$C269),"")</f>
        <v/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4" x14ac:dyDescent="0.15">
      <c r="A270" t="s">
        <v>19</v>
      </c>
      <c r="B270" t="s">
        <v>14</v>
      </c>
      <c r="C270">
        <v>1</v>
      </c>
      <c r="D270" t="str">
        <f t="shared" si="13"/>
        <v/>
      </c>
      <c r="E270" t="str">
        <f t="shared" si="14"/>
        <v/>
      </c>
      <c r="F270">
        <f>COUNTIFS('own+play'!$D:$D,$A270,'own+play'!$A:$A,$C270)</f>
        <v>0</v>
      </c>
      <c r="G270">
        <f>COUNTIFS('own+play'!$D:$D,$A270,'own+play'!$A:$A,$C270,'own+play'!$B:$B,"&lt;&gt;Bench")</f>
        <v>0</v>
      </c>
      <c r="H270" t="str">
        <f>IF($F270,SUMIFS('own+play'!$K:$K,'own+play'!$D:$D,$A270,'own+play'!$A:$A,$C270),"")</f>
        <v/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4" x14ac:dyDescent="0.15">
      <c r="A271" t="s">
        <v>39</v>
      </c>
      <c r="B271" t="s">
        <v>14</v>
      </c>
      <c r="C271">
        <v>1</v>
      </c>
      <c r="D271" t="str">
        <f t="shared" si="13"/>
        <v/>
      </c>
      <c r="E271" t="str">
        <f t="shared" si="14"/>
        <v/>
      </c>
      <c r="F271">
        <f>COUNTIFS('own+play'!$D:$D,$A271,'own+play'!$A:$A,$C271)</f>
        <v>0</v>
      </c>
      <c r="G271">
        <f>COUNTIFS('own+play'!$D:$D,$A271,'own+play'!$A:$A,$C271,'own+play'!$B:$B,"&lt;&gt;Bench")</f>
        <v>0</v>
      </c>
      <c r="H271" t="str">
        <f>IF($F271,SUMIFS('own+play'!$K:$K,'own+play'!$D:$D,$A271,'own+play'!$A:$A,$C271),"")</f>
        <v/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4" x14ac:dyDescent="0.15">
      <c r="A272" t="s">
        <v>38</v>
      </c>
      <c r="B272" t="s">
        <v>14</v>
      </c>
      <c r="C272">
        <v>1</v>
      </c>
      <c r="D272" t="str">
        <f t="shared" si="13"/>
        <v/>
      </c>
      <c r="E272" t="str">
        <f t="shared" si="14"/>
        <v/>
      </c>
      <c r="F272">
        <f>COUNTIFS('own+play'!$D:$D,$A272,'own+play'!$A:$A,$C272)</f>
        <v>0</v>
      </c>
      <c r="G272">
        <f>COUNTIFS('own+play'!$D:$D,$A272,'own+play'!$A:$A,$C272,'own+play'!$B:$B,"&lt;&gt;Bench")</f>
        <v>0</v>
      </c>
      <c r="H272" t="str">
        <f>IF($F272,SUMIFS('own+play'!$K:$K,'own+play'!$D:$D,$A272,'own+play'!$A:$A,$C272),"")</f>
        <v/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4" x14ac:dyDescent="0.15">
      <c r="A273" t="s">
        <v>26</v>
      </c>
      <c r="B273" t="s">
        <v>24</v>
      </c>
      <c r="C273">
        <v>1</v>
      </c>
      <c r="D273" t="str">
        <f t="shared" si="13"/>
        <v/>
      </c>
      <c r="E273" t="str">
        <f t="shared" si="14"/>
        <v/>
      </c>
      <c r="F273">
        <f>COUNTIFS('own+play'!$D:$D,$A273,'own+play'!$A:$A,$C273)</f>
        <v>0</v>
      </c>
      <c r="G273">
        <f>COUNTIFS('own+play'!$D:$D,$A273,'own+play'!$A:$A,$C273,'own+play'!$B:$B,"&lt;&gt;Bench")</f>
        <v>0</v>
      </c>
      <c r="H273" t="str">
        <f>IF($F273,SUMIFS('own+play'!$K:$K,'own+play'!$D:$D,$A273,'own+play'!$A:$A,$C273),"")</f>
        <v/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4" x14ac:dyDescent="0.15">
      <c r="A274" t="s">
        <v>21</v>
      </c>
      <c r="B274" t="s">
        <v>12</v>
      </c>
      <c r="C274">
        <v>1</v>
      </c>
      <c r="D274" t="str">
        <f t="shared" si="13"/>
        <v/>
      </c>
      <c r="E274" t="str">
        <f t="shared" si="14"/>
        <v/>
      </c>
      <c r="F274">
        <f>COUNTIFS('own+play'!$D:$D,$A274,'own+play'!$A:$A,$C274)</f>
        <v>0</v>
      </c>
      <c r="G274">
        <f>COUNTIFS('own+play'!$D:$D,$A274,'own+play'!$A:$A,$C274,'own+play'!$B:$B,"&lt;&gt;Bench")</f>
        <v>0</v>
      </c>
      <c r="H274" t="str">
        <f>IF($F274,SUMIFS('own+play'!$K:$K,'own+play'!$D:$D,$A274,'own+play'!$A:$A,$C274),"")</f>
        <v/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</row>
  </sheetData>
  <autoFilter ref="A1:N274">
    <sortState ref="A2:N365">
      <sortCondition descending="1" ref="F1:F36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E41" sqref="E41"/>
    </sheetView>
  </sheetViews>
  <sheetFormatPr baseColWidth="10" defaultRowHeight="13" x14ac:dyDescent="0.15"/>
  <cols>
    <col min="4" max="4" width="2.83203125" style="8" customWidth="1"/>
    <col min="5" max="5" width="4.83203125" style="7" customWidth="1"/>
  </cols>
  <sheetData>
    <row r="1" spans="1:15" x14ac:dyDescent="0.15">
      <c r="A1" t="s">
        <v>0</v>
      </c>
      <c r="B1" t="s">
        <v>1</v>
      </c>
      <c r="C1" t="s">
        <v>2</v>
      </c>
      <c r="D1"/>
      <c r="E1"/>
      <c r="F1" t="s">
        <v>3</v>
      </c>
      <c r="G1" t="s">
        <v>4</v>
      </c>
      <c r="H1" t="s">
        <v>54</v>
      </c>
      <c r="I1" t="s">
        <v>47</v>
      </c>
      <c r="J1" t="s">
        <v>5</v>
      </c>
      <c r="K1" t="s">
        <v>314</v>
      </c>
      <c r="L1" t="s">
        <v>315</v>
      </c>
      <c r="M1" t="s">
        <v>316</v>
      </c>
      <c r="N1" t="s">
        <v>9</v>
      </c>
    </row>
    <row r="2" spans="1:15" x14ac:dyDescent="0.15">
      <c r="A2" t="s">
        <v>46</v>
      </c>
      <c r="B2" t="s">
        <v>17</v>
      </c>
      <c r="C2">
        <v>8</v>
      </c>
      <c r="D2" t="str">
        <f t="shared" ref="D2:D65" si="0">IF(LEFT($J2,1)="@","@","")</f>
        <v>@</v>
      </c>
      <c r="E2" t="str">
        <f t="shared" ref="E2:E65" si="1">SUBSTITUTE($J2,"@","")</f>
        <v>NYJ</v>
      </c>
      <c r="F2">
        <f>COUNTIFS('own+play'!$D:$D,$A2,'own+play'!$A:$A,$C2)</f>
        <v>1</v>
      </c>
      <c r="G2">
        <f>COUNTIFS('own+play'!$D:$D,$A2,'own+play'!$A:$A,$C2,'own+play'!$B:$B,"&lt;&gt;Bench")</f>
        <v>1</v>
      </c>
      <c r="H2">
        <f>IF($F2,SUMIFS('own+play'!$K:$K,'own+play'!$D:$D,$A2,'own+play'!$A:$A,$C2),"")</f>
        <v>7</v>
      </c>
      <c r="I2">
        <v>8</v>
      </c>
      <c r="J2" t="s">
        <v>188</v>
      </c>
      <c r="K2">
        <v>20</v>
      </c>
      <c r="L2">
        <v>0</v>
      </c>
      <c r="M2">
        <v>1</v>
      </c>
      <c r="N2">
        <v>0</v>
      </c>
      <c r="O2">
        <v>7</v>
      </c>
    </row>
    <row r="3" spans="1:15" x14ac:dyDescent="0.15">
      <c r="A3" t="s">
        <v>36</v>
      </c>
      <c r="B3" t="s">
        <v>17</v>
      </c>
      <c r="C3">
        <v>9</v>
      </c>
      <c r="D3" t="str">
        <f t="shared" si="0"/>
        <v>@</v>
      </c>
      <c r="E3" t="str">
        <f t="shared" si="1"/>
        <v>GB</v>
      </c>
      <c r="F3">
        <f>COUNTIFS('own+play'!$D:$D,$A3,'own+play'!$A:$A,$C3)</f>
        <v>1</v>
      </c>
      <c r="G3">
        <f>COUNTIFS('own+play'!$D:$D,$A3,'own+play'!$A:$A,$C3,'own+play'!$B:$B,"&lt;&gt;Bench")</f>
        <v>1</v>
      </c>
      <c r="H3">
        <f>IF($F3,SUMIFS('own+play'!$K:$K,'own+play'!$D:$D,$A3,'own+play'!$A:$A,$C3),"")</f>
        <v>8.4</v>
      </c>
      <c r="I3">
        <v>9</v>
      </c>
      <c r="J3" t="s">
        <v>199</v>
      </c>
      <c r="K3">
        <v>17</v>
      </c>
      <c r="L3">
        <v>0</v>
      </c>
      <c r="M3">
        <v>0</v>
      </c>
      <c r="N3">
        <v>0</v>
      </c>
      <c r="O3">
        <v>6</v>
      </c>
    </row>
    <row r="4" spans="1:15" x14ac:dyDescent="0.15">
      <c r="A4" t="s">
        <v>36</v>
      </c>
      <c r="B4" t="s">
        <v>17</v>
      </c>
      <c r="C4">
        <v>10</v>
      </c>
      <c r="D4" t="str">
        <f t="shared" si="0"/>
        <v/>
      </c>
      <c r="E4" t="str">
        <f t="shared" si="1"/>
        <v>Cle</v>
      </c>
      <c r="F4">
        <f>COUNTIFS('own+play'!$D:$D,$A4,'own+play'!$A:$A,$C4)</f>
        <v>1</v>
      </c>
      <c r="G4">
        <f>COUNTIFS('own+play'!$D:$D,$A4,'own+play'!$A:$A,$C4,'own+play'!$B:$B,"&lt;&gt;Bench")</f>
        <v>1</v>
      </c>
      <c r="H4">
        <f>IF($F4,SUMIFS('own+play'!$K:$K,'own+play'!$D:$D,$A4,'own+play'!$A:$A,$C4),"")</f>
        <v>9.4</v>
      </c>
      <c r="I4">
        <v>10</v>
      </c>
      <c r="J4" t="s">
        <v>170</v>
      </c>
      <c r="K4">
        <v>24</v>
      </c>
      <c r="L4">
        <v>1</v>
      </c>
      <c r="M4">
        <v>1</v>
      </c>
      <c r="N4">
        <v>1</v>
      </c>
      <c r="O4">
        <v>11</v>
      </c>
    </row>
    <row r="5" spans="1:15" x14ac:dyDescent="0.15">
      <c r="A5" t="s">
        <v>36</v>
      </c>
      <c r="B5" t="s">
        <v>17</v>
      </c>
      <c r="C5">
        <v>11</v>
      </c>
      <c r="D5" t="str">
        <f t="shared" si="0"/>
        <v>@</v>
      </c>
      <c r="E5" t="str">
        <f t="shared" si="1"/>
        <v>Chi</v>
      </c>
      <c r="F5">
        <f>COUNTIFS('own+play'!$D:$D,$A5,'own+play'!$A:$A,$C5)</f>
        <v>1</v>
      </c>
      <c r="G5">
        <f>COUNTIFS('own+play'!$D:$D,$A5,'own+play'!$A:$A,$C5,'own+play'!$B:$B,"&lt;&gt;Bench")</f>
        <v>1</v>
      </c>
      <c r="H5">
        <f>IF($F5,SUMIFS('own+play'!$K:$K,'own+play'!$D:$D,$A5,'own+play'!$A:$A,$C5),"")</f>
        <v>7.2</v>
      </c>
      <c r="I5">
        <v>11</v>
      </c>
      <c r="J5" t="s">
        <v>146</v>
      </c>
      <c r="K5">
        <v>24</v>
      </c>
      <c r="L5">
        <v>0</v>
      </c>
      <c r="M5">
        <v>1</v>
      </c>
      <c r="N5">
        <v>1</v>
      </c>
      <c r="O5">
        <v>8</v>
      </c>
    </row>
    <row r="6" spans="1:15" x14ac:dyDescent="0.15">
      <c r="A6" t="s">
        <v>36</v>
      </c>
      <c r="B6" t="s">
        <v>17</v>
      </c>
      <c r="C6">
        <v>12</v>
      </c>
      <c r="D6" t="str">
        <f t="shared" si="0"/>
        <v/>
      </c>
      <c r="E6" t="str">
        <f t="shared" si="1"/>
        <v>Min</v>
      </c>
      <c r="F6">
        <f>COUNTIFS('own+play'!$D:$D,$A6,'own+play'!$A:$A,$C6)</f>
        <v>1</v>
      </c>
      <c r="G6">
        <f>COUNTIFS('own+play'!$D:$D,$A6,'own+play'!$A:$A,$C6,'own+play'!$B:$B,"&lt;&gt;Bench")</f>
        <v>0</v>
      </c>
      <c r="H6">
        <f>IF($F6,SUMIFS('own+play'!$K:$K,'own+play'!$D:$D,$A6,'own+play'!$A:$A,$C6),"")</f>
        <v>4.7</v>
      </c>
      <c r="I6">
        <v>12</v>
      </c>
      <c r="J6" t="s">
        <v>113</v>
      </c>
      <c r="K6">
        <v>30</v>
      </c>
      <c r="L6">
        <v>0</v>
      </c>
      <c r="M6">
        <v>0</v>
      </c>
      <c r="N6">
        <v>0</v>
      </c>
      <c r="O6">
        <v>2</v>
      </c>
    </row>
    <row r="7" spans="1:15" x14ac:dyDescent="0.15">
      <c r="A7" t="s">
        <v>36</v>
      </c>
      <c r="B7" t="s">
        <v>17</v>
      </c>
      <c r="C7">
        <v>13</v>
      </c>
      <c r="D7" t="str">
        <f t="shared" si="0"/>
        <v>@</v>
      </c>
      <c r="E7" t="str">
        <f t="shared" si="1"/>
        <v>Bal</v>
      </c>
      <c r="F7">
        <f>COUNTIFS('own+play'!$D:$D,$A7,'own+play'!$A:$A,$C7)</f>
        <v>1</v>
      </c>
      <c r="G7">
        <f>COUNTIFS('own+play'!$D:$D,$A7,'own+play'!$A:$A,$C7,'own+play'!$B:$B,"&lt;&gt;Bench")</f>
        <v>0</v>
      </c>
      <c r="H7">
        <f>IF($F7,SUMIFS('own+play'!$K:$K,'own+play'!$D:$D,$A7,'own+play'!$A:$A,$C7),"")</f>
        <v>6.4</v>
      </c>
      <c r="I7">
        <v>13</v>
      </c>
      <c r="J7" t="s">
        <v>91</v>
      </c>
      <c r="K7">
        <v>38</v>
      </c>
      <c r="L7">
        <v>0</v>
      </c>
      <c r="M7">
        <v>0</v>
      </c>
      <c r="N7">
        <v>0</v>
      </c>
      <c r="O7">
        <v>-4</v>
      </c>
    </row>
    <row r="8" spans="1:15" x14ac:dyDescent="0.15">
      <c r="A8" t="s">
        <v>32</v>
      </c>
      <c r="B8" t="s">
        <v>33</v>
      </c>
      <c r="C8">
        <v>1</v>
      </c>
      <c r="D8" t="str">
        <f t="shared" si="0"/>
        <v/>
      </c>
      <c r="E8" t="str">
        <f t="shared" si="1"/>
        <v>Ari</v>
      </c>
      <c r="F8">
        <f>COUNTIFS('own+play'!$D:$D,$A8,'own+play'!$A:$A,$C8)</f>
        <v>1</v>
      </c>
      <c r="G8">
        <f>COUNTIFS('own+play'!$D:$D,$A8,'own+play'!$A:$A,$C8,'own+play'!$B:$B,"&lt;&gt;Bench")</f>
        <v>1</v>
      </c>
      <c r="H8">
        <f>IF($F8,SUMIFS('own+play'!$K:$K,'own+play'!$D:$D,$A8,'own+play'!$A:$A,$C8),"")</f>
        <v>8.5</v>
      </c>
      <c r="I8">
        <v>1</v>
      </c>
      <c r="J8" t="s">
        <v>166</v>
      </c>
      <c r="K8">
        <v>1</v>
      </c>
      <c r="L8">
        <v>1</v>
      </c>
      <c r="M8">
        <v>2</v>
      </c>
      <c r="N8">
        <v>7</v>
      </c>
    </row>
    <row r="9" spans="1:15" x14ac:dyDescent="0.15">
      <c r="A9" t="s">
        <v>32</v>
      </c>
      <c r="B9" t="s">
        <v>33</v>
      </c>
      <c r="C9">
        <v>2</v>
      </c>
      <c r="D9" t="str">
        <f t="shared" si="0"/>
        <v>@</v>
      </c>
      <c r="E9" t="str">
        <f t="shared" si="1"/>
        <v>NYG</v>
      </c>
      <c r="F9">
        <f>COUNTIFS('own+play'!$D:$D,$A9,'own+play'!$A:$A,$C9)</f>
        <v>1</v>
      </c>
      <c r="G9">
        <f>COUNTIFS('own+play'!$D:$D,$A9,'own+play'!$A:$A,$C9,'own+play'!$B:$B,"&lt;&gt;Bench")</f>
        <v>1</v>
      </c>
      <c r="H9">
        <f>IF($F9,SUMIFS('own+play'!$K:$K,'own+play'!$D:$D,$A9,'own+play'!$A:$A,$C9),"")</f>
        <v>7.7</v>
      </c>
      <c r="I9">
        <v>2</v>
      </c>
      <c r="J9" t="s">
        <v>204</v>
      </c>
      <c r="K9">
        <v>1</v>
      </c>
      <c r="L9">
        <v>1</v>
      </c>
      <c r="M9">
        <v>3</v>
      </c>
      <c r="N9">
        <v>8</v>
      </c>
    </row>
    <row r="10" spans="1:15" x14ac:dyDescent="0.15">
      <c r="A10" t="s">
        <v>32</v>
      </c>
      <c r="B10" t="s">
        <v>33</v>
      </c>
      <c r="C10">
        <v>3</v>
      </c>
      <c r="D10" t="str">
        <f t="shared" si="0"/>
        <v/>
      </c>
      <c r="E10" t="str">
        <f t="shared" si="1"/>
        <v>Atl</v>
      </c>
      <c r="F10">
        <f>COUNTIFS('own+play'!$D:$D,$A10,'own+play'!$A:$A,$C10)</f>
        <v>1</v>
      </c>
      <c r="G10">
        <f>COUNTIFS('own+play'!$D:$D,$A10,'own+play'!$A:$A,$C10,'own+play'!$B:$B,"&lt;&gt;Bench")</f>
        <v>1</v>
      </c>
      <c r="H10">
        <f>IF($F10,SUMIFS('own+play'!$K:$K,'own+play'!$D:$D,$A10,'own+play'!$A:$A,$C10),"")</f>
        <v>8.6</v>
      </c>
      <c r="I10">
        <v>3</v>
      </c>
      <c r="J10" t="s">
        <v>157</v>
      </c>
      <c r="K10">
        <v>4</v>
      </c>
      <c r="L10">
        <v>4</v>
      </c>
      <c r="M10">
        <v>2</v>
      </c>
      <c r="N10">
        <v>19</v>
      </c>
    </row>
    <row r="11" spans="1:15" x14ac:dyDescent="0.15">
      <c r="A11" t="s">
        <v>32</v>
      </c>
      <c r="B11" t="s">
        <v>33</v>
      </c>
      <c r="C11">
        <v>4</v>
      </c>
      <c r="D11" t="str">
        <f t="shared" si="0"/>
        <v>@</v>
      </c>
      <c r="E11" t="str">
        <f t="shared" si="1"/>
        <v>Min</v>
      </c>
      <c r="F11">
        <f>COUNTIFS('own+play'!$D:$D,$A11,'own+play'!$A:$A,$C11)</f>
        <v>1</v>
      </c>
      <c r="G11">
        <f>COUNTIFS('own+play'!$D:$D,$A11,'own+play'!$A:$A,$C11,'own+play'!$B:$B,"&lt;&gt;Bench")</f>
        <v>1</v>
      </c>
      <c r="H11">
        <f>IF($F11,SUMIFS('own+play'!$K:$K,'own+play'!$D:$D,$A11,'own+play'!$A:$A,$C11),"")</f>
        <v>7.6</v>
      </c>
      <c r="I11">
        <v>4</v>
      </c>
      <c r="J11" t="s">
        <v>168</v>
      </c>
      <c r="K11">
        <v>2</v>
      </c>
      <c r="L11">
        <v>3</v>
      </c>
      <c r="M11">
        <v>0</v>
      </c>
      <c r="N11">
        <v>5</v>
      </c>
    </row>
    <row r="12" spans="1:15" x14ac:dyDescent="0.15">
      <c r="A12" t="s">
        <v>32</v>
      </c>
      <c r="B12" t="s">
        <v>33</v>
      </c>
      <c r="C12">
        <v>5</v>
      </c>
      <c r="D12" t="str">
        <f t="shared" si="0"/>
        <v/>
      </c>
      <c r="E12" t="str">
        <f t="shared" si="1"/>
        <v>Car</v>
      </c>
      <c r="F12">
        <f>COUNTIFS('own+play'!$D:$D,$A12,'own+play'!$A:$A,$C12)</f>
        <v>1</v>
      </c>
      <c r="G12">
        <f>COUNTIFS('own+play'!$D:$D,$A12,'own+play'!$A:$A,$C12,'own+play'!$B:$B,"&lt;&gt;Bench")</f>
        <v>1</v>
      </c>
      <c r="H12">
        <f>IF($F12,SUMIFS('own+play'!$K:$K,'own+play'!$D:$D,$A12,'own+play'!$A:$A,$C12),"")</f>
        <v>8.6</v>
      </c>
      <c r="I12">
        <v>5</v>
      </c>
      <c r="J12" t="s">
        <v>257</v>
      </c>
      <c r="K12">
        <v>1</v>
      </c>
      <c r="L12">
        <v>1</v>
      </c>
      <c r="M12">
        <v>3</v>
      </c>
      <c r="N12">
        <v>6</v>
      </c>
    </row>
    <row r="13" spans="1:15" x14ac:dyDescent="0.15">
      <c r="A13" t="s">
        <v>32</v>
      </c>
      <c r="B13" t="s">
        <v>33</v>
      </c>
      <c r="C13">
        <v>6</v>
      </c>
      <c r="D13" t="str">
        <f t="shared" si="0"/>
        <v>@</v>
      </c>
      <c r="E13" t="str">
        <f t="shared" si="1"/>
        <v>NO</v>
      </c>
      <c r="F13">
        <f>COUNTIFS('own+play'!$D:$D,$A13,'own+play'!$A:$A,$C13)</f>
        <v>1</v>
      </c>
      <c r="G13">
        <f>COUNTIFS('own+play'!$D:$D,$A13,'own+play'!$A:$A,$C13,'own+play'!$B:$B,"&lt;&gt;Bench")</f>
        <v>1</v>
      </c>
      <c r="H13">
        <f>IF($F13,SUMIFS('own+play'!$K:$K,'own+play'!$D:$D,$A13,'own+play'!$A:$A,$C13),"")</f>
        <v>8.9</v>
      </c>
      <c r="I13">
        <v>6</v>
      </c>
      <c r="J13" t="s">
        <v>152</v>
      </c>
      <c r="K13">
        <v>1</v>
      </c>
      <c r="L13">
        <v>2</v>
      </c>
      <c r="M13">
        <v>5</v>
      </c>
      <c r="N13">
        <v>8</v>
      </c>
    </row>
    <row r="14" spans="1:15" x14ac:dyDescent="0.15">
      <c r="A14" t="s">
        <v>32</v>
      </c>
      <c r="B14" t="s">
        <v>33</v>
      </c>
      <c r="C14">
        <v>7</v>
      </c>
      <c r="D14" t="str">
        <f t="shared" si="0"/>
        <v/>
      </c>
      <c r="E14" t="str">
        <f t="shared" si="1"/>
        <v>BYE</v>
      </c>
      <c r="F14">
        <f>COUNTIFS('own+play'!$D:$D,$A14,'own+play'!$A:$A,$C14)</f>
        <v>1</v>
      </c>
      <c r="G14">
        <f>COUNTIFS('own+play'!$D:$D,$A14,'own+play'!$A:$A,$C14,'own+play'!$B:$B,"&lt;&gt;Bench")</f>
        <v>0</v>
      </c>
      <c r="H14">
        <f>IF($F14,SUMIFS('own+play'!$K:$K,'own+play'!$D:$D,$A14,'own+play'!$A:$A,$C14),"")</f>
        <v>0</v>
      </c>
      <c r="I14">
        <v>7</v>
      </c>
      <c r="J14" t="s">
        <v>312</v>
      </c>
      <c r="K14" t="s">
        <v>313</v>
      </c>
      <c r="L14" t="s">
        <v>313</v>
      </c>
      <c r="M14" t="s">
        <v>313</v>
      </c>
      <c r="N14" t="s">
        <v>313</v>
      </c>
    </row>
    <row r="15" spans="1:15" x14ac:dyDescent="0.15">
      <c r="A15" t="s">
        <v>32</v>
      </c>
      <c r="B15" t="s">
        <v>33</v>
      </c>
      <c r="C15">
        <v>8</v>
      </c>
      <c r="D15" t="str">
        <f t="shared" si="0"/>
        <v/>
      </c>
      <c r="E15" t="str">
        <f t="shared" si="1"/>
        <v>Pit</v>
      </c>
      <c r="F15">
        <f>COUNTIFS('own+play'!$D:$D,$A15,'own+play'!$A:$A,$C15)</f>
        <v>1</v>
      </c>
      <c r="G15">
        <f>COUNTIFS('own+play'!$D:$D,$A15,'own+play'!$A:$A,$C15,'own+play'!$B:$B,"&lt;&gt;Bench")</f>
        <v>1</v>
      </c>
      <c r="H15">
        <f>IF($F15,SUMIFS('own+play'!$K:$K,'own+play'!$D:$D,$A15,'own+play'!$A:$A,$C15),"")</f>
        <v>8.5</v>
      </c>
      <c r="I15">
        <v>8</v>
      </c>
      <c r="J15" t="s">
        <v>176</v>
      </c>
      <c r="K15">
        <v>5</v>
      </c>
      <c r="L15">
        <v>5</v>
      </c>
      <c r="M15">
        <v>0</v>
      </c>
      <c r="N15">
        <v>18</v>
      </c>
    </row>
    <row r="16" spans="1:15" x14ac:dyDescent="0.15">
      <c r="A16" t="s">
        <v>32</v>
      </c>
      <c r="B16" t="s">
        <v>33</v>
      </c>
      <c r="C16">
        <v>9</v>
      </c>
      <c r="D16" t="str">
        <f t="shared" si="0"/>
        <v>@</v>
      </c>
      <c r="E16" t="str">
        <f t="shared" si="1"/>
        <v>GB</v>
      </c>
      <c r="F16">
        <f>COUNTIFS('own+play'!$D:$D,$A16,'own+play'!$A:$A,$C16)</f>
        <v>1</v>
      </c>
      <c r="G16">
        <f>COUNTIFS('own+play'!$D:$D,$A16,'own+play'!$A:$A,$C16,'own+play'!$B:$B,"&lt;&gt;Bench")</f>
        <v>1</v>
      </c>
      <c r="H16">
        <f>IF($F16,SUMIFS('own+play'!$K:$K,'own+play'!$D:$D,$A16,'own+play'!$A:$A,$C16),"")</f>
        <v>8.8000000000000007</v>
      </c>
      <c r="I16">
        <v>9</v>
      </c>
      <c r="J16" t="s">
        <v>199</v>
      </c>
      <c r="K16">
        <v>3</v>
      </c>
      <c r="L16">
        <v>4</v>
      </c>
      <c r="M16">
        <v>3</v>
      </c>
      <c r="N16">
        <v>12</v>
      </c>
    </row>
    <row r="17" spans="1:15" x14ac:dyDescent="0.15">
      <c r="A17" t="s">
        <v>32</v>
      </c>
      <c r="B17" t="s">
        <v>33</v>
      </c>
      <c r="C17">
        <v>10</v>
      </c>
      <c r="D17" t="str">
        <f t="shared" si="0"/>
        <v/>
      </c>
      <c r="E17" t="str">
        <f t="shared" si="1"/>
        <v>Cle</v>
      </c>
      <c r="F17">
        <f>COUNTIFS('own+play'!$D:$D,$A17,'own+play'!$A:$A,$C17)</f>
        <v>1</v>
      </c>
      <c r="G17">
        <f>COUNTIFS('own+play'!$D:$D,$A17,'own+play'!$A:$A,$C17,'own+play'!$B:$B,"&lt;&gt;Bench")</f>
        <v>1</v>
      </c>
      <c r="H17">
        <f>IF($F17,SUMIFS('own+play'!$K:$K,'own+play'!$D:$D,$A17,'own+play'!$A:$A,$C17),"")</f>
        <v>10</v>
      </c>
      <c r="I17">
        <v>10</v>
      </c>
      <c r="J17" t="s">
        <v>170</v>
      </c>
      <c r="K17">
        <v>1</v>
      </c>
      <c r="L17">
        <v>1</v>
      </c>
      <c r="M17">
        <v>5</v>
      </c>
      <c r="N17">
        <v>9</v>
      </c>
    </row>
    <row r="18" spans="1:15" x14ac:dyDescent="0.15">
      <c r="A18" t="s">
        <v>32</v>
      </c>
      <c r="B18" t="s">
        <v>33</v>
      </c>
      <c r="C18">
        <v>11</v>
      </c>
      <c r="D18" t="str">
        <f t="shared" si="0"/>
        <v>@</v>
      </c>
      <c r="E18" t="str">
        <f t="shared" si="1"/>
        <v>Chi</v>
      </c>
      <c r="F18">
        <f>COUNTIFS('own+play'!$D:$D,$A18,'own+play'!$A:$A,$C18)</f>
        <v>1</v>
      </c>
      <c r="G18">
        <f>COUNTIFS('own+play'!$D:$D,$A18,'own+play'!$A:$A,$C18,'own+play'!$B:$B,"&lt;&gt;Bench")</f>
        <v>1</v>
      </c>
      <c r="H18">
        <f>IF($F18,SUMIFS('own+play'!$K:$K,'own+play'!$D:$D,$A18,'own+play'!$A:$A,$C18),"")</f>
        <v>8.6999999999999993</v>
      </c>
      <c r="I18">
        <v>11</v>
      </c>
      <c r="J18" t="s">
        <v>146</v>
      </c>
      <c r="K18">
        <v>2</v>
      </c>
      <c r="L18">
        <v>2</v>
      </c>
      <c r="M18">
        <v>3</v>
      </c>
      <c r="N18">
        <v>11</v>
      </c>
    </row>
    <row r="19" spans="1:15" x14ac:dyDescent="0.15">
      <c r="A19" t="s">
        <v>32</v>
      </c>
      <c r="B19" t="s">
        <v>33</v>
      </c>
      <c r="C19">
        <v>12</v>
      </c>
      <c r="D19" t="str">
        <f t="shared" si="0"/>
        <v/>
      </c>
      <c r="E19" t="str">
        <f t="shared" si="1"/>
        <v>Min</v>
      </c>
      <c r="F19">
        <f>COUNTIFS('own+play'!$D:$D,$A19,'own+play'!$A:$A,$C19)</f>
        <v>1</v>
      </c>
      <c r="G19">
        <f>COUNTIFS('own+play'!$D:$D,$A19,'own+play'!$A:$A,$C19,'own+play'!$B:$B,"&lt;&gt;Bench")</f>
        <v>1</v>
      </c>
      <c r="H19">
        <f>IF($F19,SUMIFS('own+play'!$K:$K,'own+play'!$D:$D,$A19,'own+play'!$A:$A,$C19),"")</f>
        <v>9.3000000000000007</v>
      </c>
      <c r="I19">
        <v>12</v>
      </c>
      <c r="J19" t="s">
        <v>113</v>
      </c>
      <c r="K19">
        <v>3</v>
      </c>
      <c r="L19">
        <v>3</v>
      </c>
      <c r="M19">
        <v>2</v>
      </c>
      <c r="N19">
        <v>13</v>
      </c>
    </row>
    <row r="20" spans="1:15" x14ac:dyDescent="0.15">
      <c r="A20" t="s">
        <v>32</v>
      </c>
      <c r="B20" t="s">
        <v>33</v>
      </c>
      <c r="C20">
        <v>13</v>
      </c>
      <c r="D20" t="str">
        <f t="shared" si="0"/>
        <v>@</v>
      </c>
      <c r="E20" t="str">
        <f t="shared" si="1"/>
        <v>Bal</v>
      </c>
      <c r="F20">
        <f>COUNTIFS('own+play'!$D:$D,$A20,'own+play'!$A:$A,$C20)</f>
        <v>1</v>
      </c>
      <c r="G20">
        <f>COUNTIFS('own+play'!$D:$D,$A20,'own+play'!$A:$A,$C20,'own+play'!$B:$B,"&lt;&gt;Bench")</f>
        <v>1</v>
      </c>
      <c r="H20">
        <f>IF($F20,SUMIFS('own+play'!$K:$K,'own+play'!$D:$D,$A20,'own+play'!$A:$A,$C20),"")</f>
        <v>8.4</v>
      </c>
      <c r="I20">
        <v>13</v>
      </c>
      <c r="J20" t="s">
        <v>91</v>
      </c>
      <c r="K20">
        <v>0</v>
      </c>
      <c r="L20">
        <v>1</v>
      </c>
      <c r="M20">
        <v>2</v>
      </c>
      <c r="N20">
        <v>1</v>
      </c>
    </row>
    <row r="21" spans="1:15" x14ac:dyDescent="0.15">
      <c r="A21" t="s">
        <v>44</v>
      </c>
      <c r="B21" t="s">
        <v>17</v>
      </c>
      <c r="C21">
        <v>4</v>
      </c>
      <c r="D21" t="str">
        <f t="shared" si="0"/>
        <v/>
      </c>
      <c r="E21" t="str">
        <f t="shared" si="1"/>
        <v>Chi</v>
      </c>
      <c r="F21">
        <f>COUNTIFS('own+play'!$D:$D,$A21,'own+play'!$A:$A,$C21)</f>
        <v>1</v>
      </c>
      <c r="G21">
        <f>COUNTIFS('own+play'!$D:$D,$A21,'own+play'!$A:$A,$C21,'own+play'!$B:$B,"&lt;&gt;Bench")</f>
        <v>1</v>
      </c>
      <c r="H21">
        <f>IF($F21,SUMIFS('own+play'!$K:$K,'own+play'!$D:$D,$A21,'own+play'!$A:$A,$C21),"")</f>
        <v>8.1</v>
      </c>
      <c r="I21">
        <v>4</v>
      </c>
      <c r="J21" t="s">
        <v>119</v>
      </c>
      <c r="K21">
        <v>14</v>
      </c>
      <c r="L21">
        <v>2</v>
      </c>
      <c r="M21">
        <v>2</v>
      </c>
      <c r="N21">
        <v>0</v>
      </c>
      <c r="O21">
        <v>10</v>
      </c>
    </row>
    <row r="22" spans="1:15" x14ac:dyDescent="0.15">
      <c r="A22" t="s">
        <v>44</v>
      </c>
      <c r="B22" t="s">
        <v>17</v>
      </c>
      <c r="C22">
        <v>5</v>
      </c>
      <c r="D22" t="str">
        <f t="shared" si="0"/>
        <v>@</v>
      </c>
      <c r="E22" t="str">
        <f t="shared" si="1"/>
        <v>Dal</v>
      </c>
      <c r="F22">
        <f>COUNTIFS('own+play'!$D:$D,$A22,'own+play'!$A:$A,$C22)</f>
        <v>1</v>
      </c>
      <c r="G22">
        <f>COUNTIFS('own+play'!$D:$D,$A22,'own+play'!$A:$A,$C22,'own+play'!$B:$B,"&lt;&gt;Bench")</f>
        <v>0</v>
      </c>
      <c r="H22">
        <f>IF($F22,SUMIFS('own+play'!$K:$K,'own+play'!$D:$D,$A22,'own+play'!$A:$A,$C22),"")</f>
        <v>4.8</v>
      </c>
      <c r="I22">
        <v>5</v>
      </c>
      <c r="J22" t="s">
        <v>70</v>
      </c>
      <c r="K22">
        <v>31</v>
      </c>
      <c r="L22">
        <v>1</v>
      </c>
      <c r="M22">
        <v>2</v>
      </c>
      <c r="N22">
        <v>1</v>
      </c>
      <c r="O22">
        <v>9</v>
      </c>
    </row>
    <row r="23" spans="1:15" x14ac:dyDescent="0.15">
      <c r="A23" t="s">
        <v>44</v>
      </c>
      <c r="B23" t="s">
        <v>17</v>
      </c>
      <c r="C23">
        <v>6</v>
      </c>
      <c r="D23" t="str">
        <f t="shared" si="0"/>
        <v>@</v>
      </c>
      <c r="E23" t="str">
        <f t="shared" si="1"/>
        <v>Min</v>
      </c>
      <c r="F23">
        <f>COUNTIFS('own+play'!$D:$D,$A23,'own+play'!$A:$A,$C23)</f>
        <v>1</v>
      </c>
      <c r="G23">
        <f>COUNTIFS('own+play'!$D:$D,$A23,'own+play'!$A:$A,$C23,'own+play'!$B:$B,"&lt;&gt;Bench")</f>
        <v>0</v>
      </c>
      <c r="H23">
        <f>IF($F23,SUMIFS('own+play'!$K:$K,'own+play'!$D:$D,$A23,'own+play'!$A:$A,$C23),"")</f>
        <v>5.5</v>
      </c>
      <c r="I23">
        <v>6</v>
      </c>
      <c r="J23" t="s">
        <v>168</v>
      </c>
      <c r="K23">
        <v>23</v>
      </c>
      <c r="L23">
        <v>1</v>
      </c>
      <c r="M23">
        <v>1</v>
      </c>
      <c r="N23">
        <v>0</v>
      </c>
      <c r="O23">
        <v>3</v>
      </c>
    </row>
    <row r="24" spans="1:15" x14ac:dyDescent="0.15">
      <c r="A24" t="s">
        <v>44</v>
      </c>
      <c r="B24" t="s">
        <v>17</v>
      </c>
      <c r="C24">
        <v>7</v>
      </c>
      <c r="D24" t="str">
        <f t="shared" si="0"/>
        <v/>
      </c>
      <c r="E24" t="str">
        <f t="shared" si="1"/>
        <v>NO</v>
      </c>
      <c r="F24">
        <f>COUNTIFS('own+play'!$D:$D,$A24,'own+play'!$A:$A,$C24)</f>
        <v>1</v>
      </c>
      <c r="G24">
        <f>COUNTIFS('own+play'!$D:$D,$A24,'own+play'!$A:$A,$C24,'own+play'!$B:$B,"&lt;&gt;Bench")</f>
        <v>0</v>
      </c>
      <c r="H24">
        <f>IF($F24,SUMIFS('own+play'!$K:$K,'own+play'!$D:$D,$A24,'own+play'!$A:$A,$C24),"")</f>
        <v>5.0999999999999996</v>
      </c>
      <c r="I24">
        <v>7</v>
      </c>
      <c r="J24" t="s">
        <v>129</v>
      </c>
      <c r="K24">
        <v>26</v>
      </c>
      <c r="L24">
        <v>2</v>
      </c>
      <c r="M24">
        <v>0</v>
      </c>
      <c r="N24">
        <v>0</v>
      </c>
      <c r="O24">
        <v>2</v>
      </c>
    </row>
    <row r="25" spans="1:15" x14ac:dyDescent="0.15">
      <c r="A25" t="s">
        <v>31</v>
      </c>
      <c r="B25" t="s">
        <v>17</v>
      </c>
      <c r="C25">
        <v>1</v>
      </c>
      <c r="D25" t="str">
        <f t="shared" si="0"/>
        <v/>
      </c>
      <c r="E25" t="str">
        <f t="shared" si="1"/>
        <v>Ind</v>
      </c>
      <c r="F25">
        <f>COUNTIFS('own+play'!$D:$D,$A25,'own+play'!$A:$A,$C25)</f>
        <v>1</v>
      </c>
      <c r="G25">
        <f>COUNTIFS('own+play'!$D:$D,$A25,'own+play'!$A:$A,$C25,'own+play'!$B:$B,"&lt;&gt;Bench")</f>
        <v>1</v>
      </c>
      <c r="H25">
        <f>IF($F25,SUMIFS('own+play'!$K:$K,'own+play'!$D:$D,$A25,'own+play'!$A:$A,$C25),"")</f>
        <v>9</v>
      </c>
      <c r="I25">
        <v>1</v>
      </c>
      <c r="J25" t="s">
        <v>111</v>
      </c>
      <c r="K25">
        <v>9</v>
      </c>
      <c r="L25">
        <v>2</v>
      </c>
      <c r="M25">
        <v>1</v>
      </c>
      <c r="N25">
        <v>2</v>
      </c>
      <c r="O25">
        <v>29</v>
      </c>
    </row>
    <row r="26" spans="1:15" x14ac:dyDescent="0.15">
      <c r="A26" t="s">
        <v>31</v>
      </c>
      <c r="B26" t="s">
        <v>17</v>
      </c>
      <c r="C26">
        <v>2</v>
      </c>
      <c r="D26" t="str">
        <f t="shared" si="0"/>
        <v/>
      </c>
      <c r="E26" t="str">
        <f t="shared" si="1"/>
        <v>Wsh</v>
      </c>
      <c r="F26">
        <f>COUNTIFS('own+play'!$D:$D,$A26,'own+play'!$A:$A,$C26)</f>
        <v>1</v>
      </c>
      <c r="G26">
        <f>COUNTIFS('own+play'!$D:$D,$A26,'own+play'!$A:$A,$C26,'own+play'!$B:$B,"&lt;&gt;Bench")</f>
        <v>1</v>
      </c>
      <c r="H26">
        <f>IF($F26,SUMIFS('own+play'!$K:$K,'own+play'!$D:$D,$A26,'own+play'!$A:$A,$C26),"")</f>
        <v>5.9</v>
      </c>
      <c r="I26">
        <v>2</v>
      </c>
      <c r="J26" t="s">
        <v>66</v>
      </c>
      <c r="K26">
        <v>27</v>
      </c>
      <c r="L26">
        <v>0</v>
      </c>
      <c r="M26">
        <v>0</v>
      </c>
      <c r="N26">
        <v>0</v>
      </c>
      <c r="O26">
        <v>1</v>
      </c>
    </row>
    <row r="27" spans="1:15" x14ac:dyDescent="0.15">
      <c r="A27" t="s">
        <v>31</v>
      </c>
      <c r="B27" t="s">
        <v>17</v>
      </c>
      <c r="C27">
        <v>3</v>
      </c>
      <c r="D27" t="str">
        <f t="shared" si="0"/>
        <v>@</v>
      </c>
      <c r="E27" t="str">
        <f t="shared" si="1"/>
        <v>SF</v>
      </c>
      <c r="F27">
        <f>COUNTIFS('own+play'!$D:$D,$A27,'own+play'!$A:$A,$C27)</f>
        <v>1</v>
      </c>
      <c r="G27">
        <f>COUNTIFS('own+play'!$D:$D,$A27,'own+play'!$A:$A,$C27,'own+play'!$B:$B,"&lt;&gt;Bench")</f>
        <v>1</v>
      </c>
      <c r="H27">
        <f>IF($F27,SUMIFS('own+play'!$K:$K,'own+play'!$D:$D,$A27,'own+play'!$A:$A,$C27),"")</f>
        <v>7</v>
      </c>
      <c r="I27">
        <v>3</v>
      </c>
      <c r="J27" t="s">
        <v>127</v>
      </c>
      <c r="K27">
        <v>39</v>
      </c>
      <c r="L27">
        <v>1</v>
      </c>
      <c r="M27">
        <v>1</v>
      </c>
      <c r="N27">
        <v>0</v>
      </c>
      <c r="O27">
        <v>2</v>
      </c>
    </row>
    <row r="28" spans="1:15" x14ac:dyDescent="0.15">
      <c r="A28" t="s">
        <v>31</v>
      </c>
      <c r="B28" t="s">
        <v>17</v>
      </c>
      <c r="C28">
        <v>4</v>
      </c>
      <c r="D28" t="str">
        <f t="shared" si="0"/>
        <v>@</v>
      </c>
      <c r="E28" t="str">
        <f t="shared" si="1"/>
        <v>Dal</v>
      </c>
      <c r="F28">
        <f>COUNTIFS('own+play'!$D:$D,$A28,'own+play'!$A:$A,$C28)</f>
        <v>1</v>
      </c>
      <c r="G28">
        <f>COUNTIFS('own+play'!$D:$D,$A28,'own+play'!$A:$A,$C28,'own+play'!$B:$B,"&lt;&gt;Bench")</f>
        <v>0</v>
      </c>
      <c r="H28">
        <f>IF($F28,SUMIFS('own+play'!$K:$K,'own+play'!$D:$D,$A28,'own+play'!$A:$A,$C28),"")</f>
        <v>4.3</v>
      </c>
      <c r="I28">
        <v>4</v>
      </c>
      <c r="J28" t="s">
        <v>70</v>
      </c>
      <c r="K28">
        <v>30</v>
      </c>
      <c r="L28">
        <v>1</v>
      </c>
      <c r="M28">
        <v>1</v>
      </c>
      <c r="N28">
        <v>0</v>
      </c>
      <c r="O28">
        <v>2</v>
      </c>
    </row>
    <row r="29" spans="1:15" x14ac:dyDescent="0.15">
      <c r="A29" t="s">
        <v>31</v>
      </c>
      <c r="B29" t="s">
        <v>17</v>
      </c>
      <c r="C29">
        <v>5</v>
      </c>
      <c r="D29" t="str">
        <f t="shared" si="0"/>
        <v/>
      </c>
      <c r="E29" t="str">
        <f t="shared" si="1"/>
        <v>Sea</v>
      </c>
      <c r="F29">
        <f>COUNTIFS('own+play'!$D:$D,$A29,'own+play'!$A:$A,$C29)</f>
        <v>1</v>
      </c>
      <c r="G29">
        <f>COUNTIFS('own+play'!$D:$D,$A29,'own+play'!$A:$A,$C29,'own+play'!$B:$B,"&lt;&gt;Bench")</f>
        <v>1</v>
      </c>
      <c r="H29">
        <f>IF($F29,SUMIFS('own+play'!$K:$K,'own+play'!$D:$D,$A29,'own+play'!$A:$A,$C29),"")</f>
        <v>6.1</v>
      </c>
      <c r="I29">
        <v>5</v>
      </c>
      <c r="J29" t="s">
        <v>256</v>
      </c>
      <c r="K29">
        <v>16</v>
      </c>
      <c r="L29">
        <v>2</v>
      </c>
      <c r="M29">
        <v>0</v>
      </c>
      <c r="N29">
        <v>0</v>
      </c>
      <c r="O29">
        <v>10</v>
      </c>
    </row>
    <row r="30" spans="1:15" x14ac:dyDescent="0.15">
      <c r="A30" t="s">
        <v>31</v>
      </c>
      <c r="B30" t="s">
        <v>17</v>
      </c>
      <c r="C30">
        <v>6</v>
      </c>
      <c r="D30" t="str">
        <f t="shared" si="0"/>
        <v>@</v>
      </c>
      <c r="E30" t="str">
        <f t="shared" si="1"/>
        <v>Jax</v>
      </c>
      <c r="F30">
        <f>COUNTIFS('own+play'!$D:$D,$A30,'own+play'!$A:$A,$C30)</f>
        <v>1</v>
      </c>
      <c r="G30">
        <f>COUNTIFS('own+play'!$D:$D,$A30,'own+play'!$A:$A,$C30,'own+play'!$B:$B,"&lt;&gt;Bench")</f>
        <v>1</v>
      </c>
      <c r="H30">
        <f>IF($F30,SUMIFS('own+play'!$K:$K,'own+play'!$D:$D,$A30,'own+play'!$A:$A,$C30),"")</f>
        <v>6.3</v>
      </c>
      <c r="I30">
        <v>6</v>
      </c>
      <c r="J30" t="s">
        <v>98</v>
      </c>
      <c r="K30">
        <v>17</v>
      </c>
      <c r="L30">
        <v>1</v>
      </c>
      <c r="M30">
        <v>0</v>
      </c>
      <c r="N30">
        <v>2</v>
      </c>
      <c r="O30">
        <v>21</v>
      </c>
    </row>
    <row r="31" spans="1:15" x14ac:dyDescent="0.15">
      <c r="A31" t="s">
        <v>31</v>
      </c>
      <c r="B31" t="s">
        <v>17</v>
      </c>
      <c r="C31">
        <v>7</v>
      </c>
      <c r="D31" t="str">
        <f t="shared" si="0"/>
        <v/>
      </c>
      <c r="E31" t="str">
        <f t="shared" si="1"/>
        <v>Ari</v>
      </c>
      <c r="F31">
        <f>COUNTIFS('own+play'!$D:$D,$A31,'own+play'!$A:$A,$C31)</f>
        <v>1</v>
      </c>
      <c r="G31">
        <f>COUNTIFS('own+play'!$D:$D,$A31,'own+play'!$A:$A,$C31,'own+play'!$B:$B,"&lt;&gt;Bench")</f>
        <v>1</v>
      </c>
      <c r="H31">
        <f>IF($F31,SUMIFS('own+play'!$K:$K,'own+play'!$D:$D,$A31,'own+play'!$A:$A,$C31),"")</f>
        <v>7.2</v>
      </c>
      <c r="I31">
        <v>7</v>
      </c>
      <c r="J31" t="s">
        <v>166</v>
      </c>
      <c r="K31">
        <v>0</v>
      </c>
      <c r="L31">
        <v>2</v>
      </c>
      <c r="M31">
        <v>0</v>
      </c>
      <c r="N31">
        <v>0</v>
      </c>
      <c r="O31">
        <v>15</v>
      </c>
    </row>
    <row r="32" spans="1:15" x14ac:dyDescent="0.15">
      <c r="A32" t="s">
        <v>31</v>
      </c>
      <c r="B32" t="s">
        <v>17</v>
      </c>
      <c r="C32">
        <v>8</v>
      </c>
      <c r="D32" t="str">
        <f t="shared" si="0"/>
        <v/>
      </c>
      <c r="E32" t="str">
        <f t="shared" si="1"/>
        <v>BYE</v>
      </c>
      <c r="F32">
        <f>COUNTIFS('own+play'!$D:$D,$A32,'own+play'!$A:$A,$C32)</f>
        <v>1</v>
      </c>
      <c r="G32">
        <f>COUNTIFS('own+play'!$D:$D,$A32,'own+play'!$A:$A,$C32,'own+play'!$B:$B,"&lt;&gt;Bench")</f>
        <v>0</v>
      </c>
      <c r="H32">
        <f>IF($F32,SUMIFS('own+play'!$K:$K,'own+play'!$D:$D,$A32,'own+play'!$A:$A,$C32),"")</f>
        <v>0</v>
      </c>
      <c r="I32">
        <v>8</v>
      </c>
      <c r="J32" t="s">
        <v>312</v>
      </c>
      <c r="K32" t="s">
        <v>313</v>
      </c>
      <c r="L32" t="s">
        <v>313</v>
      </c>
      <c r="M32" t="s">
        <v>313</v>
      </c>
      <c r="N32" t="s">
        <v>313</v>
      </c>
      <c r="O32" t="s">
        <v>313</v>
      </c>
    </row>
    <row r="33" spans="1:15" x14ac:dyDescent="0.15">
      <c r="A33" t="s">
        <v>31</v>
      </c>
      <c r="B33" t="s">
        <v>17</v>
      </c>
      <c r="C33">
        <v>9</v>
      </c>
      <c r="D33" t="str">
        <f t="shared" si="0"/>
        <v>@</v>
      </c>
      <c r="E33" t="str">
        <f t="shared" si="1"/>
        <v>NYG</v>
      </c>
      <c r="F33">
        <f>COUNTIFS('own+play'!$D:$D,$A33,'own+play'!$A:$A,$C33)</f>
        <v>1</v>
      </c>
      <c r="G33">
        <f>COUNTIFS('own+play'!$D:$D,$A33,'own+play'!$A:$A,$C33,'own+play'!$B:$B,"&lt;&gt;Bench")</f>
        <v>0</v>
      </c>
      <c r="H33">
        <f>IF($F33,SUMIFS('own+play'!$K:$K,'own+play'!$D:$D,$A33,'own+play'!$A:$A,$C33),"")</f>
        <v>6.2</v>
      </c>
      <c r="I33">
        <v>9</v>
      </c>
      <c r="J33" t="s">
        <v>204</v>
      </c>
      <c r="K33">
        <v>17</v>
      </c>
      <c r="L33">
        <v>1</v>
      </c>
      <c r="M33">
        <v>2</v>
      </c>
      <c r="N33">
        <v>0</v>
      </c>
      <c r="O33">
        <v>11</v>
      </c>
    </row>
    <row r="34" spans="1:15" x14ac:dyDescent="0.15">
      <c r="A34" t="s">
        <v>31</v>
      </c>
      <c r="B34" t="s">
        <v>17</v>
      </c>
      <c r="C34">
        <v>10</v>
      </c>
      <c r="D34" t="str">
        <f t="shared" si="0"/>
        <v/>
      </c>
      <c r="E34" t="str">
        <f t="shared" si="1"/>
        <v>Hou</v>
      </c>
      <c r="F34">
        <f>COUNTIFS('own+play'!$D:$D,$A34,'own+play'!$A:$A,$C34)</f>
        <v>1</v>
      </c>
      <c r="G34">
        <f>COUNTIFS('own+play'!$D:$D,$A34,'own+play'!$A:$A,$C34,'own+play'!$B:$B,"&lt;&gt;Bench")</f>
        <v>0</v>
      </c>
      <c r="H34">
        <f>IF($F34,SUMIFS('own+play'!$K:$K,'own+play'!$D:$D,$A34,'own+play'!$A:$A,$C34),"")</f>
        <v>8.9</v>
      </c>
      <c r="I34">
        <v>10</v>
      </c>
      <c r="J34" t="s">
        <v>74</v>
      </c>
      <c r="K34">
        <v>7</v>
      </c>
      <c r="L34">
        <v>2</v>
      </c>
      <c r="M34">
        <v>2</v>
      </c>
      <c r="N34">
        <v>0</v>
      </c>
      <c r="O34">
        <v>16</v>
      </c>
    </row>
    <row r="35" spans="1:15" x14ac:dyDescent="0.15">
      <c r="A35" t="s">
        <v>31</v>
      </c>
      <c r="B35" t="s">
        <v>17</v>
      </c>
      <c r="C35">
        <v>11</v>
      </c>
      <c r="D35" t="str">
        <f t="shared" si="0"/>
        <v>@</v>
      </c>
      <c r="E35" t="str">
        <f t="shared" si="1"/>
        <v>Min</v>
      </c>
      <c r="F35">
        <f>COUNTIFS('own+play'!$D:$D,$A35,'own+play'!$A:$A,$C35)</f>
        <v>1</v>
      </c>
      <c r="G35">
        <f>COUNTIFS('own+play'!$D:$D,$A35,'own+play'!$A:$A,$C35,'own+play'!$B:$B,"&lt;&gt;Bench")</f>
        <v>0</v>
      </c>
      <c r="H35">
        <f>IF($F35,SUMIFS('own+play'!$K:$K,'own+play'!$D:$D,$A35,'own+play'!$A:$A,$C35),"")</f>
        <v>6.7</v>
      </c>
      <c r="I35">
        <v>11</v>
      </c>
      <c r="J35" t="s">
        <v>168</v>
      </c>
      <c r="K35">
        <v>24</v>
      </c>
      <c r="L35">
        <v>0</v>
      </c>
      <c r="M35">
        <v>0</v>
      </c>
      <c r="N35">
        <v>0</v>
      </c>
      <c r="O35">
        <v>-5</v>
      </c>
    </row>
    <row r="36" spans="1:15" x14ac:dyDescent="0.15">
      <c r="A36" t="s">
        <v>31</v>
      </c>
      <c r="B36" t="s">
        <v>17</v>
      </c>
      <c r="C36">
        <v>12</v>
      </c>
      <c r="D36" t="str">
        <f t="shared" si="0"/>
        <v/>
      </c>
      <c r="E36" t="str">
        <f t="shared" si="1"/>
        <v>NO</v>
      </c>
      <c r="F36">
        <f>COUNTIFS('own+play'!$D:$D,$A36,'own+play'!$A:$A,$C36)</f>
        <v>1</v>
      </c>
      <c r="G36">
        <f>COUNTIFS('own+play'!$D:$D,$A36,'own+play'!$A:$A,$C36,'own+play'!$B:$B,"&lt;&gt;Bench")</f>
        <v>1</v>
      </c>
      <c r="H36">
        <f>IF($F36,SUMIFS('own+play'!$K:$K,'own+play'!$D:$D,$A36,'own+play'!$A:$A,$C36),"")</f>
        <v>5.3</v>
      </c>
      <c r="I36">
        <v>12</v>
      </c>
      <c r="J36" t="s">
        <v>129</v>
      </c>
      <c r="K36">
        <v>20</v>
      </c>
      <c r="L36">
        <v>0</v>
      </c>
      <c r="M36">
        <v>0</v>
      </c>
      <c r="N36">
        <v>0</v>
      </c>
      <c r="O36">
        <v>3</v>
      </c>
    </row>
    <row r="37" spans="1:15" x14ac:dyDescent="0.15">
      <c r="A37" t="s">
        <v>31</v>
      </c>
      <c r="B37" t="s">
        <v>17</v>
      </c>
      <c r="C37">
        <v>13</v>
      </c>
      <c r="D37" t="str">
        <f t="shared" si="0"/>
        <v>@</v>
      </c>
      <c r="E37" t="str">
        <f t="shared" si="1"/>
        <v>Ari</v>
      </c>
      <c r="F37">
        <f>COUNTIFS('own+play'!$D:$D,$A37,'own+play'!$A:$A,$C37)</f>
        <v>1</v>
      </c>
      <c r="G37">
        <f>COUNTIFS('own+play'!$D:$D,$A37,'own+play'!$A:$A,$C37,'own+play'!$B:$B,"&lt;&gt;Bench")</f>
        <v>1</v>
      </c>
      <c r="H37">
        <f>IF($F37,SUMIFS('own+play'!$K:$K,'own+play'!$D:$D,$A37,'own+play'!$A:$A,$C37),"")</f>
        <v>9.4</v>
      </c>
      <c r="I37">
        <v>13</v>
      </c>
      <c r="J37" t="s">
        <v>87</v>
      </c>
      <c r="K37">
        <v>16</v>
      </c>
      <c r="L37">
        <v>2</v>
      </c>
      <c r="M37">
        <v>0</v>
      </c>
      <c r="N37">
        <v>1</v>
      </c>
      <c r="O37">
        <v>21</v>
      </c>
    </row>
    <row r="38" spans="1:15" x14ac:dyDescent="0.15">
      <c r="A38" t="s">
        <v>45</v>
      </c>
      <c r="B38" t="s">
        <v>33</v>
      </c>
      <c r="C38">
        <v>7</v>
      </c>
      <c r="D38" t="str">
        <f t="shared" si="0"/>
        <v/>
      </c>
      <c r="E38" t="str">
        <f t="shared" si="1"/>
        <v>Dal</v>
      </c>
      <c r="F38">
        <f>COUNTIFS('own+play'!$D:$D,$A38,'own+play'!$A:$A,$C38)</f>
        <v>1</v>
      </c>
      <c r="G38">
        <f>COUNTIFS('own+play'!$D:$D,$A38,'own+play'!$A:$A,$C38,'own+play'!$B:$B,"&lt;&gt;Bench")</f>
        <v>1</v>
      </c>
      <c r="H38">
        <f>IF($F38,SUMIFS('own+play'!$K:$K,'own+play'!$D:$D,$A38,'own+play'!$A:$A,$C38),"")</f>
        <v>8.6999999999999993</v>
      </c>
      <c r="I38">
        <v>7</v>
      </c>
      <c r="J38" t="s">
        <v>212</v>
      </c>
      <c r="K38">
        <v>1</v>
      </c>
      <c r="L38">
        <v>1</v>
      </c>
      <c r="M38">
        <v>1</v>
      </c>
      <c r="N38">
        <v>5</v>
      </c>
    </row>
    <row r="39" spans="1:15" x14ac:dyDescent="0.15">
      <c r="A39" t="s">
        <v>45</v>
      </c>
      <c r="B39" t="s">
        <v>33</v>
      </c>
      <c r="C39">
        <v>8</v>
      </c>
      <c r="D39" t="str">
        <f t="shared" si="0"/>
        <v>@</v>
      </c>
      <c r="E39" t="str">
        <f t="shared" si="1"/>
        <v>Phi</v>
      </c>
      <c r="F39">
        <f>COUNTIFS('own+play'!$D:$D,$A39,'own+play'!$A:$A,$C39)</f>
        <v>1</v>
      </c>
      <c r="G39">
        <f>COUNTIFS('own+play'!$D:$D,$A39,'own+play'!$A:$A,$C39,'own+play'!$B:$B,"&lt;&gt;Bench")</f>
        <v>0</v>
      </c>
      <c r="H39">
        <f>IF($F39,SUMIFS('own+play'!$K:$K,'own+play'!$D:$D,$A39,'own+play'!$A:$A,$C39),"")</f>
        <v>7.2</v>
      </c>
      <c r="I39">
        <v>8</v>
      </c>
      <c r="J39" t="s">
        <v>143</v>
      </c>
      <c r="K39">
        <v>1</v>
      </c>
      <c r="L39">
        <v>2</v>
      </c>
      <c r="M39">
        <v>1</v>
      </c>
      <c r="N39">
        <v>5</v>
      </c>
    </row>
    <row r="40" spans="1:15" x14ac:dyDescent="0.15">
      <c r="A40" t="s">
        <v>16</v>
      </c>
      <c r="B40" t="s">
        <v>17</v>
      </c>
      <c r="C40">
        <v>13</v>
      </c>
      <c r="D40" t="str">
        <f t="shared" si="0"/>
        <v/>
      </c>
      <c r="E40" t="str">
        <f t="shared" si="1"/>
        <v/>
      </c>
      <c r="F40">
        <f>COUNTIFS('own+play'!$D:$D,$A40,'own+play'!$A:$A,$C40)</f>
        <v>0</v>
      </c>
      <c r="G40">
        <f>COUNTIFS('own+play'!$D:$D,$A40,'own+play'!$A:$A,$C40,'own+play'!$B:$B,"&lt;&gt;Bench")</f>
        <v>0</v>
      </c>
      <c r="H40" t="str">
        <f>IF($F40,SUMIFS('own+play'!$K:$K,'own+play'!$D:$D,$A40,'own+play'!$A:$A,$C40),"")</f>
        <v/>
      </c>
    </row>
    <row r="41" spans="1:15" x14ac:dyDescent="0.15">
      <c r="A41" t="s">
        <v>46</v>
      </c>
      <c r="B41" t="s">
        <v>17</v>
      </c>
      <c r="C41">
        <v>13</v>
      </c>
      <c r="D41" t="str">
        <f t="shared" si="0"/>
        <v/>
      </c>
      <c r="E41" t="str">
        <f t="shared" si="1"/>
        <v/>
      </c>
      <c r="F41">
        <f>COUNTIFS('own+play'!$D:$D,$A41,'own+play'!$A:$A,$C41)</f>
        <v>0</v>
      </c>
      <c r="G41">
        <f>COUNTIFS('own+play'!$D:$D,$A41,'own+play'!$A:$A,$C41,'own+play'!$B:$B,"&lt;&gt;Bench")</f>
        <v>0</v>
      </c>
      <c r="H41" t="str">
        <f>IF($F41,SUMIFS('own+play'!$K:$K,'own+play'!$D:$D,$A41,'own+play'!$A:$A,$C41),"")</f>
        <v/>
      </c>
    </row>
    <row r="42" spans="1:15" x14ac:dyDescent="0.15">
      <c r="A42" t="s">
        <v>44</v>
      </c>
      <c r="B42" t="s">
        <v>17</v>
      </c>
      <c r="C42">
        <v>13</v>
      </c>
      <c r="D42" t="str">
        <f t="shared" si="0"/>
        <v/>
      </c>
      <c r="E42" t="str">
        <f t="shared" si="1"/>
        <v/>
      </c>
      <c r="F42">
        <f>COUNTIFS('own+play'!$D:$D,$A42,'own+play'!$A:$A,$C42)</f>
        <v>0</v>
      </c>
      <c r="G42">
        <f>COUNTIFS('own+play'!$D:$D,$A42,'own+play'!$A:$A,$C42,'own+play'!$B:$B,"&lt;&gt;Bench")</f>
        <v>0</v>
      </c>
      <c r="H42" t="str">
        <f>IF($F42,SUMIFS('own+play'!$K:$K,'own+play'!$D:$D,$A42,'own+play'!$A:$A,$C42),"")</f>
        <v/>
      </c>
    </row>
    <row r="43" spans="1:15" x14ac:dyDescent="0.15">
      <c r="A43" t="s">
        <v>45</v>
      </c>
      <c r="B43" t="s">
        <v>33</v>
      </c>
      <c r="C43">
        <v>13</v>
      </c>
      <c r="D43" s="8" t="str">
        <f t="shared" si="0"/>
        <v/>
      </c>
      <c r="E43" s="7" t="str">
        <f t="shared" si="1"/>
        <v/>
      </c>
      <c r="F43">
        <f>COUNTIFS('own+play'!$D:$D,$A43,'own+play'!$A:$A,$C43)</f>
        <v>0</v>
      </c>
      <c r="G43">
        <f>COUNTIFS('own+play'!$D:$D,$A43,'own+play'!$A:$A,$C43,'own+play'!$B:$B,"&lt;&gt;Bench")</f>
        <v>0</v>
      </c>
      <c r="H43" t="str">
        <f>IF($F43,SUMIFS('own+play'!$K:$K,'own+play'!$D:$D,$A43,'own+play'!$A:$A,$C43),"")</f>
        <v/>
      </c>
    </row>
    <row r="44" spans="1:15" x14ac:dyDescent="0.15">
      <c r="A44" t="s">
        <v>16</v>
      </c>
      <c r="B44" t="s">
        <v>17</v>
      </c>
      <c r="C44">
        <v>12</v>
      </c>
      <c r="D44" s="8" t="str">
        <f t="shared" si="0"/>
        <v/>
      </c>
      <c r="E44" s="7" t="str">
        <f t="shared" si="1"/>
        <v/>
      </c>
      <c r="F44">
        <f>COUNTIFS('own+play'!$D:$D,$A44,'own+play'!$A:$A,$C44)</f>
        <v>0</v>
      </c>
      <c r="G44">
        <f>COUNTIFS('own+play'!$D:$D,$A44,'own+play'!$A:$A,$C44,'own+play'!$B:$B,"&lt;&gt;Bench")</f>
        <v>0</v>
      </c>
      <c r="H44" t="str">
        <f>IF($F44,SUMIFS('own+play'!$K:$K,'own+play'!$D:$D,$A44,'own+play'!$A:$A,$C44),"")</f>
        <v/>
      </c>
    </row>
    <row r="45" spans="1:15" x14ac:dyDescent="0.15">
      <c r="A45" t="s">
        <v>46</v>
      </c>
      <c r="B45" t="s">
        <v>17</v>
      </c>
      <c r="C45">
        <v>12</v>
      </c>
      <c r="D45" s="8" t="str">
        <f t="shared" si="0"/>
        <v/>
      </c>
      <c r="E45" s="7" t="str">
        <f t="shared" si="1"/>
        <v/>
      </c>
      <c r="F45">
        <f>COUNTIFS('own+play'!$D:$D,$A45,'own+play'!$A:$A,$C45)</f>
        <v>0</v>
      </c>
      <c r="G45">
        <f>COUNTIFS('own+play'!$D:$D,$A45,'own+play'!$A:$A,$C45,'own+play'!$B:$B,"&lt;&gt;Bench")</f>
        <v>0</v>
      </c>
      <c r="H45" t="str">
        <f>IF($F45,SUMIFS('own+play'!$K:$K,'own+play'!$D:$D,$A45,'own+play'!$A:$A,$C45),"")</f>
        <v/>
      </c>
    </row>
    <row r="46" spans="1:15" x14ac:dyDescent="0.15">
      <c r="A46" t="s">
        <v>44</v>
      </c>
      <c r="B46" t="s">
        <v>17</v>
      </c>
      <c r="C46">
        <v>12</v>
      </c>
      <c r="D46" s="8" t="str">
        <f t="shared" si="0"/>
        <v/>
      </c>
      <c r="E46" s="7" t="str">
        <f t="shared" si="1"/>
        <v/>
      </c>
      <c r="F46">
        <f>COUNTIFS('own+play'!$D:$D,$A46,'own+play'!$A:$A,$C46)</f>
        <v>0</v>
      </c>
      <c r="G46">
        <f>COUNTIFS('own+play'!$D:$D,$A46,'own+play'!$A:$A,$C46,'own+play'!$B:$B,"&lt;&gt;Bench")</f>
        <v>0</v>
      </c>
      <c r="H46" t="str">
        <f>IF($F46,SUMIFS('own+play'!$K:$K,'own+play'!$D:$D,$A46,'own+play'!$A:$A,$C46),"")</f>
        <v/>
      </c>
    </row>
    <row r="47" spans="1:15" x14ac:dyDescent="0.15">
      <c r="A47" t="s">
        <v>45</v>
      </c>
      <c r="B47" t="s">
        <v>33</v>
      </c>
      <c r="C47">
        <v>12</v>
      </c>
      <c r="D47" s="8" t="str">
        <f t="shared" si="0"/>
        <v/>
      </c>
      <c r="E47" s="7" t="str">
        <f t="shared" si="1"/>
        <v/>
      </c>
      <c r="F47">
        <f>COUNTIFS('own+play'!$D:$D,$A47,'own+play'!$A:$A,$C47)</f>
        <v>0</v>
      </c>
      <c r="G47">
        <f>COUNTIFS('own+play'!$D:$D,$A47,'own+play'!$A:$A,$C47,'own+play'!$B:$B,"&lt;&gt;Bench")</f>
        <v>0</v>
      </c>
      <c r="H47" t="str">
        <f>IF($F47,SUMIFS('own+play'!$K:$K,'own+play'!$D:$D,$A47,'own+play'!$A:$A,$C47),"")</f>
        <v/>
      </c>
    </row>
    <row r="48" spans="1:15" x14ac:dyDescent="0.15">
      <c r="A48" t="s">
        <v>16</v>
      </c>
      <c r="B48" t="s">
        <v>17</v>
      </c>
      <c r="C48">
        <v>11</v>
      </c>
      <c r="D48" s="8" t="str">
        <f t="shared" si="0"/>
        <v/>
      </c>
      <c r="E48" s="7" t="str">
        <f t="shared" si="1"/>
        <v/>
      </c>
      <c r="F48">
        <f>COUNTIFS('own+play'!$D:$D,$A48,'own+play'!$A:$A,$C48)</f>
        <v>0</v>
      </c>
      <c r="G48">
        <f>COUNTIFS('own+play'!$D:$D,$A48,'own+play'!$A:$A,$C48,'own+play'!$B:$B,"&lt;&gt;Bench")</f>
        <v>0</v>
      </c>
      <c r="H48" t="str">
        <f>IF($F48,SUMIFS('own+play'!$K:$K,'own+play'!$D:$D,$A48,'own+play'!$A:$A,$C48),"")</f>
        <v/>
      </c>
    </row>
    <row r="49" spans="1:8" x14ac:dyDescent="0.15">
      <c r="A49" t="s">
        <v>46</v>
      </c>
      <c r="B49" t="s">
        <v>17</v>
      </c>
      <c r="C49">
        <v>11</v>
      </c>
      <c r="D49" s="8" t="str">
        <f t="shared" si="0"/>
        <v/>
      </c>
      <c r="E49" s="7" t="str">
        <f t="shared" si="1"/>
        <v/>
      </c>
      <c r="F49">
        <f>COUNTIFS('own+play'!$D:$D,$A49,'own+play'!$A:$A,$C49)</f>
        <v>0</v>
      </c>
      <c r="G49">
        <f>COUNTIFS('own+play'!$D:$D,$A49,'own+play'!$A:$A,$C49,'own+play'!$B:$B,"&lt;&gt;Bench")</f>
        <v>0</v>
      </c>
      <c r="H49" t="str">
        <f>IF($F49,SUMIFS('own+play'!$K:$K,'own+play'!$D:$D,$A49,'own+play'!$A:$A,$C49),"")</f>
        <v/>
      </c>
    </row>
    <row r="50" spans="1:8" x14ac:dyDescent="0.15">
      <c r="A50" t="s">
        <v>44</v>
      </c>
      <c r="B50" t="s">
        <v>17</v>
      </c>
      <c r="C50">
        <v>11</v>
      </c>
      <c r="D50" s="8" t="str">
        <f t="shared" si="0"/>
        <v/>
      </c>
      <c r="E50" s="7" t="str">
        <f t="shared" si="1"/>
        <v/>
      </c>
      <c r="F50">
        <f>COUNTIFS('own+play'!$D:$D,$A50,'own+play'!$A:$A,$C50)</f>
        <v>0</v>
      </c>
      <c r="G50">
        <f>COUNTIFS('own+play'!$D:$D,$A50,'own+play'!$A:$A,$C50,'own+play'!$B:$B,"&lt;&gt;Bench")</f>
        <v>0</v>
      </c>
      <c r="H50" t="str">
        <f>IF($F50,SUMIFS('own+play'!$K:$K,'own+play'!$D:$D,$A50,'own+play'!$A:$A,$C50),"")</f>
        <v/>
      </c>
    </row>
    <row r="51" spans="1:8" x14ac:dyDescent="0.15">
      <c r="A51" t="s">
        <v>45</v>
      </c>
      <c r="B51" t="s">
        <v>33</v>
      </c>
      <c r="C51">
        <v>11</v>
      </c>
      <c r="D51" s="8" t="str">
        <f t="shared" si="0"/>
        <v/>
      </c>
      <c r="E51" s="7" t="str">
        <f t="shared" si="1"/>
        <v/>
      </c>
      <c r="F51">
        <f>COUNTIFS('own+play'!$D:$D,$A51,'own+play'!$A:$A,$C51)</f>
        <v>0</v>
      </c>
      <c r="G51">
        <f>COUNTIFS('own+play'!$D:$D,$A51,'own+play'!$A:$A,$C51,'own+play'!$B:$B,"&lt;&gt;Bench")</f>
        <v>0</v>
      </c>
      <c r="H51" t="str">
        <f>IF($F51,SUMIFS('own+play'!$K:$K,'own+play'!$D:$D,$A51,'own+play'!$A:$A,$C51),"")</f>
        <v/>
      </c>
    </row>
    <row r="52" spans="1:8" x14ac:dyDescent="0.15">
      <c r="A52" t="s">
        <v>16</v>
      </c>
      <c r="B52" t="s">
        <v>17</v>
      </c>
      <c r="C52">
        <v>10</v>
      </c>
      <c r="D52" s="8" t="str">
        <f t="shared" si="0"/>
        <v/>
      </c>
      <c r="E52" s="7" t="str">
        <f t="shared" si="1"/>
        <v/>
      </c>
      <c r="F52">
        <f>COUNTIFS('own+play'!$D:$D,$A52,'own+play'!$A:$A,$C52)</f>
        <v>0</v>
      </c>
      <c r="G52">
        <f>COUNTIFS('own+play'!$D:$D,$A52,'own+play'!$A:$A,$C52,'own+play'!$B:$B,"&lt;&gt;Bench")</f>
        <v>0</v>
      </c>
      <c r="H52" t="str">
        <f>IF($F52,SUMIFS('own+play'!$K:$K,'own+play'!$D:$D,$A52,'own+play'!$A:$A,$C52),"")</f>
        <v/>
      </c>
    </row>
    <row r="53" spans="1:8" x14ac:dyDescent="0.15">
      <c r="A53" t="s">
        <v>46</v>
      </c>
      <c r="B53" t="s">
        <v>17</v>
      </c>
      <c r="C53">
        <v>10</v>
      </c>
      <c r="D53" s="8" t="str">
        <f t="shared" si="0"/>
        <v/>
      </c>
      <c r="E53" s="7" t="str">
        <f t="shared" si="1"/>
        <v/>
      </c>
      <c r="F53">
        <f>COUNTIFS('own+play'!$D:$D,$A53,'own+play'!$A:$A,$C53)</f>
        <v>0</v>
      </c>
      <c r="G53">
        <f>COUNTIFS('own+play'!$D:$D,$A53,'own+play'!$A:$A,$C53,'own+play'!$B:$B,"&lt;&gt;Bench")</f>
        <v>0</v>
      </c>
      <c r="H53" t="str">
        <f>IF($F53,SUMIFS('own+play'!$K:$K,'own+play'!$D:$D,$A53,'own+play'!$A:$A,$C53),"")</f>
        <v/>
      </c>
    </row>
    <row r="54" spans="1:8" x14ac:dyDescent="0.15">
      <c r="A54" t="s">
        <v>44</v>
      </c>
      <c r="B54" t="s">
        <v>17</v>
      </c>
      <c r="C54">
        <v>10</v>
      </c>
      <c r="D54" s="8" t="str">
        <f t="shared" si="0"/>
        <v/>
      </c>
      <c r="E54" s="7" t="str">
        <f t="shared" si="1"/>
        <v/>
      </c>
      <c r="F54">
        <f>COUNTIFS('own+play'!$D:$D,$A54,'own+play'!$A:$A,$C54)</f>
        <v>0</v>
      </c>
      <c r="G54">
        <f>COUNTIFS('own+play'!$D:$D,$A54,'own+play'!$A:$A,$C54,'own+play'!$B:$B,"&lt;&gt;Bench")</f>
        <v>0</v>
      </c>
      <c r="H54" t="str">
        <f>IF($F54,SUMIFS('own+play'!$K:$K,'own+play'!$D:$D,$A54,'own+play'!$A:$A,$C54),"")</f>
        <v/>
      </c>
    </row>
    <row r="55" spans="1:8" x14ac:dyDescent="0.15">
      <c r="A55" t="s">
        <v>45</v>
      </c>
      <c r="B55" t="s">
        <v>33</v>
      </c>
      <c r="C55">
        <v>10</v>
      </c>
      <c r="D55" s="8" t="str">
        <f t="shared" si="0"/>
        <v/>
      </c>
      <c r="E55" s="7" t="str">
        <f t="shared" si="1"/>
        <v/>
      </c>
      <c r="F55">
        <f>COUNTIFS('own+play'!$D:$D,$A55,'own+play'!$A:$A,$C55)</f>
        <v>0</v>
      </c>
      <c r="G55">
        <f>COUNTIFS('own+play'!$D:$D,$A55,'own+play'!$A:$A,$C55,'own+play'!$B:$B,"&lt;&gt;Bench")</f>
        <v>0</v>
      </c>
      <c r="H55" t="str">
        <f>IF($F55,SUMIFS('own+play'!$K:$K,'own+play'!$D:$D,$A55,'own+play'!$A:$A,$C55),"")</f>
        <v/>
      </c>
    </row>
    <row r="56" spans="1:8" x14ac:dyDescent="0.15">
      <c r="A56" t="s">
        <v>16</v>
      </c>
      <c r="B56" t="s">
        <v>17</v>
      </c>
      <c r="C56">
        <v>9</v>
      </c>
      <c r="D56" s="8" t="str">
        <f t="shared" si="0"/>
        <v/>
      </c>
      <c r="E56" s="7" t="str">
        <f t="shared" si="1"/>
        <v/>
      </c>
      <c r="F56">
        <f>COUNTIFS('own+play'!$D:$D,$A56,'own+play'!$A:$A,$C56)</f>
        <v>0</v>
      </c>
      <c r="G56">
        <f>COUNTIFS('own+play'!$D:$D,$A56,'own+play'!$A:$A,$C56,'own+play'!$B:$B,"&lt;&gt;Bench")</f>
        <v>0</v>
      </c>
      <c r="H56" t="str">
        <f>IF($F56,SUMIFS('own+play'!$K:$K,'own+play'!$D:$D,$A56,'own+play'!$A:$A,$C56),"")</f>
        <v/>
      </c>
    </row>
    <row r="57" spans="1:8" x14ac:dyDescent="0.15">
      <c r="A57" t="s">
        <v>46</v>
      </c>
      <c r="B57" t="s">
        <v>17</v>
      </c>
      <c r="C57">
        <v>9</v>
      </c>
      <c r="D57" s="8" t="str">
        <f t="shared" si="0"/>
        <v/>
      </c>
      <c r="E57" s="7" t="str">
        <f t="shared" si="1"/>
        <v/>
      </c>
      <c r="F57">
        <f>COUNTIFS('own+play'!$D:$D,$A57,'own+play'!$A:$A,$C57)</f>
        <v>0</v>
      </c>
      <c r="G57">
        <f>COUNTIFS('own+play'!$D:$D,$A57,'own+play'!$A:$A,$C57,'own+play'!$B:$B,"&lt;&gt;Bench")</f>
        <v>0</v>
      </c>
      <c r="H57" t="str">
        <f>IF($F57,SUMIFS('own+play'!$K:$K,'own+play'!$D:$D,$A57,'own+play'!$A:$A,$C57),"")</f>
        <v/>
      </c>
    </row>
    <row r="58" spans="1:8" x14ac:dyDescent="0.15">
      <c r="A58" t="s">
        <v>44</v>
      </c>
      <c r="B58" t="s">
        <v>17</v>
      </c>
      <c r="C58">
        <v>9</v>
      </c>
      <c r="D58" s="8" t="str">
        <f t="shared" si="0"/>
        <v/>
      </c>
      <c r="E58" s="7" t="str">
        <f t="shared" si="1"/>
        <v/>
      </c>
      <c r="F58">
        <f>COUNTIFS('own+play'!$D:$D,$A58,'own+play'!$A:$A,$C58)</f>
        <v>0</v>
      </c>
      <c r="G58">
        <f>COUNTIFS('own+play'!$D:$D,$A58,'own+play'!$A:$A,$C58,'own+play'!$B:$B,"&lt;&gt;Bench")</f>
        <v>0</v>
      </c>
      <c r="H58" t="str">
        <f>IF($F58,SUMIFS('own+play'!$K:$K,'own+play'!$D:$D,$A58,'own+play'!$A:$A,$C58),"")</f>
        <v/>
      </c>
    </row>
    <row r="59" spans="1:8" x14ac:dyDescent="0.15">
      <c r="A59" t="s">
        <v>45</v>
      </c>
      <c r="B59" t="s">
        <v>33</v>
      </c>
      <c r="C59">
        <v>9</v>
      </c>
      <c r="D59" s="8" t="str">
        <f t="shared" si="0"/>
        <v/>
      </c>
      <c r="E59" s="7" t="str">
        <f t="shared" si="1"/>
        <v/>
      </c>
      <c r="F59">
        <f>COUNTIFS('own+play'!$D:$D,$A59,'own+play'!$A:$A,$C59)</f>
        <v>0</v>
      </c>
      <c r="G59">
        <f>COUNTIFS('own+play'!$D:$D,$A59,'own+play'!$A:$A,$C59,'own+play'!$B:$B,"&lt;&gt;Bench")</f>
        <v>0</v>
      </c>
      <c r="H59" t="str">
        <f>IF($F59,SUMIFS('own+play'!$K:$K,'own+play'!$D:$D,$A59,'own+play'!$A:$A,$C59),"")</f>
        <v/>
      </c>
    </row>
    <row r="60" spans="1:8" x14ac:dyDescent="0.15">
      <c r="A60" t="s">
        <v>16</v>
      </c>
      <c r="B60" t="s">
        <v>17</v>
      </c>
      <c r="C60">
        <v>8</v>
      </c>
      <c r="D60" s="8" t="str">
        <f t="shared" si="0"/>
        <v/>
      </c>
      <c r="E60" s="7" t="str">
        <f t="shared" si="1"/>
        <v/>
      </c>
      <c r="F60">
        <f>COUNTIFS('own+play'!$D:$D,$A60,'own+play'!$A:$A,$C60)</f>
        <v>0</v>
      </c>
      <c r="G60">
        <f>COUNTIFS('own+play'!$D:$D,$A60,'own+play'!$A:$A,$C60,'own+play'!$B:$B,"&lt;&gt;Bench")</f>
        <v>0</v>
      </c>
      <c r="H60" t="str">
        <f>IF($F60,SUMIFS('own+play'!$K:$K,'own+play'!$D:$D,$A60,'own+play'!$A:$A,$C60),"")</f>
        <v/>
      </c>
    </row>
    <row r="61" spans="1:8" x14ac:dyDescent="0.15">
      <c r="A61" t="s">
        <v>36</v>
      </c>
      <c r="B61" t="s">
        <v>17</v>
      </c>
      <c r="C61">
        <v>8</v>
      </c>
      <c r="D61" s="8" t="str">
        <f t="shared" si="0"/>
        <v/>
      </c>
      <c r="E61" s="7" t="str">
        <f t="shared" si="1"/>
        <v/>
      </c>
      <c r="F61">
        <f>COUNTIFS('own+play'!$D:$D,$A61,'own+play'!$A:$A,$C61)</f>
        <v>0</v>
      </c>
      <c r="G61">
        <f>COUNTIFS('own+play'!$D:$D,$A61,'own+play'!$A:$A,$C61,'own+play'!$B:$B,"&lt;&gt;Bench")</f>
        <v>0</v>
      </c>
      <c r="H61" t="str">
        <f>IF($F61,SUMIFS('own+play'!$K:$K,'own+play'!$D:$D,$A61,'own+play'!$A:$A,$C61),"")</f>
        <v/>
      </c>
    </row>
    <row r="62" spans="1:8" x14ac:dyDescent="0.15">
      <c r="A62" t="s">
        <v>44</v>
      </c>
      <c r="B62" t="s">
        <v>17</v>
      </c>
      <c r="C62">
        <v>8</v>
      </c>
      <c r="D62" s="8" t="str">
        <f t="shared" si="0"/>
        <v/>
      </c>
      <c r="E62" s="7" t="str">
        <f t="shared" si="1"/>
        <v/>
      </c>
      <c r="F62">
        <f>COUNTIFS('own+play'!$D:$D,$A62,'own+play'!$A:$A,$C62)</f>
        <v>0</v>
      </c>
      <c r="G62">
        <f>COUNTIFS('own+play'!$D:$D,$A62,'own+play'!$A:$A,$C62,'own+play'!$B:$B,"&lt;&gt;Bench")</f>
        <v>0</v>
      </c>
      <c r="H62" t="str">
        <f>IF($F62,SUMIFS('own+play'!$K:$K,'own+play'!$D:$D,$A62,'own+play'!$A:$A,$C62),"")</f>
        <v/>
      </c>
    </row>
    <row r="63" spans="1:8" x14ac:dyDescent="0.15">
      <c r="A63" t="s">
        <v>16</v>
      </c>
      <c r="B63" t="s">
        <v>17</v>
      </c>
      <c r="C63">
        <v>7</v>
      </c>
      <c r="D63" s="8" t="str">
        <f t="shared" si="0"/>
        <v/>
      </c>
      <c r="E63" s="7" t="str">
        <f t="shared" si="1"/>
        <v/>
      </c>
      <c r="F63">
        <f>COUNTIFS('own+play'!$D:$D,$A63,'own+play'!$A:$A,$C63)</f>
        <v>0</v>
      </c>
      <c r="G63">
        <f>COUNTIFS('own+play'!$D:$D,$A63,'own+play'!$A:$A,$C63,'own+play'!$B:$B,"&lt;&gt;Bench")</f>
        <v>0</v>
      </c>
      <c r="H63" t="str">
        <f>IF($F63,SUMIFS('own+play'!$K:$K,'own+play'!$D:$D,$A63,'own+play'!$A:$A,$C63),"")</f>
        <v/>
      </c>
    </row>
    <row r="64" spans="1:8" x14ac:dyDescent="0.15">
      <c r="A64" t="s">
        <v>46</v>
      </c>
      <c r="B64" t="s">
        <v>17</v>
      </c>
      <c r="C64">
        <v>7</v>
      </c>
      <c r="D64" s="8" t="str">
        <f t="shared" si="0"/>
        <v/>
      </c>
      <c r="E64" s="7" t="str">
        <f t="shared" si="1"/>
        <v/>
      </c>
      <c r="F64">
        <f>COUNTIFS('own+play'!$D:$D,$A64,'own+play'!$A:$A,$C64)</f>
        <v>0</v>
      </c>
      <c r="G64">
        <f>COUNTIFS('own+play'!$D:$D,$A64,'own+play'!$A:$A,$C64,'own+play'!$B:$B,"&lt;&gt;Bench")</f>
        <v>0</v>
      </c>
      <c r="H64" t="str">
        <f>IF($F64,SUMIFS('own+play'!$K:$K,'own+play'!$D:$D,$A64,'own+play'!$A:$A,$C64),"")</f>
        <v/>
      </c>
    </row>
    <row r="65" spans="1:8" x14ac:dyDescent="0.15">
      <c r="A65" t="s">
        <v>36</v>
      </c>
      <c r="B65" t="s">
        <v>17</v>
      </c>
      <c r="C65">
        <v>7</v>
      </c>
      <c r="D65" s="8" t="str">
        <f t="shared" si="0"/>
        <v/>
      </c>
      <c r="E65" s="7" t="str">
        <f t="shared" si="1"/>
        <v/>
      </c>
      <c r="F65">
        <f>COUNTIFS('own+play'!$D:$D,$A65,'own+play'!$A:$A,$C65)</f>
        <v>0</v>
      </c>
      <c r="G65">
        <f>COUNTIFS('own+play'!$D:$D,$A65,'own+play'!$A:$A,$C65,'own+play'!$B:$B,"&lt;&gt;Bench")</f>
        <v>0</v>
      </c>
      <c r="H65" t="str">
        <f>IF($F65,SUMIFS('own+play'!$K:$K,'own+play'!$D:$D,$A65,'own+play'!$A:$A,$C65),"")</f>
        <v/>
      </c>
    </row>
    <row r="66" spans="1:8" x14ac:dyDescent="0.15">
      <c r="A66" t="s">
        <v>16</v>
      </c>
      <c r="B66" t="s">
        <v>17</v>
      </c>
      <c r="C66">
        <v>6</v>
      </c>
      <c r="D66" s="8" t="str">
        <f t="shared" ref="D66:D92" si="2">IF(LEFT($J66,1)="@","@","")</f>
        <v/>
      </c>
      <c r="E66" s="7" t="str">
        <f t="shared" ref="E66:E92" si="3">SUBSTITUTE($J66,"@","")</f>
        <v/>
      </c>
      <c r="F66">
        <f>COUNTIFS('own+play'!$D:$D,$A66,'own+play'!$A:$A,$C66)</f>
        <v>0</v>
      </c>
      <c r="G66">
        <f>COUNTIFS('own+play'!$D:$D,$A66,'own+play'!$A:$A,$C66,'own+play'!$B:$B,"&lt;&gt;Bench")</f>
        <v>0</v>
      </c>
      <c r="H66" t="str">
        <f>IF($F66,SUMIFS('own+play'!$K:$K,'own+play'!$D:$D,$A66,'own+play'!$A:$A,$C66),"")</f>
        <v/>
      </c>
    </row>
    <row r="67" spans="1:8" x14ac:dyDescent="0.15">
      <c r="A67" t="s">
        <v>46</v>
      </c>
      <c r="B67" t="s">
        <v>17</v>
      </c>
      <c r="C67">
        <v>6</v>
      </c>
      <c r="D67" s="8" t="str">
        <f t="shared" si="2"/>
        <v/>
      </c>
      <c r="E67" s="7" t="str">
        <f t="shared" si="3"/>
        <v/>
      </c>
      <c r="F67">
        <f>COUNTIFS('own+play'!$D:$D,$A67,'own+play'!$A:$A,$C67)</f>
        <v>0</v>
      </c>
      <c r="G67">
        <f>COUNTIFS('own+play'!$D:$D,$A67,'own+play'!$A:$A,$C67,'own+play'!$B:$B,"&lt;&gt;Bench")</f>
        <v>0</v>
      </c>
      <c r="H67" t="str">
        <f>IF($F67,SUMIFS('own+play'!$K:$K,'own+play'!$D:$D,$A67,'own+play'!$A:$A,$C67),"")</f>
        <v/>
      </c>
    </row>
    <row r="68" spans="1:8" x14ac:dyDescent="0.15">
      <c r="A68" t="s">
        <v>36</v>
      </c>
      <c r="B68" t="s">
        <v>17</v>
      </c>
      <c r="C68">
        <v>6</v>
      </c>
      <c r="D68" s="8" t="str">
        <f t="shared" si="2"/>
        <v/>
      </c>
      <c r="E68" s="7" t="str">
        <f t="shared" si="3"/>
        <v/>
      </c>
      <c r="F68">
        <f>COUNTIFS('own+play'!$D:$D,$A68,'own+play'!$A:$A,$C68)</f>
        <v>0</v>
      </c>
      <c r="G68">
        <f>COUNTIFS('own+play'!$D:$D,$A68,'own+play'!$A:$A,$C68,'own+play'!$B:$B,"&lt;&gt;Bench")</f>
        <v>0</v>
      </c>
      <c r="H68" t="str">
        <f>IF($F68,SUMIFS('own+play'!$K:$K,'own+play'!$D:$D,$A68,'own+play'!$A:$A,$C68),"")</f>
        <v/>
      </c>
    </row>
    <row r="69" spans="1:8" x14ac:dyDescent="0.15">
      <c r="A69" t="s">
        <v>45</v>
      </c>
      <c r="B69" t="s">
        <v>33</v>
      </c>
      <c r="C69">
        <v>6</v>
      </c>
      <c r="D69" s="8" t="str">
        <f t="shared" si="2"/>
        <v/>
      </c>
      <c r="E69" s="7" t="str">
        <f t="shared" si="3"/>
        <v/>
      </c>
      <c r="F69">
        <f>COUNTIFS('own+play'!$D:$D,$A69,'own+play'!$A:$A,$C69)</f>
        <v>0</v>
      </c>
      <c r="G69">
        <f>COUNTIFS('own+play'!$D:$D,$A69,'own+play'!$A:$A,$C69,'own+play'!$B:$B,"&lt;&gt;Bench")</f>
        <v>0</v>
      </c>
      <c r="H69" t="str">
        <f>IF($F69,SUMIFS('own+play'!$K:$K,'own+play'!$D:$D,$A69,'own+play'!$A:$A,$C69),"")</f>
        <v/>
      </c>
    </row>
    <row r="70" spans="1:8" x14ac:dyDescent="0.15">
      <c r="A70" t="s">
        <v>16</v>
      </c>
      <c r="B70" t="s">
        <v>17</v>
      </c>
      <c r="C70">
        <v>5</v>
      </c>
      <c r="D70" s="8" t="str">
        <f t="shared" si="2"/>
        <v/>
      </c>
      <c r="E70" s="7" t="str">
        <f t="shared" si="3"/>
        <v/>
      </c>
      <c r="F70">
        <f>COUNTIFS('own+play'!$D:$D,$A70,'own+play'!$A:$A,$C70)</f>
        <v>0</v>
      </c>
      <c r="G70">
        <f>COUNTIFS('own+play'!$D:$D,$A70,'own+play'!$A:$A,$C70,'own+play'!$B:$B,"&lt;&gt;Bench")</f>
        <v>0</v>
      </c>
      <c r="H70" t="str">
        <f>IF($F70,SUMIFS('own+play'!$K:$K,'own+play'!$D:$D,$A70,'own+play'!$A:$A,$C70),"")</f>
        <v/>
      </c>
    </row>
    <row r="71" spans="1:8" x14ac:dyDescent="0.15">
      <c r="A71" t="s">
        <v>46</v>
      </c>
      <c r="B71" t="s">
        <v>17</v>
      </c>
      <c r="C71">
        <v>5</v>
      </c>
      <c r="D71" s="8" t="str">
        <f t="shared" si="2"/>
        <v/>
      </c>
      <c r="E71" s="7" t="str">
        <f t="shared" si="3"/>
        <v/>
      </c>
      <c r="F71">
        <f>COUNTIFS('own+play'!$D:$D,$A71,'own+play'!$A:$A,$C71)</f>
        <v>0</v>
      </c>
      <c r="G71">
        <f>COUNTIFS('own+play'!$D:$D,$A71,'own+play'!$A:$A,$C71,'own+play'!$B:$B,"&lt;&gt;Bench")</f>
        <v>0</v>
      </c>
      <c r="H71" t="str">
        <f>IF($F71,SUMIFS('own+play'!$K:$K,'own+play'!$D:$D,$A71,'own+play'!$A:$A,$C71),"")</f>
        <v/>
      </c>
    </row>
    <row r="72" spans="1:8" x14ac:dyDescent="0.15">
      <c r="A72" t="s">
        <v>36</v>
      </c>
      <c r="B72" t="s">
        <v>17</v>
      </c>
      <c r="C72">
        <v>5</v>
      </c>
      <c r="D72" s="8" t="str">
        <f t="shared" si="2"/>
        <v/>
      </c>
      <c r="E72" s="7" t="str">
        <f t="shared" si="3"/>
        <v/>
      </c>
      <c r="F72">
        <f>COUNTIFS('own+play'!$D:$D,$A72,'own+play'!$A:$A,$C72)</f>
        <v>0</v>
      </c>
      <c r="G72">
        <f>COUNTIFS('own+play'!$D:$D,$A72,'own+play'!$A:$A,$C72,'own+play'!$B:$B,"&lt;&gt;Bench")</f>
        <v>0</v>
      </c>
      <c r="H72" t="str">
        <f>IF($F72,SUMIFS('own+play'!$K:$K,'own+play'!$D:$D,$A72,'own+play'!$A:$A,$C72),"")</f>
        <v/>
      </c>
    </row>
    <row r="73" spans="1:8" x14ac:dyDescent="0.15">
      <c r="A73" t="s">
        <v>45</v>
      </c>
      <c r="B73" t="s">
        <v>33</v>
      </c>
      <c r="C73">
        <v>5</v>
      </c>
      <c r="D73" s="8" t="str">
        <f t="shared" si="2"/>
        <v/>
      </c>
      <c r="E73" s="7" t="str">
        <f t="shared" si="3"/>
        <v/>
      </c>
      <c r="F73">
        <f>COUNTIFS('own+play'!$D:$D,$A73,'own+play'!$A:$A,$C73)</f>
        <v>0</v>
      </c>
      <c r="G73">
        <f>COUNTIFS('own+play'!$D:$D,$A73,'own+play'!$A:$A,$C73,'own+play'!$B:$B,"&lt;&gt;Bench")</f>
        <v>0</v>
      </c>
      <c r="H73" t="str">
        <f>IF($F73,SUMIFS('own+play'!$K:$K,'own+play'!$D:$D,$A73,'own+play'!$A:$A,$C73),"")</f>
        <v/>
      </c>
    </row>
    <row r="74" spans="1:8" x14ac:dyDescent="0.15">
      <c r="A74" t="s">
        <v>16</v>
      </c>
      <c r="B74" t="s">
        <v>17</v>
      </c>
      <c r="C74">
        <v>4</v>
      </c>
      <c r="D74" s="8" t="str">
        <f t="shared" si="2"/>
        <v/>
      </c>
      <c r="E74" s="7" t="str">
        <f t="shared" si="3"/>
        <v/>
      </c>
      <c r="F74">
        <f>COUNTIFS('own+play'!$D:$D,$A74,'own+play'!$A:$A,$C74)</f>
        <v>0</v>
      </c>
      <c r="G74">
        <f>COUNTIFS('own+play'!$D:$D,$A74,'own+play'!$A:$A,$C74,'own+play'!$B:$B,"&lt;&gt;Bench")</f>
        <v>0</v>
      </c>
      <c r="H74" t="str">
        <f>IF($F74,SUMIFS('own+play'!$K:$K,'own+play'!$D:$D,$A74,'own+play'!$A:$A,$C74),"")</f>
        <v/>
      </c>
    </row>
    <row r="75" spans="1:8" x14ac:dyDescent="0.15">
      <c r="A75" t="s">
        <v>46</v>
      </c>
      <c r="B75" t="s">
        <v>17</v>
      </c>
      <c r="C75">
        <v>4</v>
      </c>
      <c r="D75" s="8" t="str">
        <f t="shared" si="2"/>
        <v/>
      </c>
      <c r="E75" s="7" t="str">
        <f t="shared" si="3"/>
        <v/>
      </c>
      <c r="F75">
        <f>COUNTIFS('own+play'!$D:$D,$A75,'own+play'!$A:$A,$C75)</f>
        <v>0</v>
      </c>
      <c r="G75">
        <f>COUNTIFS('own+play'!$D:$D,$A75,'own+play'!$A:$A,$C75,'own+play'!$B:$B,"&lt;&gt;Bench")</f>
        <v>0</v>
      </c>
      <c r="H75" t="str">
        <f>IF($F75,SUMIFS('own+play'!$K:$K,'own+play'!$D:$D,$A75,'own+play'!$A:$A,$C75),"")</f>
        <v/>
      </c>
    </row>
    <row r="76" spans="1:8" x14ac:dyDescent="0.15">
      <c r="A76" t="s">
        <v>36</v>
      </c>
      <c r="B76" t="s">
        <v>17</v>
      </c>
      <c r="C76">
        <v>4</v>
      </c>
      <c r="D76" s="8" t="str">
        <f t="shared" si="2"/>
        <v/>
      </c>
      <c r="E76" s="7" t="str">
        <f t="shared" si="3"/>
        <v/>
      </c>
      <c r="F76">
        <f>COUNTIFS('own+play'!$D:$D,$A76,'own+play'!$A:$A,$C76)</f>
        <v>0</v>
      </c>
      <c r="G76">
        <f>COUNTIFS('own+play'!$D:$D,$A76,'own+play'!$A:$A,$C76,'own+play'!$B:$B,"&lt;&gt;Bench")</f>
        <v>0</v>
      </c>
      <c r="H76" t="str">
        <f>IF($F76,SUMIFS('own+play'!$K:$K,'own+play'!$D:$D,$A76,'own+play'!$A:$A,$C76),"")</f>
        <v/>
      </c>
    </row>
    <row r="77" spans="1:8" x14ac:dyDescent="0.15">
      <c r="A77" t="s">
        <v>45</v>
      </c>
      <c r="B77" t="s">
        <v>33</v>
      </c>
      <c r="C77">
        <v>4</v>
      </c>
      <c r="D77" s="8" t="str">
        <f t="shared" si="2"/>
        <v/>
      </c>
      <c r="E77" s="7" t="str">
        <f t="shared" si="3"/>
        <v/>
      </c>
      <c r="F77">
        <f>COUNTIFS('own+play'!$D:$D,$A77,'own+play'!$A:$A,$C77)</f>
        <v>0</v>
      </c>
      <c r="G77">
        <f>COUNTIFS('own+play'!$D:$D,$A77,'own+play'!$A:$A,$C77,'own+play'!$B:$B,"&lt;&gt;Bench")</f>
        <v>0</v>
      </c>
      <c r="H77" t="str">
        <f>IF($F77,SUMIFS('own+play'!$K:$K,'own+play'!$D:$D,$A77,'own+play'!$A:$A,$C77),"")</f>
        <v/>
      </c>
    </row>
    <row r="78" spans="1:8" x14ac:dyDescent="0.15">
      <c r="A78" t="s">
        <v>16</v>
      </c>
      <c r="B78" t="s">
        <v>17</v>
      </c>
      <c r="C78">
        <v>3</v>
      </c>
      <c r="D78" s="8" t="str">
        <f t="shared" si="2"/>
        <v/>
      </c>
      <c r="E78" s="7" t="str">
        <f t="shared" si="3"/>
        <v/>
      </c>
      <c r="F78">
        <f>COUNTIFS('own+play'!$D:$D,$A78,'own+play'!$A:$A,$C78)</f>
        <v>0</v>
      </c>
      <c r="G78">
        <f>COUNTIFS('own+play'!$D:$D,$A78,'own+play'!$A:$A,$C78,'own+play'!$B:$B,"&lt;&gt;Bench")</f>
        <v>0</v>
      </c>
      <c r="H78" t="str">
        <f>IF($F78,SUMIFS('own+play'!$K:$K,'own+play'!$D:$D,$A78,'own+play'!$A:$A,$C78),"")</f>
        <v/>
      </c>
    </row>
    <row r="79" spans="1:8" x14ac:dyDescent="0.15">
      <c r="A79" t="s">
        <v>46</v>
      </c>
      <c r="B79" t="s">
        <v>17</v>
      </c>
      <c r="C79">
        <v>3</v>
      </c>
      <c r="D79" s="8" t="str">
        <f t="shared" si="2"/>
        <v/>
      </c>
      <c r="E79" s="7" t="str">
        <f t="shared" si="3"/>
        <v/>
      </c>
      <c r="F79">
        <f>COUNTIFS('own+play'!$D:$D,$A79,'own+play'!$A:$A,$C79)</f>
        <v>0</v>
      </c>
      <c r="G79">
        <f>COUNTIFS('own+play'!$D:$D,$A79,'own+play'!$A:$A,$C79,'own+play'!$B:$B,"&lt;&gt;Bench")</f>
        <v>0</v>
      </c>
      <c r="H79" t="str">
        <f>IF($F79,SUMIFS('own+play'!$K:$K,'own+play'!$D:$D,$A79,'own+play'!$A:$A,$C79),"")</f>
        <v/>
      </c>
    </row>
    <row r="80" spans="1:8" x14ac:dyDescent="0.15">
      <c r="A80" t="s">
        <v>36</v>
      </c>
      <c r="B80" t="s">
        <v>17</v>
      </c>
      <c r="C80">
        <v>3</v>
      </c>
      <c r="D80" s="8" t="str">
        <f t="shared" si="2"/>
        <v/>
      </c>
      <c r="E80" s="7" t="str">
        <f t="shared" si="3"/>
        <v/>
      </c>
      <c r="F80">
        <f>COUNTIFS('own+play'!$D:$D,$A80,'own+play'!$A:$A,$C80)</f>
        <v>0</v>
      </c>
      <c r="G80">
        <f>COUNTIFS('own+play'!$D:$D,$A80,'own+play'!$A:$A,$C80,'own+play'!$B:$B,"&lt;&gt;Bench")</f>
        <v>0</v>
      </c>
      <c r="H80" t="str">
        <f>IF($F80,SUMIFS('own+play'!$K:$K,'own+play'!$D:$D,$A80,'own+play'!$A:$A,$C80),"")</f>
        <v/>
      </c>
    </row>
    <row r="81" spans="1:8" x14ac:dyDescent="0.15">
      <c r="A81" t="s">
        <v>44</v>
      </c>
      <c r="B81" t="s">
        <v>17</v>
      </c>
      <c r="C81">
        <v>3</v>
      </c>
      <c r="D81" s="8" t="str">
        <f t="shared" si="2"/>
        <v/>
      </c>
      <c r="E81" s="7" t="str">
        <f t="shared" si="3"/>
        <v/>
      </c>
      <c r="F81">
        <f>COUNTIFS('own+play'!$D:$D,$A81,'own+play'!$A:$A,$C81)</f>
        <v>0</v>
      </c>
      <c r="G81">
        <f>COUNTIFS('own+play'!$D:$D,$A81,'own+play'!$A:$A,$C81,'own+play'!$B:$B,"&lt;&gt;Bench")</f>
        <v>0</v>
      </c>
      <c r="H81" t="str">
        <f>IF($F81,SUMIFS('own+play'!$K:$K,'own+play'!$D:$D,$A81,'own+play'!$A:$A,$C81),"")</f>
        <v/>
      </c>
    </row>
    <row r="82" spans="1:8" x14ac:dyDescent="0.15">
      <c r="A82" t="s">
        <v>45</v>
      </c>
      <c r="B82" t="s">
        <v>33</v>
      </c>
      <c r="C82">
        <v>3</v>
      </c>
      <c r="D82" s="8" t="str">
        <f t="shared" si="2"/>
        <v/>
      </c>
      <c r="E82" s="7" t="str">
        <f t="shared" si="3"/>
        <v/>
      </c>
      <c r="F82">
        <f>COUNTIFS('own+play'!$D:$D,$A82,'own+play'!$A:$A,$C82)</f>
        <v>0</v>
      </c>
      <c r="G82">
        <f>COUNTIFS('own+play'!$D:$D,$A82,'own+play'!$A:$A,$C82,'own+play'!$B:$B,"&lt;&gt;Bench")</f>
        <v>0</v>
      </c>
      <c r="H82" t="str">
        <f>IF($F82,SUMIFS('own+play'!$K:$K,'own+play'!$D:$D,$A82,'own+play'!$A:$A,$C82),"")</f>
        <v/>
      </c>
    </row>
    <row r="83" spans="1:8" x14ac:dyDescent="0.15">
      <c r="A83" t="s">
        <v>16</v>
      </c>
      <c r="B83" t="s">
        <v>17</v>
      </c>
      <c r="C83">
        <v>2</v>
      </c>
      <c r="D83" s="8" t="str">
        <f t="shared" si="2"/>
        <v/>
      </c>
      <c r="E83" s="7" t="str">
        <f t="shared" si="3"/>
        <v/>
      </c>
      <c r="F83">
        <f>COUNTIFS('own+play'!$D:$D,$A83,'own+play'!$A:$A,$C83)</f>
        <v>0</v>
      </c>
      <c r="G83">
        <f>COUNTIFS('own+play'!$D:$D,$A83,'own+play'!$A:$A,$C83,'own+play'!$B:$B,"&lt;&gt;Bench")</f>
        <v>0</v>
      </c>
      <c r="H83" t="str">
        <f>IF($F83,SUMIFS('own+play'!$K:$K,'own+play'!$D:$D,$A83,'own+play'!$A:$A,$C83),"")</f>
        <v/>
      </c>
    </row>
    <row r="84" spans="1:8" x14ac:dyDescent="0.15">
      <c r="A84" t="s">
        <v>46</v>
      </c>
      <c r="B84" t="s">
        <v>17</v>
      </c>
      <c r="C84">
        <v>2</v>
      </c>
      <c r="D84" s="8" t="str">
        <f t="shared" si="2"/>
        <v/>
      </c>
      <c r="E84" s="7" t="str">
        <f t="shared" si="3"/>
        <v/>
      </c>
      <c r="F84">
        <f>COUNTIFS('own+play'!$D:$D,$A84,'own+play'!$A:$A,$C84)</f>
        <v>0</v>
      </c>
      <c r="G84">
        <f>COUNTIFS('own+play'!$D:$D,$A84,'own+play'!$A:$A,$C84,'own+play'!$B:$B,"&lt;&gt;Bench")</f>
        <v>0</v>
      </c>
      <c r="H84" t="str">
        <f>IF($F84,SUMIFS('own+play'!$K:$K,'own+play'!$D:$D,$A84,'own+play'!$A:$A,$C84),"")</f>
        <v/>
      </c>
    </row>
    <row r="85" spans="1:8" x14ac:dyDescent="0.15">
      <c r="A85" t="s">
        <v>36</v>
      </c>
      <c r="B85" t="s">
        <v>17</v>
      </c>
      <c r="C85">
        <v>2</v>
      </c>
      <c r="D85" s="8" t="str">
        <f t="shared" si="2"/>
        <v/>
      </c>
      <c r="E85" s="7" t="str">
        <f t="shared" si="3"/>
        <v/>
      </c>
      <c r="F85">
        <f>COUNTIFS('own+play'!$D:$D,$A85,'own+play'!$A:$A,$C85)</f>
        <v>0</v>
      </c>
      <c r="G85">
        <f>COUNTIFS('own+play'!$D:$D,$A85,'own+play'!$A:$A,$C85,'own+play'!$B:$B,"&lt;&gt;Bench")</f>
        <v>0</v>
      </c>
      <c r="H85" t="str">
        <f>IF($F85,SUMIFS('own+play'!$K:$K,'own+play'!$D:$D,$A85,'own+play'!$A:$A,$C85),"")</f>
        <v/>
      </c>
    </row>
    <row r="86" spans="1:8" x14ac:dyDescent="0.15">
      <c r="A86" t="s">
        <v>44</v>
      </c>
      <c r="B86" t="s">
        <v>17</v>
      </c>
      <c r="C86">
        <v>2</v>
      </c>
      <c r="D86" s="8" t="str">
        <f t="shared" si="2"/>
        <v/>
      </c>
      <c r="E86" s="7" t="str">
        <f t="shared" si="3"/>
        <v/>
      </c>
      <c r="F86">
        <f>COUNTIFS('own+play'!$D:$D,$A86,'own+play'!$A:$A,$C86)</f>
        <v>0</v>
      </c>
      <c r="G86">
        <f>COUNTIFS('own+play'!$D:$D,$A86,'own+play'!$A:$A,$C86,'own+play'!$B:$B,"&lt;&gt;Bench")</f>
        <v>0</v>
      </c>
      <c r="H86" t="str">
        <f>IF($F86,SUMIFS('own+play'!$K:$K,'own+play'!$D:$D,$A86,'own+play'!$A:$A,$C86),"")</f>
        <v/>
      </c>
    </row>
    <row r="87" spans="1:8" x14ac:dyDescent="0.15">
      <c r="A87" t="s">
        <v>45</v>
      </c>
      <c r="B87" t="s">
        <v>33</v>
      </c>
      <c r="C87">
        <v>2</v>
      </c>
      <c r="D87" s="8" t="str">
        <f t="shared" si="2"/>
        <v/>
      </c>
      <c r="E87" s="7" t="str">
        <f t="shared" si="3"/>
        <v/>
      </c>
      <c r="F87">
        <f>COUNTIFS('own+play'!$D:$D,$A87,'own+play'!$A:$A,$C87)</f>
        <v>0</v>
      </c>
      <c r="G87">
        <f>COUNTIFS('own+play'!$D:$D,$A87,'own+play'!$A:$A,$C87,'own+play'!$B:$B,"&lt;&gt;Bench")</f>
        <v>0</v>
      </c>
      <c r="H87" t="str">
        <f>IF($F87,SUMIFS('own+play'!$K:$K,'own+play'!$D:$D,$A87,'own+play'!$A:$A,$C87),"")</f>
        <v/>
      </c>
    </row>
    <row r="88" spans="1:8" x14ac:dyDescent="0.15">
      <c r="A88" t="s">
        <v>16</v>
      </c>
      <c r="B88" t="s">
        <v>17</v>
      </c>
      <c r="C88">
        <v>1</v>
      </c>
      <c r="D88" s="8" t="str">
        <f t="shared" si="2"/>
        <v/>
      </c>
      <c r="E88" s="7" t="str">
        <f t="shared" si="3"/>
        <v/>
      </c>
      <c r="F88">
        <f>COUNTIFS('own+play'!$D:$D,$A88,'own+play'!$A:$A,$C88)</f>
        <v>0</v>
      </c>
      <c r="G88">
        <f>COUNTIFS('own+play'!$D:$D,$A88,'own+play'!$A:$A,$C88,'own+play'!$B:$B,"&lt;&gt;Bench")</f>
        <v>0</v>
      </c>
      <c r="H88" t="str">
        <f>IF($F88,SUMIFS('own+play'!$K:$K,'own+play'!$D:$D,$A88,'own+play'!$A:$A,$C88),"")</f>
        <v/>
      </c>
    </row>
    <row r="89" spans="1:8" x14ac:dyDescent="0.15">
      <c r="A89" t="s">
        <v>46</v>
      </c>
      <c r="B89" t="s">
        <v>17</v>
      </c>
      <c r="C89">
        <v>1</v>
      </c>
      <c r="D89" s="8" t="str">
        <f t="shared" si="2"/>
        <v/>
      </c>
      <c r="E89" s="7" t="str">
        <f t="shared" si="3"/>
        <v/>
      </c>
      <c r="F89">
        <f>COUNTIFS('own+play'!$D:$D,$A89,'own+play'!$A:$A,$C89)</f>
        <v>0</v>
      </c>
      <c r="G89">
        <f>COUNTIFS('own+play'!$D:$D,$A89,'own+play'!$A:$A,$C89,'own+play'!$B:$B,"&lt;&gt;Bench")</f>
        <v>0</v>
      </c>
      <c r="H89" t="str">
        <f>IF($F89,SUMIFS('own+play'!$K:$K,'own+play'!$D:$D,$A89,'own+play'!$A:$A,$C89),"")</f>
        <v/>
      </c>
    </row>
    <row r="90" spans="1:8" x14ac:dyDescent="0.15">
      <c r="A90" t="s">
        <v>36</v>
      </c>
      <c r="B90" t="s">
        <v>17</v>
      </c>
      <c r="C90">
        <v>1</v>
      </c>
      <c r="D90" s="8" t="str">
        <f t="shared" si="2"/>
        <v/>
      </c>
      <c r="E90" s="7" t="str">
        <f t="shared" si="3"/>
        <v/>
      </c>
      <c r="F90">
        <f>COUNTIFS('own+play'!$D:$D,$A90,'own+play'!$A:$A,$C90)</f>
        <v>0</v>
      </c>
      <c r="G90">
        <f>COUNTIFS('own+play'!$D:$D,$A90,'own+play'!$A:$A,$C90,'own+play'!$B:$B,"&lt;&gt;Bench")</f>
        <v>0</v>
      </c>
      <c r="H90" t="str">
        <f>IF($F90,SUMIFS('own+play'!$K:$K,'own+play'!$D:$D,$A90,'own+play'!$A:$A,$C90),"")</f>
        <v/>
      </c>
    </row>
    <row r="91" spans="1:8" x14ac:dyDescent="0.15">
      <c r="A91" t="s">
        <v>44</v>
      </c>
      <c r="B91" t="s">
        <v>17</v>
      </c>
      <c r="C91">
        <v>1</v>
      </c>
      <c r="D91" s="8" t="str">
        <f t="shared" si="2"/>
        <v/>
      </c>
      <c r="E91" s="7" t="str">
        <f t="shared" si="3"/>
        <v/>
      </c>
      <c r="F91">
        <f>COUNTIFS('own+play'!$D:$D,$A91,'own+play'!$A:$A,$C91)</f>
        <v>0</v>
      </c>
      <c r="G91">
        <f>COUNTIFS('own+play'!$D:$D,$A91,'own+play'!$A:$A,$C91,'own+play'!$B:$B,"&lt;&gt;Bench")</f>
        <v>0</v>
      </c>
      <c r="H91" t="str">
        <f>IF($F91,SUMIFS('own+play'!$K:$K,'own+play'!$D:$D,$A91,'own+play'!$A:$A,$C91),"")</f>
        <v/>
      </c>
    </row>
    <row r="92" spans="1:8" x14ac:dyDescent="0.15">
      <c r="A92" t="s">
        <v>45</v>
      </c>
      <c r="B92" t="s">
        <v>33</v>
      </c>
      <c r="C92">
        <v>1</v>
      </c>
      <c r="D92" s="8" t="str">
        <f t="shared" si="2"/>
        <v/>
      </c>
      <c r="E92" s="7" t="str">
        <f t="shared" si="3"/>
        <v/>
      </c>
      <c r="F92">
        <f>COUNTIFS('own+play'!$D:$D,$A92,'own+play'!$A:$A,$C92)</f>
        <v>0</v>
      </c>
      <c r="G92">
        <f>COUNTIFS('own+play'!$D:$D,$A92,'own+play'!$A:$A,$C92,'own+play'!$B:$B,"&lt;&gt;Bench")</f>
        <v>0</v>
      </c>
      <c r="H92" t="str">
        <f>IF($F92,SUMIFS('own+play'!$K:$K,'own+play'!$D:$D,$A92,'own+play'!$A:$A,$C92),"")</f>
        <v/>
      </c>
    </row>
  </sheetData>
  <autoFilter ref="A1:O9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Draft Picks</vt:lpstr>
      <vt:lpstr>SUBSET -&gt;</vt:lpstr>
      <vt:lpstr>WR+RB+TE+QB, subset</vt:lpstr>
      <vt:lpstr>K+D, subset</vt:lpstr>
      <vt:lpstr>FULL -&gt;</vt:lpstr>
      <vt:lpstr>WR+RB+TE+QB, full</vt:lpstr>
      <vt:lpstr>K+D, full</vt:lpstr>
      <vt:lpstr>DATA + LOOKUP -&gt;</vt:lpstr>
      <vt:lpstr>own+play</vt:lpstr>
      <vt:lpstr>all-players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2018-03-04T21:56:17Z</dcterms:modified>
</cp:coreProperties>
</file>