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s1\Documents\Other\Projects\Keyboard\Documentation\"/>
    </mc:Choice>
  </mc:AlternateContent>
  <xr:revisionPtr revIDLastSave="0" documentId="13_ncr:1_{C87C919C-C647-45B4-8C43-697B2AFECC89}" xr6:coauthVersionLast="47" xr6:coauthVersionMax="47" xr10:uidLastSave="{00000000-0000-0000-0000-000000000000}"/>
  <bookViews>
    <workbookView xWindow="-103" yWindow="-103" windowWidth="22149" windowHeight="11949" xr2:uid="{E9C67AD0-63EA-49B4-A681-DBDF8378753C}"/>
  </bookViews>
  <sheets>
    <sheet name="Overall" sheetId="1" r:id="rId1"/>
    <sheet name="Electron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F3" i="1" s="1"/>
  <c r="G3" i="1" s="1"/>
  <c r="G9" i="1"/>
  <c r="F9" i="1"/>
  <c r="G16" i="2"/>
  <c r="F16" i="2"/>
  <c r="G14" i="2"/>
  <c r="F14" i="2"/>
  <c r="F15" i="2" s="1"/>
  <c r="F9" i="2"/>
  <c r="G9" i="2" s="1"/>
  <c r="F10" i="2"/>
  <c r="G10" i="2" s="1"/>
  <c r="F11" i="2"/>
  <c r="G11" i="2" s="1"/>
  <c r="F12" i="2"/>
  <c r="G12" i="2" s="1"/>
  <c r="F13" i="2"/>
  <c r="G13" i="2"/>
  <c r="G15" i="2" s="1"/>
  <c r="C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2" i="2"/>
  <c r="G2" i="2" s="1"/>
  <c r="G5" i="1"/>
  <c r="G4" i="1"/>
  <c r="G2" i="1"/>
  <c r="E2" i="1"/>
  <c r="F2" i="1" s="1"/>
  <c r="F5" i="1"/>
  <c r="F6" i="1"/>
  <c r="G6" i="1" s="1"/>
  <c r="F7" i="1"/>
  <c r="G7" i="1" s="1"/>
  <c r="F8" i="1"/>
  <c r="G8" i="1" s="1"/>
  <c r="F10" i="1"/>
  <c r="F11" i="1"/>
  <c r="F12" i="1"/>
  <c r="F13" i="1"/>
  <c r="F4" i="1"/>
  <c r="G15" i="1" l="1"/>
  <c r="F15" i="1"/>
</calcChain>
</file>

<file path=xl/sharedStrings.xml><?xml version="1.0" encoding="utf-8"?>
<sst xmlns="http://schemas.openxmlformats.org/spreadsheetml/2006/main" count="68" uniqueCount="61">
  <si>
    <t>Left board</t>
  </si>
  <si>
    <t>Unit cost</t>
  </si>
  <si>
    <t>Total cost</t>
  </si>
  <si>
    <t>Knob</t>
  </si>
  <si>
    <t>Shipping</t>
  </si>
  <si>
    <t>Quantity bought</t>
  </si>
  <si>
    <t>Quantity needed</t>
  </si>
  <si>
    <t>Right board</t>
  </si>
  <si>
    <t>Single unit cost</t>
  </si>
  <si>
    <t>Link</t>
  </si>
  <si>
    <t>https://thepihut.com/products/solid-machined-metal-knob-1-diameter</t>
  </si>
  <si>
    <t>https://jlcpcb.com/user-center/orderDetails/?batchNum=W202405140523158&amp;type=myOrdersBatchSecendLevelRecordNoPay&amp;batchOrderStatus=1&amp;batchBookingStatus=0&amp;orderType=3,1</t>
  </si>
  <si>
    <t>Cable</t>
  </si>
  <si>
    <t>Switches</t>
  </si>
  <si>
    <t>https://www.bhphotovideo.com/c/product/1734345-REG/kondor_blue_kb_usbc_cra_bk_coiled_usb_c_right_angle.html?srsltid=AfmBOorO4F_wYEw-N_tuYVuo5hzNjS0i584LJj8FI6E2eR46zJBDHf_4UxM</t>
  </si>
  <si>
    <t>Keycaps</t>
  </si>
  <si>
    <t>https://www.amazon.co.uk/Womier-Keyboard-Switches-Mechanical-Backlight/dp/B0BVYV67QS</t>
  </si>
  <si>
    <t>https://www.keychron.uk/products/low-profile-gateron-mechanical-switch-set?variant=43373223706794</t>
  </si>
  <si>
    <t>Hot-swap sockets</t>
  </si>
  <si>
    <t>https://jlcpcb.com/user-center/orderDetails/?batchNum=W202405150613408&amp;type=myOrdersBatchSecendLevelRecord&amp;batchOrderStatus=3&amp;batchBookingStatus=0&amp;orderType=1,3</t>
  </si>
  <si>
    <t>https://www.mouser.co.uk/ProductDetail/Adafruit/4960?qs=pBJMDPsKWf1Q%252BqeEoLnQjA%3D%3D</t>
  </si>
  <si>
    <t>Neopixel</t>
  </si>
  <si>
    <t xml:space="preserve">SK6812-E </t>
  </si>
  <si>
    <t>GSB12J21C1EU</t>
  </si>
  <si>
    <t>https://www.mouser.co.uk/ProductDetail/Amphenol-Commercial-Products/GSB12J21C1EU?qs=f9yNj16SXrKHw9f4qgHjvA%3D%3D</t>
  </si>
  <si>
    <t>USB A</t>
  </si>
  <si>
    <t xml:space="preserve">USB4510-03-1-A </t>
  </si>
  <si>
    <t>USB C</t>
  </si>
  <si>
    <t>https://www.mouser.co.uk/ProductDetail/GCT/USB4510-03-1-A?qs=7D1LtPJG0i3iod3O3OZ7LA%3D%3D</t>
  </si>
  <si>
    <t>ESD Protection</t>
  </si>
  <si>
    <t>https://www.mouser.co.uk/ProductDetail/STMicroelectronics/USBLC6-4SC6?qs=k9dH%2Fx4GHJCNdehb8zInZg%3D%3D</t>
  </si>
  <si>
    <t>USBLC6-4SC6</t>
  </si>
  <si>
    <t>EEPROM</t>
  </si>
  <si>
    <t>M24256X-FCU6T/VF</t>
  </si>
  <si>
    <t>https://www.mouser.co.uk/ProductDetail/STMicroelectronics/M24256X-FCU6T-VF?qs=Wj%2FVkw3K%252BMB8rPOzTsJFzg%3D%3D</t>
  </si>
  <si>
    <t>LM1117LD-3.3_NOPB</t>
  </si>
  <si>
    <t>Regulator</t>
  </si>
  <si>
    <t>https://www.mouser.co.uk/ProductDetail/Texas-Instruments/LM1117LD-3.3-NOPB?qs=X1J7HmVL2ZGwq0CPAkvTtg%3D%3D</t>
  </si>
  <si>
    <t>https://www.mouser.co.uk/ProductDetail/STMicroelectronics/STM32G0C1CEU6?qs=CiayqK2gdcIQOTKCTdXSKw%3D%3D</t>
  </si>
  <si>
    <t>STM32G0C1CEU6</t>
  </si>
  <si>
    <t>MCU</t>
  </si>
  <si>
    <t>USB2533-1080AEN</t>
  </si>
  <si>
    <t>USB Hub</t>
  </si>
  <si>
    <t>https://www.mouser.co.uk/ProductDetail/Microchip-Technology/USB2533-1080AEN?qs=3i1%252BhB2xfwkiUdr5ZR6aAQ%3D%3D</t>
  </si>
  <si>
    <t>CX2016SA24000D0HLLG3</t>
  </si>
  <si>
    <t>USB Crystal</t>
  </si>
  <si>
    <t>https://www.mouser.co.uk/ProductDetail/KYOCERA-AVX/CX2016SA24000D0HLLG3?qs=Imq1NPwxi75jFZJ74DHKZA%3D%3D</t>
  </si>
  <si>
    <t>12k Resistor</t>
  </si>
  <si>
    <t>CRGP0402F12K</t>
  </si>
  <si>
    <t>https://www.mouser.co.uk/ProductDetail/TE-Connectivity-Holsworthy/CRGP0402F12K?qs=sGAEpiMZZMvdGkrng054tz1y1XEHv7sNAZ6rXsBbUi%252BAcnYn6U2WhA%3D%3D</t>
  </si>
  <si>
    <t>10pF Capacitor</t>
  </si>
  <si>
    <t>https://www.mouser.co.uk/ProductDetail/TAIYO-YUDEN/MCASU105SCG100DFNA01?qs=sGAEpiMZZMvsSlwiRhF8qrQG6leidpLjyNg9nggCuvzAnAwCK0sevA%3D%3D</t>
  </si>
  <si>
    <t>MCASU105SCG100DFNA01</t>
  </si>
  <si>
    <t>https://www.mouser.co.uk/ProductDetail/CUI-Devices/RIC11-31S15K7-TH?qs=HoCaDK9Nz5dozMKAx6eaHw%3D%3D</t>
  </si>
  <si>
    <t>RIC11-31S15K7-TH</t>
  </si>
  <si>
    <t>Encoder Long</t>
  </si>
  <si>
    <t>RIC11-31S10K2-GSMT</t>
  </si>
  <si>
    <t>Encoder Short</t>
  </si>
  <si>
    <t>Total</t>
  </si>
  <si>
    <t>With VAT</t>
  </si>
  <si>
    <t>Electronic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</si>
</sst>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hphotovideo.com/c/product/1734345-REG/kondor_blue_kb_usbc_cra_bk_coiled_usb_c_right_angle.html?srsltid=AfmBOorO4F_wYEw-N_tuYVuo5hzNjS0i584LJj8FI6E2eR46zJBDHf_4UxM" TargetMode="External"/><Relationship Id="rId2" Type="http://schemas.openxmlformats.org/officeDocument/2006/relationships/hyperlink" Target="https://jlcpcb.com/user-center/orderDetails/?batchNum=W202405140523158&amp;type=myOrdersBatchSecendLevelRecordNoPay&amp;batchOrderStatus=1&amp;batchBookingStatus=0&amp;orderType=3,1" TargetMode="External"/><Relationship Id="rId1" Type="http://schemas.openxmlformats.org/officeDocument/2006/relationships/hyperlink" Target="https://thepihut.com/products/solid-machined-metal-knob-1-diameter" TargetMode="External"/><Relationship Id="rId6" Type="http://schemas.openxmlformats.org/officeDocument/2006/relationships/hyperlink" Target="https://jlcpcb.com/user-center/orderDetails/?batchNum=W202405150613408&amp;type=myOrdersBatchSecendLevelRecord&amp;batchOrderStatus=3&amp;batchBookingStatus=0&amp;orderType=1,3" TargetMode="External"/><Relationship Id="rId5" Type="http://schemas.openxmlformats.org/officeDocument/2006/relationships/hyperlink" Target="https://www.keychron.uk/products/low-profile-gateron-mechanical-switch-set?variant=43373223706794" TargetMode="External"/><Relationship Id="rId4" Type="http://schemas.openxmlformats.org/officeDocument/2006/relationships/hyperlink" Target="https://www.amazon.co.uk/Womier-Keyboard-Switches-Mechanical-Backlight/dp/B0BVYV67Q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ProductDetail/Microchip-Technology/USB2533-1080AEN?qs=3i1%252BhB2xfwkiUdr5ZR6aAQ%3D%3D" TargetMode="External"/><Relationship Id="rId13" Type="http://schemas.openxmlformats.org/officeDocument/2006/relationships/hyperlink" Target="https://www.mouser.co.uk/ProductDetail/CUI-Devices/RIC11-31S15K7-TH?qs=HoCaDK9Nz5dozMKAx6eaHw%3D%3D" TargetMode="External"/><Relationship Id="rId3" Type="http://schemas.openxmlformats.org/officeDocument/2006/relationships/hyperlink" Target="https://www.mouser.co.uk/ProductDetail/GCT/USB4510-03-1-A?qs=7D1LtPJG0i3iod3O3OZ7LA%3D%3D" TargetMode="External"/><Relationship Id="rId7" Type="http://schemas.openxmlformats.org/officeDocument/2006/relationships/hyperlink" Target="https://www.mouser.co.uk/ProductDetail/STMicroelectronics/STM32G0C1CEU6?qs=CiayqK2gdcIQOTKCTdXSKw%3D%3D" TargetMode="External"/><Relationship Id="rId12" Type="http://schemas.openxmlformats.org/officeDocument/2006/relationships/hyperlink" Target="https://www.mouser.co.uk/ProductDetail/CUI-Devices/RIC11-31S15K7-TH?qs=HoCaDK9Nz5dozMKAx6eaHw%3D%3D" TargetMode="External"/><Relationship Id="rId2" Type="http://schemas.openxmlformats.org/officeDocument/2006/relationships/hyperlink" Target="https://www.mouser.co.uk/ProductDetail/Amphenol-Commercial-Products/GSB12J21C1EU?qs=f9yNj16SXrKHw9f4qgHjvA%3D%3D" TargetMode="External"/><Relationship Id="rId1" Type="http://schemas.openxmlformats.org/officeDocument/2006/relationships/hyperlink" Target="https://www.mouser.co.uk/ProductDetail/Adafruit/4960?qs=pBJMDPsKWf1Q%252BqeEoLnQjA%3D%3D" TargetMode="External"/><Relationship Id="rId6" Type="http://schemas.openxmlformats.org/officeDocument/2006/relationships/hyperlink" Target="https://www.mouser.co.uk/ProductDetail/Texas-Instruments/LM1117LD-3.3-NOPB?qs=X1J7HmVL2ZGwq0CPAkvTtg%3D%3D" TargetMode="External"/><Relationship Id="rId11" Type="http://schemas.openxmlformats.org/officeDocument/2006/relationships/hyperlink" Target="https://www.mouser.co.uk/ProductDetail/TAIYO-YUDEN/MCASU105SCG100DFNA01?qs=sGAEpiMZZMvsSlwiRhF8qrQG6leidpLjyNg9nggCuvzAnAwCK0sevA%3D%3D" TargetMode="External"/><Relationship Id="rId5" Type="http://schemas.openxmlformats.org/officeDocument/2006/relationships/hyperlink" Target="https://www.mouser.co.uk/ProductDetail/STMicroelectronics/M24256X-FCU6T-VF?qs=Wj%2FVkw3K%252BMB8rPOzTsJFzg%3D%3D" TargetMode="External"/><Relationship Id="rId10" Type="http://schemas.openxmlformats.org/officeDocument/2006/relationships/hyperlink" Target="https://www.mouser.co.uk/ProductDetail/TE-Connectivity-Holsworthy/CRGP0402F12K?qs=sGAEpiMZZMvdGkrng054tz1y1XEHv7sNAZ6rXsBbUi%252BAcnYn6U2WhA%3D%3D" TargetMode="External"/><Relationship Id="rId4" Type="http://schemas.openxmlformats.org/officeDocument/2006/relationships/hyperlink" Target="https://www.mouser.co.uk/ProductDetail/STMicroelectronics/USBLC6-4SC6?qs=k9dH%2Fx4GHJCNdehb8zInZg%3D%3D" TargetMode="External"/><Relationship Id="rId9" Type="http://schemas.openxmlformats.org/officeDocument/2006/relationships/hyperlink" Target="https://www.mouser.co.uk/ProductDetail/KYOCERA-AVX/CX2016SA24000D0HLLG3?qs=Imq1NPwxi75jFZJ74DHKZ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BFD2-C2DD-4B01-90CA-B61BF74F8FAD}">
  <dimension ref="A1:H15"/>
  <sheetViews>
    <sheetView tabSelected="1" workbookViewId="0">
      <selection activeCell="E3" sqref="E3"/>
    </sheetView>
  </sheetViews>
  <sheetFormatPr defaultRowHeight="14.6" x14ac:dyDescent="0.4"/>
  <cols>
    <col min="1" max="1" width="19.3828125" bestFit="1" customWidth="1"/>
    <col min="3" max="3" width="13.69140625" bestFit="1" customWidth="1"/>
    <col min="4" max="4" width="13.69140625" customWidth="1"/>
    <col min="7" max="7" width="13.15234375" bestFit="1" customWidth="1"/>
  </cols>
  <sheetData>
    <row r="1" spans="1:8" x14ac:dyDescent="0.4"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8</v>
      </c>
      <c r="H1" t="s">
        <v>9</v>
      </c>
    </row>
    <row r="2" spans="1:8" x14ac:dyDescent="0.4">
      <c r="A2" t="s">
        <v>0</v>
      </c>
      <c r="B2" s="1">
        <v>3.71</v>
      </c>
      <c r="C2" s="2">
        <v>5</v>
      </c>
      <c r="D2" s="2">
        <v>1</v>
      </c>
      <c r="E2" s="1">
        <f>21.58 + 8.03</f>
        <v>29.61</v>
      </c>
      <c r="F2" s="1">
        <f>B2*C2+E2</f>
        <v>48.16</v>
      </c>
      <c r="G2" s="1">
        <f>(D2/C2)*F2</f>
        <v>9.6319999999999997</v>
      </c>
      <c r="H2" s="3" t="s">
        <v>11</v>
      </c>
    </row>
    <row r="3" spans="1:8" x14ac:dyDescent="0.4">
      <c r="A3" t="s">
        <v>7</v>
      </c>
      <c r="B3" s="1">
        <f>3.704+1.332</f>
        <v>5.0360000000000005</v>
      </c>
      <c r="C3" s="2">
        <v>5</v>
      </c>
      <c r="D3" s="2">
        <v>1</v>
      </c>
      <c r="E3" s="1">
        <v>29.94</v>
      </c>
      <c r="F3" s="1">
        <f>B3*C3+E3</f>
        <v>55.120000000000005</v>
      </c>
      <c r="G3" s="1">
        <f t="shared" ref="G3:G8" si="0">(D3/C3)*F3</f>
        <v>11.024000000000001</v>
      </c>
      <c r="H3" s="3" t="s">
        <v>19</v>
      </c>
    </row>
    <row r="4" spans="1:8" x14ac:dyDescent="0.4">
      <c r="A4" t="s">
        <v>3</v>
      </c>
      <c r="B4" s="1">
        <v>3.9</v>
      </c>
      <c r="C4" s="2">
        <v>2</v>
      </c>
      <c r="D4" s="2">
        <v>2</v>
      </c>
      <c r="E4" s="1">
        <v>2.99</v>
      </c>
      <c r="F4" s="1">
        <f>B4*C4+E4</f>
        <v>10.79</v>
      </c>
      <c r="G4" s="1">
        <f t="shared" si="0"/>
        <v>10.79</v>
      </c>
      <c r="H4" s="3" t="s">
        <v>10</v>
      </c>
    </row>
    <row r="5" spans="1:8" x14ac:dyDescent="0.4">
      <c r="A5" t="s">
        <v>12</v>
      </c>
      <c r="B5" s="1">
        <v>15.92</v>
      </c>
      <c r="C5" s="2">
        <v>1</v>
      </c>
      <c r="D5" s="2">
        <v>1</v>
      </c>
      <c r="E5" s="1">
        <v>12.79</v>
      </c>
      <c r="F5" s="1">
        <f t="shared" ref="F5:F13" si="1">B5*C5+E5</f>
        <v>28.71</v>
      </c>
      <c r="G5" s="1">
        <f>(D5/C5)*F5</f>
        <v>28.71</v>
      </c>
      <c r="H5" s="3" t="s">
        <v>14</v>
      </c>
    </row>
    <row r="6" spans="1:8" x14ac:dyDescent="0.4">
      <c r="A6" t="s">
        <v>13</v>
      </c>
      <c r="B6" s="1">
        <v>0.28181818181818102</v>
      </c>
      <c r="C6" s="2">
        <v>110</v>
      </c>
      <c r="D6" s="2">
        <v>54</v>
      </c>
      <c r="E6" s="1">
        <v>4.76</v>
      </c>
      <c r="F6" s="1">
        <f t="shared" si="1"/>
        <v>35.759999999999913</v>
      </c>
      <c r="G6" s="1">
        <f t="shared" si="0"/>
        <v>17.554909090909049</v>
      </c>
      <c r="H6" s="3" t="s">
        <v>17</v>
      </c>
    </row>
    <row r="7" spans="1:8" x14ac:dyDescent="0.4">
      <c r="A7" t="s">
        <v>15</v>
      </c>
      <c r="B7" s="1">
        <v>27.61</v>
      </c>
      <c r="C7" s="2">
        <v>1</v>
      </c>
      <c r="D7" s="2">
        <v>1</v>
      </c>
      <c r="E7" s="1">
        <v>0</v>
      </c>
      <c r="F7" s="1">
        <f t="shared" si="1"/>
        <v>27.61</v>
      </c>
      <c r="G7" s="1">
        <f t="shared" si="0"/>
        <v>27.61</v>
      </c>
      <c r="H7" s="3" t="s">
        <v>16</v>
      </c>
    </row>
    <row r="8" spans="1:8" x14ac:dyDescent="0.4">
      <c r="A8" t="s">
        <v>18</v>
      </c>
      <c r="B8" s="1">
        <v>8.3285714285714199E-2</v>
      </c>
      <c r="C8" s="2">
        <v>70</v>
      </c>
      <c r="D8" s="2">
        <v>54</v>
      </c>
      <c r="E8" s="1">
        <v>3.82</v>
      </c>
      <c r="F8" s="1">
        <f t="shared" si="1"/>
        <v>9.6499999999999932</v>
      </c>
      <c r="G8" s="1">
        <f t="shared" si="0"/>
        <v>7.4442857142857095</v>
      </c>
    </row>
    <row r="9" spans="1:8" x14ac:dyDescent="0.4">
      <c r="A9" t="s">
        <v>60</v>
      </c>
      <c r="B9" s="1"/>
      <c r="C9" s="2"/>
      <c r="D9" s="2"/>
      <c r="E9" s="1"/>
      <c r="F9" s="1">
        <f>Electronics!F16</f>
        <v>66.02879999999999</v>
      </c>
      <c r="G9" s="1">
        <f>Electronics!G16</f>
        <v>51.8232</v>
      </c>
    </row>
    <row r="10" spans="1:8" x14ac:dyDescent="0.4">
      <c r="B10" s="1"/>
      <c r="C10" s="2"/>
      <c r="D10" s="2"/>
      <c r="E10" s="1"/>
      <c r="F10" s="1">
        <f t="shared" si="1"/>
        <v>0</v>
      </c>
      <c r="G10" s="1"/>
    </row>
    <row r="11" spans="1:8" x14ac:dyDescent="0.4">
      <c r="B11" s="1"/>
      <c r="C11" s="2"/>
      <c r="D11" s="2"/>
      <c r="E11" s="1"/>
      <c r="F11" s="1">
        <f t="shared" si="1"/>
        <v>0</v>
      </c>
      <c r="G11" s="1"/>
    </row>
    <row r="12" spans="1:8" x14ac:dyDescent="0.4">
      <c r="B12" s="1"/>
      <c r="C12" s="2"/>
      <c r="D12" s="2"/>
      <c r="E12" s="1"/>
      <c r="F12" s="1">
        <f t="shared" si="1"/>
        <v>0</v>
      </c>
      <c r="G12" s="1"/>
    </row>
    <row r="13" spans="1:8" x14ac:dyDescent="0.4">
      <c r="B13" s="1"/>
      <c r="C13" s="2"/>
      <c r="D13" s="2"/>
      <c r="E13" s="1"/>
      <c r="F13" s="1">
        <f t="shared" si="1"/>
        <v>0</v>
      </c>
      <c r="G13" s="1"/>
    </row>
    <row r="15" spans="1:8" x14ac:dyDescent="0.4">
      <c r="F15">
        <f>SUM(F2:F14)</f>
        <v>281.82879999999989</v>
      </c>
      <c r="G15" s="1">
        <f>SUM(G2:G14)</f>
        <v>164.58839480519475</v>
      </c>
    </row>
  </sheetData>
  <hyperlinks>
    <hyperlink ref="H4" r:id="rId1" xr:uid="{459DB2AC-BE67-4205-8C57-745115D174B5}"/>
    <hyperlink ref="H2" r:id="rId2" xr:uid="{38ECB8B4-AAF3-4B2F-9BEE-922EF4999005}"/>
    <hyperlink ref="H5" r:id="rId3" xr:uid="{06031755-0E48-4B52-A135-CCD97071A2F2}"/>
    <hyperlink ref="H7" r:id="rId4" xr:uid="{073DC74B-9149-4257-B9E2-AD1232C79320}"/>
    <hyperlink ref="H6" r:id="rId5" xr:uid="{2B2732F6-4E4F-4001-B116-6F0F4886EA0F}"/>
    <hyperlink ref="H3" r:id="rId6" xr:uid="{EED496C9-BF04-4699-B4BD-162FBEC4DB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CA1E-C310-409E-AC96-26FB0DBC0A23}">
  <dimension ref="A1:H16"/>
  <sheetViews>
    <sheetView workbookViewId="0">
      <selection activeCell="F16" sqref="F16"/>
    </sheetView>
  </sheetViews>
  <sheetFormatPr defaultRowHeight="14.6" x14ac:dyDescent="0.4"/>
  <cols>
    <col min="1" max="1" width="23.3046875" bestFit="1" customWidth="1"/>
    <col min="2" max="2" width="13.07421875" bestFit="1" customWidth="1"/>
    <col min="4" max="4" width="13.69140625" bestFit="1" customWidth="1"/>
    <col min="5" max="5" width="14.15234375" bestFit="1" customWidth="1"/>
  </cols>
  <sheetData>
    <row r="1" spans="1:8" x14ac:dyDescent="0.4">
      <c r="C1" t="s">
        <v>1</v>
      </c>
      <c r="D1" t="s">
        <v>5</v>
      </c>
      <c r="E1" t="s">
        <v>6</v>
      </c>
      <c r="F1" t="s">
        <v>2</v>
      </c>
      <c r="G1" t="s">
        <v>8</v>
      </c>
      <c r="H1" t="s">
        <v>9</v>
      </c>
    </row>
    <row r="2" spans="1:8" x14ac:dyDescent="0.4">
      <c r="A2" t="s">
        <v>22</v>
      </c>
      <c r="B2" t="s">
        <v>21</v>
      </c>
      <c r="C2" s="1">
        <f>2.36 /10</f>
        <v>0.23599999999999999</v>
      </c>
      <c r="D2" s="2">
        <v>60</v>
      </c>
      <c r="E2" s="2">
        <v>54</v>
      </c>
      <c r="F2" s="1">
        <f>C2*D2</f>
        <v>14.16</v>
      </c>
      <c r="G2" s="1">
        <f t="shared" ref="G2:G8" si="0">(E2/D2)*F2</f>
        <v>12.744</v>
      </c>
      <c r="H2" s="3" t="s">
        <v>20</v>
      </c>
    </row>
    <row r="3" spans="1:8" x14ac:dyDescent="0.4">
      <c r="A3" t="s">
        <v>23</v>
      </c>
      <c r="B3" t="s">
        <v>25</v>
      </c>
      <c r="C3" s="1">
        <v>0.60799999999999998</v>
      </c>
      <c r="D3" s="2">
        <v>3</v>
      </c>
      <c r="E3" s="2">
        <v>2</v>
      </c>
      <c r="F3" s="1">
        <f t="shared" ref="F3:F8" si="1">C3*D3</f>
        <v>1.8239999999999998</v>
      </c>
      <c r="G3" s="1">
        <f t="shared" si="0"/>
        <v>1.2159999999999997</v>
      </c>
      <c r="H3" s="3" t="s">
        <v>24</v>
      </c>
    </row>
    <row r="4" spans="1:8" x14ac:dyDescent="0.4">
      <c r="A4" t="s">
        <v>26</v>
      </c>
      <c r="B4" t="s">
        <v>27</v>
      </c>
      <c r="C4" s="1">
        <v>0.64</v>
      </c>
      <c r="D4" s="2">
        <v>5</v>
      </c>
      <c r="E4" s="2">
        <v>4</v>
      </c>
      <c r="F4" s="1">
        <f t="shared" si="1"/>
        <v>3.2</v>
      </c>
      <c r="G4" s="1">
        <f t="shared" si="0"/>
        <v>2.5600000000000005</v>
      </c>
      <c r="H4" s="3" t="s">
        <v>28</v>
      </c>
    </row>
    <row r="5" spans="1:8" x14ac:dyDescent="0.4">
      <c r="A5" t="s">
        <v>31</v>
      </c>
      <c r="B5" t="s">
        <v>29</v>
      </c>
      <c r="C5" s="1">
        <v>0.312</v>
      </c>
      <c r="D5" s="2">
        <v>7</v>
      </c>
      <c r="E5" s="2">
        <v>6</v>
      </c>
      <c r="F5" s="1">
        <f t="shared" si="1"/>
        <v>2.1840000000000002</v>
      </c>
      <c r="G5" s="1">
        <f t="shared" si="0"/>
        <v>1.8720000000000001</v>
      </c>
      <c r="H5" s="3" t="s">
        <v>30</v>
      </c>
    </row>
    <row r="6" spans="1:8" x14ac:dyDescent="0.4">
      <c r="A6" t="s">
        <v>33</v>
      </c>
      <c r="B6" t="s">
        <v>32</v>
      </c>
      <c r="C6" s="1">
        <v>0.41599999999999998</v>
      </c>
      <c r="D6" s="2">
        <v>3</v>
      </c>
      <c r="E6" s="2">
        <v>2</v>
      </c>
      <c r="F6" s="1">
        <f t="shared" si="1"/>
        <v>1.248</v>
      </c>
      <c r="G6" s="1">
        <f t="shared" si="0"/>
        <v>0.83199999999999996</v>
      </c>
      <c r="H6" s="3" t="s">
        <v>34</v>
      </c>
    </row>
    <row r="7" spans="1:8" x14ac:dyDescent="0.4">
      <c r="A7" t="s">
        <v>35</v>
      </c>
      <c r="B7" t="s">
        <v>36</v>
      </c>
      <c r="C7" s="1">
        <v>1.2</v>
      </c>
      <c r="D7" s="2">
        <v>3</v>
      </c>
      <c r="E7" s="2">
        <v>2</v>
      </c>
      <c r="F7" s="1">
        <f t="shared" si="1"/>
        <v>3.5999999999999996</v>
      </c>
      <c r="G7" s="1">
        <f t="shared" si="0"/>
        <v>2.3999999999999995</v>
      </c>
      <c r="H7" s="3" t="s">
        <v>37</v>
      </c>
    </row>
    <row r="8" spans="1:8" x14ac:dyDescent="0.4">
      <c r="A8" t="s">
        <v>39</v>
      </c>
      <c r="B8" t="s">
        <v>40</v>
      </c>
      <c r="C8" s="1">
        <v>4.88</v>
      </c>
      <c r="D8" s="2">
        <v>2</v>
      </c>
      <c r="E8" s="2">
        <v>2</v>
      </c>
      <c r="F8" s="1">
        <f t="shared" si="1"/>
        <v>9.76</v>
      </c>
      <c r="G8" s="1">
        <f t="shared" si="0"/>
        <v>9.76</v>
      </c>
      <c r="H8" s="3" t="s">
        <v>38</v>
      </c>
    </row>
    <row r="9" spans="1:8" x14ac:dyDescent="0.4">
      <c r="A9" t="s">
        <v>41</v>
      </c>
      <c r="B9" t="s">
        <v>42</v>
      </c>
      <c r="C9" s="1">
        <v>3.56</v>
      </c>
      <c r="D9" s="2">
        <v>2</v>
      </c>
      <c r="E9" s="2">
        <v>2</v>
      </c>
      <c r="F9" s="1">
        <f t="shared" ref="F9:F14" si="2">C9*D9</f>
        <v>7.12</v>
      </c>
      <c r="G9" s="1">
        <f t="shared" ref="G9:G14" si="3">(E9/D9)*F9</f>
        <v>7.12</v>
      </c>
      <c r="H9" s="3" t="s">
        <v>43</v>
      </c>
    </row>
    <row r="10" spans="1:8" x14ac:dyDescent="0.4">
      <c r="A10" t="s">
        <v>44</v>
      </c>
      <c r="B10" t="s">
        <v>45</v>
      </c>
      <c r="C10" s="1">
        <v>0.25600000000000001</v>
      </c>
      <c r="D10" s="2">
        <v>3</v>
      </c>
      <c r="E10" s="2">
        <v>2</v>
      </c>
      <c r="F10" s="1">
        <f t="shared" si="2"/>
        <v>0.76800000000000002</v>
      </c>
      <c r="G10" s="1">
        <f t="shared" si="3"/>
        <v>0.51200000000000001</v>
      </c>
      <c r="H10" s="3" t="s">
        <v>46</v>
      </c>
    </row>
    <row r="11" spans="1:8" x14ac:dyDescent="0.4">
      <c r="A11" t="s">
        <v>48</v>
      </c>
      <c r="B11" t="s">
        <v>47</v>
      </c>
      <c r="C11" s="1">
        <v>1.4999999999999999E-2</v>
      </c>
      <c r="D11" s="2">
        <v>100</v>
      </c>
      <c r="E11" s="2">
        <v>2</v>
      </c>
      <c r="F11" s="1">
        <f t="shared" si="2"/>
        <v>1.5</v>
      </c>
      <c r="G11" s="1">
        <f t="shared" si="3"/>
        <v>0.03</v>
      </c>
      <c r="H11" s="3" t="s">
        <v>49</v>
      </c>
    </row>
    <row r="12" spans="1:8" x14ac:dyDescent="0.4">
      <c r="A12" t="s">
        <v>52</v>
      </c>
      <c r="B12" t="s">
        <v>50</v>
      </c>
      <c r="C12" s="1">
        <v>1.4999999999999999E-2</v>
      </c>
      <c r="D12" s="2">
        <v>100</v>
      </c>
      <c r="E12" s="2">
        <v>4</v>
      </c>
      <c r="F12" s="1">
        <f t="shared" si="2"/>
        <v>1.5</v>
      </c>
      <c r="G12" s="1">
        <f t="shared" si="3"/>
        <v>0.06</v>
      </c>
      <c r="H12" s="3" t="s">
        <v>51</v>
      </c>
    </row>
    <row r="13" spans="1:8" x14ac:dyDescent="0.4">
      <c r="A13" t="s">
        <v>54</v>
      </c>
      <c r="B13" t="s">
        <v>55</v>
      </c>
      <c r="C13" s="1">
        <v>2.04</v>
      </c>
      <c r="D13" s="2">
        <v>2</v>
      </c>
      <c r="E13" s="2">
        <v>0</v>
      </c>
      <c r="F13" s="1">
        <f t="shared" si="2"/>
        <v>4.08</v>
      </c>
      <c r="G13" s="1">
        <f t="shared" si="3"/>
        <v>0</v>
      </c>
      <c r="H13" s="3" t="s">
        <v>53</v>
      </c>
    </row>
    <row r="14" spans="1:8" x14ac:dyDescent="0.4">
      <c r="A14" t="s">
        <v>56</v>
      </c>
      <c r="B14" t="s">
        <v>57</v>
      </c>
      <c r="C14" s="1">
        <v>2.04</v>
      </c>
      <c r="D14" s="2">
        <v>2</v>
      </c>
      <c r="E14" s="2">
        <v>2</v>
      </c>
      <c r="F14" s="1">
        <f t="shared" si="2"/>
        <v>4.08</v>
      </c>
      <c r="G14" s="1">
        <f t="shared" si="3"/>
        <v>4.08</v>
      </c>
      <c r="H14" s="3" t="s">
        <v>53</v>
      </c>
    </row>
    <row r="15" spans="1:8" x14ac:dyDescent="0.4">
      <c r="E15" t="s">
        <v>58</v>
      </c>
      <c r="F15" s="1">
        <f>SUM(F2:F14)</f>
        <v>55.023999999999994</v>
      </c>
      <c r="G15" s="1">
        <f>SUM(G2:G14)</f>
        <v>43.186</v>
      </c>
    </row>
    <row r="16" spans="1:8" x14ac:dyDescent="0.4">
      <c r="E16" t="s">
        <v>59</v>
      </c>
      <c r="F16" s="1">
        <f>F15*1.2</f>
        <v>66.02879999999999</v>
      </c>
      <c r="G16" s="1">
        <f>G15*1.2</f>
        <v>51.8232</v>
      </c>
    </row>
  </sheetData>
  <hyperlinks>
    <hyperlink ref="H2" r:id="rId1" xr:uid="{D983CFCB-B47E-4FFC-ACE2-1D5346522D11}"/>
    <hyperlink ref="H3" r:id="rId2" xr:uid="{F6079A7F-67C9-47BD-82CA-A535A57DAFDE}"/>
    <hyperlink ref="H4" r:id="rId3" xr:uid="{E85B7AF9-ACDF-4930-A18D-85E75D98B05E}"/>
    <hyperlink ref="H5" r:id="rId4" xr:uid="{F5421509-BC18-41D1-B772-01F3FB82DF26}"/>
    <hyperlink ref="H6" r:id="rId5" xr:uid="{8B67E83E-E2B1-4922-A478-36E99251B04D}"/>
    <hyperlink ref="H7" r:id="rId6" xr:uid="{4F0A6B94-918B-4E4C-97C3-5B044405F5FD}"/>
    <hyperlink ref="H8" r:id="rId7" xr:uid="{7F0EB80B-1E6F-4345-837E-AC36CC814B3A}"/>
    <hyperlink ref="H9" r:id="rId8" xr:uid="{7627F599-03CD-4025-BC65-62239B8A4BFF}"/>
    <hyperlink ref="H10" r:id="rId9" xr:uid="{0F814943-9933-4C02-A2DF-041C47B331DB}"/>
    <hyperlink ref="H11" r:id="rId10" xr:uid="{51C020E6-BBA0-459F-B3A3-F00FD88F3E52}"/>
    <hyperlink ref="H12" r:id="rId11" xr:uid="{2682458A-6543-49D0-AC95-6E7D708F7F5C}"/>
    <hyperlink ref="H13" r:id="rId12" xr:uid="{1D261AEF-5992-48AD-BFA6-FA847D75AED6}"/>
    <hyperlink ref="H14" r:id="rId13" xr:uid="{A726830C-E6AB-4163-ADF5-F0ADC7D48D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Ben</dc:creator>
  <cp:lastModifiedBy>Smith, Ben</cp:lastModifiedBy>
  <dcterms:created xsi:type="dcterms:W3CDTF">2024-05-13T22:27:19Z</dcterms:created>
  <dcterms:modified xsi:type="dcterms:W3CDTF">2024-05-15T08:34:43Z</dcterms:modified>
</cp:coreProperties>
</file>