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1/Exam2/"/>
    </mc:Choice>
  </mc:AlternateContent>
  <xr:revisionPtr revIDLastSave="0" documentId="8_{52E03908-66F8-E74D-A464-93953214BF36}" xr6:coauthVersionLast="36" xr6:coauthVersionMax="36" xr10:uidLastSave="{00000000-0000-0000-0000-000000000000}"/>
  <bookViews>
    <workbookView xWindow="80" yWindow="1020" windowWidth="25960" windowHeight="15000" activeTab="3" xr2:uid="{AA708498-B140-364F-B780-3B58EFE93E0F}"/>
  </bookViews>
  <sheets>
    <sheet name="13" sheetId="1" r:id="rId1"/>
    <sheet name="12" sheetId="2" r:id="rId2"/>
    <sheet name="11" sheetId="3" r:id="rId3"/>
    <sheet name="1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B6" i="4"/>
  <c r="A6" i="4"/>
  <c r="C2" i="4"/>
  <c r="D2" i="4"/>
  <c r="B2" i="4"/>
  <c r="A2" i="4"/>
  <c r="C8" i="2"/>
  <c r="B8" i="2"/>
  <c r="I5" i="2"/>
  <c r="H5" i="2"/>
  <c r="F5" i="2"/>
  <c r="E5" i="2"/>
  <c r="C5" i="2"/>
  <c r="A5" i="2"/>
  <c r="A4" i="2"/>
  <c r="A3" i="2"/>
  <c r="A2" i="2"/>
  <c r="I4" i="2"/>
  <c r="H4" i="2"/>
  <c r="F4" i="2"/>
  <c r="E4" i="2"/>
  <c r="C4" i="2"/>
  <c r="I3" i="2"/>
  <c r="H3" i="2"/>
  <c r="F3" i="2"/>
  <c r="E3" i="2"/>
  <c r="C3" i="2"/>
  <c r="I2" i="2"/>
  <c r="H2" i="2"/>
  <c r="F2" i="2"/>
  <c r="E2" i="2"/>
  <c r="C6" i="3"/>
  <c r="B6" i="3"/>
  <c r="A6" i="3"/>
  <c r="D2" i="3"/>
  <c r="B2" i="3"/>
  <c r="A2" i="3"/>
  <c r="D2" i="2"/>
  <c r="C2" i="2"/>
  <c r="B2" i="2"/>
  <c r="K2" i="2" s="1"/>
  <c r="B11" i="1"/>
  <c r="B10" i="1"/>
  <c r="B9" i="1"/>
  <c r="B8" i="1"/>
  <c r="A9" i="1"/>
  <c r="A8" i="1"/>
  <c r="A6" i="1"/>
  <c r="A4" i="1"/>
  <c r="A8" i="2" l="1"/>
  <c r="L2" i="2"/>
  <c r="M2" i="2" l="1"/>
  <c r="N2" i="2" s="1"/>
  <c r="O2" i="2" s="1"/>
  <c r="D3" i="2" s="1"/>
  <c r="P2" i="2" l="1"/>
  <c r="Q2" i="2" s="1"/>
  <c r="B3" i="2" s="1"/>
  <c r="A9" i="2" s="1"/>
  <c r="B9" i="2" s="1"/>
  <c r="K3" i="2" l="1"/>
  <c r="L3" i="2" s="1"/>
  <c r="C9" i="2" l="1"/>
  <c r="M3" i="2" l="1"/>
  <c r="N3" i="2" s="1"/>
  <c r="O3" i="2" s="1"/>
  <c r="P3" i="2" l="1"/>
  <c r="Q3" i="2" s="1"/>
  <c r="B4" i="2" s="1"/>
  <c r="D4" i="2"/>
  <c r="K4" i="2" s="1"/>
  <c r="L4" i="2" s="1"/>
  <c r="A10" i="2" l="1"/>
  <c r="B10" i="2" s="1"/>
  <c r="C10" i="2"/>
  <c r="M4" i="2" s="1"/>
  <c r="N4" i="2" s="1"/>
  <c r="O4" i="2" s="1"/>
  <c r="P4" i="2" l="1"/>
  <c r="Q4" i="2" s="1"/>
  <c r="B5" i="2" s="1"/>
  <c r="D5" i="2"/>
  <c r="A11" i="2" l="1"/>
  <c r="K5" i="2"/>
  <c r="L5" i="2" s="1"/>
  <c r="B11" i="2" l="1"/>
  <c r="C11" i="2" s="1"/>
  <c r="M5" i="2" s="1"/>
  <c r="N5" i="2" s="1"/>
  <c r="O5" i="2" s="1"/>
  <c r="P5" i="2" s="1"/>
  <c r="Q5" i="2" s="1"/>
</calcChain>
</file>

<file path=xl/sharedStrings.xml><?xml version="1.0" encoding="utf-8"?>
<sst xmlns="http://schemas.openxmlformats.org/spreadsheetml/2006/main" count="34" uniqueCount="34">
  <si>
    <t>LHR</t>
  </si>
  <si>
    <t>t_gap</t>
  </si>
  <si>
    <t>k_gap</t>
  </si>
  <si>
    <t>R_f</t>
  </si>
  <si>
    <t>E (Mpa)</t>
  </si>
  <si>
    <t>T_0-T_s</t>
  </si>
  <si>
    <t>sigma*</t>
  </si>
  <si>
    <t>eta</t>
  </si>
  <si>
    <t>sig_rr</t>
  </si>
  <si>
    <t>sig_phi</t>
  </si>
  <si>
    <t>sig_z</t>
  </si>
  <si>
    <t>T_F</t>
  </si>
  <si>
    <t>T_0</t>
  </si>
  <si>
    <t>R_c (avg)</t>
  </si>
  <si>
    <t>Delta_R_C</t>
  </si>
  <si>
    <t>alpha_c</t>
  </si>
  <si>
    <t>alpha_F</t>
  </si>
  <si>
    <r>
      <t>T</t>
    </r>
    <r>
      <rPr>
        <vertAlign val="subscript"/>
        <sz val="12"/>
        <color theme="1"/>
        <rFont val="Times Roman"/>
      </rPr>
      <t>CI</t>
    </r>
  </si>
  <si>
    <r>
      <t>T</t>
    </r>
    <r>
      <rPr>
        <vertAlign val="superscript"/>
        <sz val="12"/>
        <color theme="1"/>
        <rFont val="Times Roman"/>
      </rPr>
      <t>REF</t>
    </r>
  </si>
  <si>
    <t>T_s</t>
  </si>
  <si>
    <t>k_F</t>
  </si>
  <si>
    <t>T_F (avg)</t>
  </si>
  <si>
    <t>Delta_R_F</t>
  </si>
  <si>
    <t>Delta_gap</t>
  </si>
  <si>
    <t>new_gap</t>
  </si>
  <si>
    <t>T_F - T_Ci</t>
  </si>
  <si>
    <t>Rc (av)</t>
  </si>
  <si>
    <r>
      <t>t</t>
    </r>
    <r>
      <rPr>
        <vertAlign val="subscript"/>
        <sz val="12"/>
        <color theme="1"/>
        <rFont val="Times Roman"/>
      </rPr>
      <t>clad</t>
    </r>
  </si>
  <si>
    <r>
      <t>R</t>
    </r>
    <r>
      <rPr>
        <vertAlign val="subscript"/>
        <sz val="12"/>
        <color theme="1"/>
        <rFont val="Times Roman"/>
      </rPr>
      <t>O</t>
    </r>
  </si>
  <si>
    <t>P</t>
  </si>
  <si>
    <r>
      <t>𝞼</t>
    </r>
    <r>
      <rPr>
        <b/>
        <vertAlign val="subscript"/>
        <sz val="12"/>
        <color theme="1"/>
        <rFont val="Times Roman"/>
      </rPr>
      <t>𝝷</t>
    </r>
  </si>
  <si>
    <r>
      <t>𝞼</t>
    </r>
    <r>
      <rPr>
        <b/>
        <vertAlign val="subscript"/>
        <sz val="12"/>
        <color theme="1"/>
        <rFont val="Times Roman"/>
      </rPr>
      <t>r</t>
    </r>
  </si>
  <si>
    <r>
      <t>𝞼</t>
    </r>
    <r>
      <rPr>
        <b/>
        <vertAlign val="subscript"/>
        <sz val="12"/>
        <color rgb="FF000000"/>
        <rFont val="Times Roman"/>
      </rPr>
      <t>z</t>
    </r>
  </si>
  <si>
    <t>thin wall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</si>
</sst>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Roman"/>
    </font>
    <font>
      <vertAlign val="subscript"/>
      <sz val="12"/>
      <color theme="1"/>
      <name val="Times Roman"/>
    </font>
    <font>
      <vertAlign val="superscript"/>
      <sz val="12"/>
      <color theme="1"/>
      <name val="Times Roman"/>
    </font>
    <font>
      <b/>
      <sz val="12"/>
      <color theme="1"/>
      <name val="Times Roman"/>
    </font>
    <font>
      <b/>
      <vertAlign val="subscript"/>
      <sz val="12"/>
      <color theme="1"/>
      <name val="Times Roman"/>
    </font>
    <font>
      <b/>
      <sz val="12"/>
      <color rgb="FF000000"/>
      <name val="Times Roman"/>
    </font>
    <font>
      <b/>
      <vertAlign val="subscript"/>
      <sz val="12"/>
      <color rgb="FF00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DBDC-B139-D34D-918C-8E45A56F39B3}">
  <dimension ref="A1:B11"/>
  <sheetViews>
    <sheetView workbookViewId="0">
      <selection activeCell="D4" sqref="D4"/>
    </sheetView>
  </sheetViews>
  <sheetFormatPr baseColWidth="10" defaultRowHeight="16"/>
  <cols>
    <col min="2" max="2" width="13.33203125" bestFit="1" customWidth="1"/>
  </cols>
  <sheetData>
    <row r="1" spans="1:2">
      <c r="A1" s="2">
        <v>210000</v>
      </c>
      <c r="B1" s="3"/>
    </row>
    <row r="2" spans="1:2">
      <c r="A2" s="3"/>
      <c r="B2" s="3"/>
    </row>
    <row r="3" spans="1:2">
      <c r="A3" s="3"/>
      <c r="B3" s="3"/>
    </row>
    <row r="4" spans="1:2">
      <c r="A4" s="3">
        <f>200/(4*PI()*0.05)</f>
        <v>318.3098861837907</v>
      </c>
      <c r="B4" s="3"/>
    </row>
    <row r="5" spans="1:2">
      <c r="A5" s="3"/>
      <c r="B5" s="3"/>
    </row>
    <row r="6" spans="1:2">
      <c r="A6" s="2">
        <f>A4*10.5*10^-6*A1/(4*(1-0.25))</f>
        <v>233.95776634508613</v>
      </c>
      <c r="B6" s="3"/>
    </row>
    <row r="7" spans="1:2">
      <c r="A7" s="3"/>
      <c r="B7" s="3"/>
    </row>
    <row r="8" spans="1:2">
      <c r="A8" s="2">
        <f>120/(-1*A6)</f>
        <v>-0.51291308630037447</v>
      </c>
      <c r="B8" s="2">
        <f>A8-1</f>
        <v>-1.5129130863003746</v>
      </c>
    </row>
    <row r="9" spans="1:2">
      <c r="A9" s="3">
        <f>0.55^2</f>
        <v>0.30250000000000005</v>
      </c>
      <c r="B9" s="1">
        <f>B8/(-3)</f>
        <v>0.50430436210012486</v>
      </c>
    </row>
    <row r="10" spans="1:2">
      <c r="A10" s="3"/>
      <c r="B10" s="1">
        <f>B9*A9</f>
        <v>0.1525520695352878</v>
      </c>
    </row>
    <row r="11" spans="1:2">
      <c r="B11" s="4">
        <f>SQRT(B10)</f>
        <v>0.3905791463138909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348B-B605-A746-873E-1B227968D36C}">
  <dimension ref="A1:Q11"/>
  <sheetViews>
    <sheetView workbookViewId="0">
      <selection activeCell="C11" sqref="C11"/>
    </sheetView>
  </sheetViews>
  <sheetFormatPr baseColWidth="10" defaultRowHeight="16"/>
  <cols>
    <col min="1" max="1" width="10.83203125" style="7"/>
    <col min="2" max="2" width="13.6640625" style="7" bestFit="1" customWidth="1"/>
    <col min="3" max="16384" width="10.83203125" style="7"/>
  </cols>
  <sheetData>
    <row r="1" spans="1:17" ht="18">
      <c r="A1" s="7" t="s">
        <v>0</v>
      </c>
      <c r="B1" s="7" t="s">
        <v>1</v>
      </c>
      <c r="C1" s="7" t="s">
        <v>2</v>
      </c>
      <c r="D1" s="7" t="s">
        <v>3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20</v>
      </c>
      <c r="K1" s="7" t="s">
        <v>13</v>
      </c>
      <c r="L1" s="7" t="s">
        <v>14</v>
      </c>
      <c r="M1" s="7" t="s">
        <v>19</v>
      </c>
      <c r="N1" s="7" t="s">
        <v>21</v>
      </c>
      <c r="O1" s="7" t="s">
        <v>22</v>
      </c>
      <c r="P1" s="7" t="s">
        <v>23</v>
      </c>
      <c r="Q1" s="7" t="s">
        <v>24</v>
      </c>
    </row>
    <row r="2" spans="1:17">
      <c r="A2" s="7">
        <f>325</f>
        <v>325</v>
      </c>
      <c r="B2" s="7">
        <f>0.02</f>
        <v>0.02</v>
      </c>
      <c r="C2" s="7">
        <f>0.04</f>
        <v>0.04</v>
      </c>
      <c r="D2" s="7">
        <f>0.5</f>
        <v>0.5</v>
      </c>
      <c r="E2" s="8">
        <f>4.5*10^-6</f>
        <v>4.5000000000000001E-6</v>
      </c>
      <c r="F2" s="8">
        <f>15*10^-6</f>
        <v>1.4999999999999999E-5</v>
      </c>
      <c r="G2" s="9">
        <v>450</v>
      </c>
      <c r="H2" s="7">
        <f>300</f>
        <v>300</v>
      </c>
      <c r="I2" s="7">
        <f>0.05</f>
        <v>0.05</v>
      </c>
      <c r="K2" s="11">
        <f>B2+D2+((D2+B2)/2)</f>
        <v>0.78</v>
      </c>
      <c r="L2" s="8">
        <f>E2*K2*(G2-H2)</f>
        <v>5.2650000000000006E-4</v>
      </c>
      <c r="M2" s="7">
        <f>-1*((A2/(4*PI()*I2))-C8)</f>
        <v>501.725356504866</v>
      </c>
      <c r="N2" s="7">
        <f>(M2+C8)/2</f>
        <v>760.352139029196</v>
      </c>
      <c r="O2" s="8">
        <f>D2*F2*(N2-H2)</f>
        <v>3.4526410427189696E-3</v>
      </c>
      <c r="P2" s="8">
        <f>L2-O2</f>
        <v>-2.9261410427189696E-3</v>
      </c>
      <c r="Q2" s="8">
        <f>P2+B2</f>
        <v>1.707385895728103E-2</v>
      </c>
    </row>
    <row r="3" spans="1:17">
      <c r="A3" s="7">
        <f>325</f>
        <v>325</v>
      </c>
      <c r="B3" s="10">
        <f>Q2</f>
        <v>1.707385895728103E-2</v>
      </c>
      <c r="C3" s="7">
        <f>0.04</f>
        <v>0.04</v>
      </c>
      <c r="D3" s="10">
        <f>0.5+O2</f>
        <v>0.50345264104271892</v>
      </c>
      <c r="E3" s="8">
        <f>4.5*10^-6</f>
        <v>4.5000000000000001E-6</v>
      </c>
      <c r="F3" s="8">
        <f>15*10^-6</f>
        <v>1.4999999999999999E-5</v>
      </c>
      <c r="G3" s="9">
        <v>450</v>
      </c>
      <c r="H3" s="7">
        <f>300</f>
        <v>300</v>
      </c>
      <c r="I3" s="7">
        <f>0.05</f>
        <v>0.05</v>
      </c>
      <c r="K3" s="7">
        <f>B3+D3+((D3+B3)/2)</f>
        <v>0.78078974999999984</v>
      </c>
      <c r="L3" s="12">
        <f>E3*K3*(G3-H3)</f>
        <v>5.2703308124999989E-4</v>
      </c>
      <c r="M3" s="7">
        <f>B9+(A3/(4*PI()*I3))</f>
        <v>1011.108307753457</v>
      </c>
      <c r="N3" s="7">
        <f>(M3+C9)/2</f>
        <v>1011.108307753457</v>
      </c>
      <c r="O3" s="8">
        <f>D3*F3*(N3-H3)</f>
        <v>5.3701403340884468E-3</v>
      </c>
      <c r="P3" s="8">
        <f>L3-O3</f>
        <v>-4.8431072528384474E-3</v>
      </c>
      <c r="Q3" s="8">
        <f>P3+B3</f>
        <v>1.2230751704442582E-2</v>
      </c>
    </row>
    <row r="4" spans="1:17">
      <c r="A4" s="7">
        <f>325</f>
        <v>325</v>
      </c>
      <c r="B4" s="10">
        <f>Q3</f>
        <v>1.2230751704442582E-2</v>
      </c>
      <c r="C4" s="7">
        <f>0.04</f>
        <v>0.04</v>
      </c>
      <c r="D4" s="10">
        <f>0.5+O3</f>
        <v>0.50537014033408845</v>
      </c>
      <c r="E4" s="8">
        <f>4.5*10^-6</f>
        <v>4.5000000000000001E-6</v>
      </c>
      <c r="F4" s="8">
        <f>15*10^-6</f>
        <v>1.4999999999999999E-5</v>
      </c>
      <c r="G4" s="9">
        <v>450</v>
      </c>
      <c r="H4" s="7">
        <f>300</f>
        <v>300</v>
      </c>
      <c r="I4" s="7">
        <f>0.05</f>
        <v>0.05</v>
      </c>
      <c r="K4" s="7">
        <f>B4+D4+((D4+B4)/2)</f>
        <v>0.77640133805779654</v>
      </c>
      <c r="L4" s="12">
        <f>E4*K4*(G4-H4)</f>
        <v>5.2407090318901269E-4</v>
      </c>
      <c r="M4" s="7">
        <f>-1*((A4/(4*PI()*I4))-C10)</f>
        <v>481.29587315034905</v>
      </c>
      <c r="N4" s="7">
        <f>(M4+C10)/2</f>
        <v>739.92265567467894</v>
      </c>
      <c r="O4" s="8">
        <f>D4*F4*(N4-H4)</f>
        <v>3.3348566135168599E-3</v>
      </c>
      <c r="P4" s="8">
        <f>L4-O4</f>
        <v>-2.8107857103278474E-3</v>
      </c>
      <c r="Q4" s="8">
        <f>P4+B4</f>
        <v>9.4199659941147339E-3</v>
      </c>
    </row>
    <row r="5" spans="1:17">
      <c r="A5" s="7">
        <f>325</f>
        <v>325</v>
      </c>
      <c r="B5" s="10">
        <f>Q4</f>
        <v>9.4199659941147339E-3</v>
      </c>
      <c r="C5" s="7">
        <f>0.04</f>
        <v>0.04</v>
      </c>
      <c r="D5" s="10">
        <f>0.5+O4</f>
        <v>0.50333485661351685</v>
      </c>
      <c r="E5" s="8">
        <f>4.5*10^-6</f>
        <v>4.5000000000000001E-6</v>
      </c>
      <c r="F5" s="8">
        <f>15*10^-6</f>
        <v>1.4999999999999999E-5</v>
      </c>
      <c r="G5" s="9">
        <v>450</v>
      </c>
      <c r="H5" s="7">
        <f>300</f>
        <v>300</v>
      </c>
      <c r="I5" s="7">
        <f>0.05</f>
        <v>0.05</v>
      </c>
      <c r="K5" s="7">
        <f>B5+D5+((D5+B5)/2)</f>
        <v>0.76913223391144747</v>
      </c>
      <c r="L5" s="12">
        <f>E5*K5*(G5-H5)</f>
        <v>5.191642578902271E-4</v>
      </c>
      <c r="M5" s="7">
        <f>-1*((A5/(4*PI()*I5))-C11)</f>
        <v>474.20114029989747</v>
      </c>
      <c r="N5" s="7">
        <f>(M5+C11)/2</f>
        <v>732.82792282422747</v>
      </c>
      <c r="O5" s="8">
        <f>D5*F5*(N5-H5)</f>
        <v>3.2678607070958827E-3</v>
      </c>
      <c r="P5" s="8">
        <f>L5-O5</f>
        <v>-2.7486964492056554E-3</v>
      </c>
      <c r="Q5" s="8">
        <f>P5+B5</f>
        <v>6.6712695449090784E-3</v>
      </c>
    </row>
    <row r="6" spans="1:17">
      <c r="B6" s="10"/>
      <c r="E6" s="8"/>
      <c r="F6" s="8"/>
      <c r="G6" s="9"/>
      <c r="L6" s="12"/>
      <c r="O6" s="8"/>
      <c r="P6" s="8"/>
      <c r="Q6" s="8"/>
    </row>
    <row r="7" spans="1:17">
      <c r="A7" s="7" t="s">
        <v>25</v>
      </c>
      <c r="B7" s="7" t="s">
        <v>11</v>
      </c>
      <c r="C7" s="7" t="s">
        <v>12</v>
      </c>
    </row>
    <row r="8" spans="1:17">
      <c r="A8" s="13">
        <f>A2*B2/(2*PI()*C2*D2)</f>
        <v>51.725356504865978</v>
      </c>
      <c r="B8" s="13">
        <f>A8+G2</f>
        <v>501.725356504866</v>
      </c>
      <c r="C8" s="13">
        <f>B8+(A2/(4*PI()*I2))</f>
        <v>1018.9789215535259</v>
      </c>
    </row>
    <row r="9" spans="1:17">
      <c r="A9" s="13">
        <f>A3*B3/(2*PI()*C3*D3)</f>
        <v>43.854742704797111</v>
      </c>
      <c r="B9" s="13">
        <f t="shared" ref="B9:B11" si="0">A9+G3</f>
        <v>493.8547427047971</v>
      </c>
      <c r="C9" s="13">
        <f>B9+(A3/(4*PI()*I3))</f>
        <v>1011.108307753457</v>
      </c>
    </row>
    <row r="10" spans="1:17">
      <c r="A10" s="13">
        <f>A4*B4/(2*PI()*C4*D4)</f>
        <v>31.295873150349077</v>
      </c>
      <c r="B10" s="13">
        <f t="shared" si="0"/>
        <v>481.29587315034905</v>
      </c>
      <c r="C10" s="13">
        <f>B10+(A4/(4*PI()*I4))</f>
        <v>998.54943819900893</v>
      </c>
    </row>
    <row r="11" spans="1:17">
      <c r="A11" s="13">
        <f>A5*B5/(2*PI()*C5*D5)</f>
        <v>24.201140299897418</v>
      </c>
      <c r="B11" s="13">
        <f t="shared" si="0"/>
        <v>474.20114029989742</v>
      </c>
      <c r="C11" s="13">
        <f>B11+(A5/(4*PI()*I5))</f>
        <v>991.45470534855735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8B18-B741-0247-93FB-75B79AF600EA}">
  <dimension ref="A1:E6"/>
  <sheetViews>
    <sheetView workbookViewId="0">
      <selection activeCell="A8" sqref="A8"/>
    </sheetView>
  </sheetViews>
  <sheetFormatPr baseColWidth="10" defaultRowHeight="16"/>
  <cols>
    <col min="1" max="16384" width="10.83203125" style="7"/>
  </cols>
  <sheetData>
    <row r="1" spans="1:5">
      <c r="A1" s="7" t="s">
        <v>4</v>
      </c>
      <c r="B1" s="7" t="s">
        <v>5</v>
      </c>
      <c r="D1" s="7" t="s">
        <v>6</v>
      </c>
      <c r="E1" s="7" t="s">
        <v>7</v>
      </c>
    </row>
    <row r="2" spans="1:5">
      <c r="A2" s="8">
        <f>290000</f>
        <v>290000</v>
      </c>
      <c r="B2" s="7">
        <f>(250)/(4*PI()*0.1)</f>
        <v>198.94367886486918</v>
      </c>
      <c r="D2" s="8">
        <f>B2*(8.2*10^-6*A2)/((1-0.3)*4)</f>
        <v>168.96002440737817</v>
      </c>
      <c r="E2" s="7">
        <v>1</v>
      </c>
    </row>
    <row r="5" spans="1:5">
      <c r="A5" s="7" t="s">
        <v>8</v>
      </c>
      <c r="B5" s="7" t="s">
        <v>9</v>
      </c>
      <c r="C5" s="7" t="s">
        <v>10</v>
      </c>
    </row>
    <row r="6" spans="1:5">
      <c r="A6" s="7">
        <f>-D2*(1-1^2)</f>
        <v>0</v>
      </c>
      <c r="B6" s="7">
        <f>-D2*(1-3*1)</f>
        <v>337.92004881475634</v>
      </c>
      <c r="C6" s="9">
        <f>-2*D2*(1-(2*1^2))</f>
        <v>337.92004881475634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CF9C-FA24-7042-8F7B-2BB0E497A919}">
  <dimension ref="A1:D6"/>
  <sheetViews>
    <sheetView tabSelected="1" workbookViewId="0">
      <selection activeCell="C7" sqref="C7"/>
    </sheetView>
  </sheetViews>
  <sheetFormatPr baseColWidth="10" defaultRowHeight="16"/>
  <cols>
    <col min="1" max="16384" width="10.83203125" style="5"/>
  </cols>
  <sheetData>
    <row r="1" spans="1:4" ht="18">
      <c r="A1" s="6" t="s">
        <v>27</v>
      </c>
      <c r="B1" s="6" t="s">
        <v>26</v>
      </c>
      <c r="C1" s="5" t="s">
        <v>29</v>
      </c>
      <c r="D1" s="5" t="s">
        <v>28</v>
      </c>
    </row>
    <row r="2" spans="1:4">
      <c r="A2" s="6">
        <f>0.08</f>
        <v>0.08</v>
      </c>
      <c r="B2" s="6">
        <f>0.54</f>
        <v>0.54</v>
      </c>
      <c r="C2" s="5">
        <f>20</f>
        <v>20</v>
      </c>
      <c r="D2" s="5">
        <f>((2*0.54)-0.08)/2</f>
        <v>0.5</v>
      </c>
    </row>
    <row r="3" spans="1:4">
      <c r="A3" s="6"/>
      <c r="B3" s="6"/>
    </row>
    <row r="4" spans="1:4">
      <c r="A4" s="5" t="s">
        <v>33</v>
      </c>
    </row>
    <row r="5" spans="1:4" ht="18">
      <c r="A5" s="14" t="s">
        <v>30</v>
      </c>
      <c r="B5" s="14" t="s">
        <v>31</v>
      </c>
      <c r="C5" s="15" t="s">
        <v>32</v>
      </c>
    </row>
    <row r="6" spans="1:4">
      <c r="A6" s="5">
        <f>C2*B2/A2</f>
        <v>135</v>
      </c>
      <c r="B6" s="5">
        <f>-1*(C2/2)</f>
        <v>-10</v>
      </c>
      <c r="C6" s="5">
        <f>A6/2</f>
        <v>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</vt:lpstr>
      <vt:lpstr>12</vt:lpstr>
      <vt:lpstr>11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2021-03-17T14:10:14Z</dcterms:created>
  <dcterms:modified xsi:type="dcterms:W3CDTF">2021-03-17T17:27:35Z</dcterms:modified>
</cp:coreProperties>
</file>