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duemml\Documents\Work\papers&amp;conferences\NaCl-MgCl2\data\"/>
    </mc:Choice>
  </mc:AlternateContent>
  <bookViews>
    <workbookView xWindow="0" yWindow="0" windowWidth="15135" windowHeight="3885" activeTab="2"/>
  </bookViews>
  <sheets>
    <sheet name="Overview" sheetId="1" r:id="rId1"/>
    <sheet name="Density" sheetId="3" r:id="rId2"/>
    <sheet name="CTE" sheetId="2" r:id="rId3"/>
    <sheet name="Cp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14" i="2"/>
  <c r="B14" i="2"/>
  <c r="B15" i="2"/>
  <c r="B16" i="2"/>
  <c r="B17" i="2"/>
  <c r="B18" i="2"/>
  <c r="B19" i="2"/>
  <c r="B4" i="2" l="1"/>
  <c r="F7" i="2" l="1"/>
  <c r="G7" i="2"/>
  <c r="E7" i="2"/>
  <c r="E8" i="2"/>
  <c r="D7" i="2"/>
  <c r="D8" i="2"/>
  <c r="D9" i="2"/>
  <c r="C7" i="2"/>
  <c r="G6" i="2"/>
  <c r="F6" i="2"/>
  <c r="E6" i="2"/>
  <c r="D6" i="2"/>
  <c r="C6" i="2"/>
  <c r="B6" i="2"/>
  <c r="G5" i="2"/>
  <c r="F5" i="2"/>
  <c r="E5" i="2"/>
  <c r="D5" i="2"/>
  <c r="C5" i="2"/>
  <c r="B5" i="2"/>
  <c r="D4" i="2"/>
  <c r="E4" i="2"/>
  <c r="F4" i="2"/>
  <c r="G4" i="2"/>
  <c r="C4" i="2"/>
  <c r="D30" i="3" l="1"/>
  <c r="B34" i="4"/>
  <c r="H50" i="1" l="1"/>
  <c r="H51" i="1"/>
  <c r="H52" i="1"/>
  <c r="G50" i="1"/>
  <c r="G51" i="1"/>
  <c r="G72" i="1" s="1"/>
  <c r="G52" i="1"/>
  <c r="G73" i="1" s="1"/>
  <c r="F50" i="1"/>
  <c r="F51" i="1"/>
  <c r="F72" i="1" s="1"/>
  <c r="F52" i="1"/>
  <c r="F73" i="1" s="1"/>
  <c r="F53" i="1"/>
  <c r="E50" i="1"/>
  <c r="E51" i="1"/>
  <c r="E72" i="1" s="1"/>
  <c r="E52" i="1"/>
  <c r="E73" i="1" s="1"/>
  <c r="E53" i="1"/>
  <c r="E54" i="1"/>
  <c r="D50" i="1"/>
  <c r="D71" i="1" s="1"/>
  <c r="D51" i="1"/>
  <c r="D72" i="1" s="1"/>
  <c r="D52" i="1"/>
  <c r="D73" i="1" s="1"/>
  <c r="C50" i="1"/>
  <c r="C71" i="1" s="1"/>
  <c r="C51" i="1"/>
  <c r="C52" i="1"/>
  <c r="D49" i="1"/>
  <c r="D70" i="1" s="1"/>
  <c r="E49" i="1"/>
  <c r="F49" i="1"/>
  <c r="G49" i="1"/>
  <c r="H49" i="1"/>
  <c r="C49" i="1"/>
  <c r="C70" i="1" s="1"/>
  <c r="L49" i="1"/>
  <c r="G37" i="4"/>
  <c r="F37" i="4"/>
  <c r="E37" i="4"/>
  <c r="E38" i="4"/>
  <c r="D37" i="4"/>
  <c r="D38" i="4"/>
  <c r="D39" i="4"/>
  <c r="C37" i="4"/>
  <c r="B35" i="4"/>
  <c r="C35" i="4"/>
  <c r="D35" i="4"/>
  <c r="E35" i="4"/>
  <c r="F35" i="4"/>
  <c r="G35" i="4"/>
  <c r="B36" i="4"/>
  <c r="C36" i="4"/>
  <c r="D36" i="4"/>
  <c r="E36" i="4"/>
  <c r="F36" i="4"/>
  <c r="G36" i="4"/>
  <c r="C34" i="4"/>
  <c r="D34" i="4"/>
  <c r="E34" i="4"/>
  <c r="F34" i="4"/>
  <c r="G34" i="4"/>
  <c r="E19" i="4"/>
  <c r="D19" i="4"/>
  <c r="D20" i="4"/>
  <c r="C18" i="4"/>
  <c r="D18" i="4"/>
  <c r="E18" i="4"/>
  <c r="F18" i="4"/>
  <c r="G18" i="4"/>
  <c r="B16" i="4"/>
  <c r="C16" i="4"/>
  <c r="D16" i="4"/>
  <c r="E16" i="4"/>
  <c r="F16" i="4"/>
  <c r="G16" i="4"/>
  <c r="B17" i="4"/>
  <c r="C17" i="4"/>
  <c r="D17" i="4"/>
  <c r="E17" i="4"/>
  <c r="F17" i="4"/>
  <c r="G17" i="4"/>
  <c r="C15" i="4"/>
  <c r="D15" i="4"/>
  <c r="E15" i="4"/>
  <c r="F15" i="4"/>
  <c r="G15" i="4"/>
  <c r="B15" i="4"/>
  <c r="G12" i="4"/>
  <c r="F12" i="4"/>
  <c r="E12" i="4"/>
  <c r="D12" i="4"/>
  <c r="C12" i="4"/>
  <c r="B12" i="4"/>
  <c r="M39" i="1"/>
  <c r="B32" i="3"/>
  <c r="C32" i="3"/>
  <c r="D32" i="3"/>
  <c r="E32" i="3"/>
  <c r="F32" i="3"/>
  <c r="G32" i="3"/>
  <c r="B33" i="3"/>
  <c r="C33" i="3"/>
  <c r="D33" i="3"/>
  <c r="E33" i="3"/>
  <c r="F33" i="3"/>
  <c r="G33" i="3"/>
  <c r="C31" i="3"/>
  <c r="D31" i="3"/>
  <c r="E31" i="3"/>
  <c r="F31" i="3"/>
  <c r="G31" i="3"/>
  <c r="B31" i="3"/>
  <c r="C30" i="3"/>
  <c r="E30" i="3"/>
  <c r="F30" i="3"/>
  <c r="G30" i="3"/>
  <c r="B30" i="3"/>
  <c r="C72" i="1"/>
  <c r="P3" i="1"/>
  <c r="O3" i="1"/>
  <c r="N3" i="1"/>
  <c r="M3" i="1"/>
  <c r="M43" i="1"/>
  <c r="N42" i="1"/>
  <c r="M42" i="1"/>
  <c r="P41" i="1"/>
  <c r="O41" i="1"/>
  <c r="N41" i="1"/>
  <c r="M41" i="1"/>
  <c r="L41" i="1"/>
  <c r="P40" i="1"/>
  <c r="O40" i="1"/>
  <c r="N40" i="1"/>
  <c r="M40" i="1"/>
  <c r="L40" i="1"/>
  <c r="K40" i="1"/>
  <c r="P39" i="1"/>
  <c r="O39" i="1"/>
  <c r="N39" i="1"/>
  <c r="L39" i="1"/>
  <c r="K39" i="1"/>
  <c r="P38" i="1"/>
  <c r="O38" i="1"/>
  <c r="N38" i="1"/>
  <c r="M38" i="1"/>
  <c r="L38" i="1"/>
  <c r="K38" i="1"/>
  <c r="B24" i="4" l="1"/>
  <c r="M51" i="1"/>
  <c r="C24" i="4"/>
  <c r="D24" i="4"/>
  <c r="I39" i="4" s="1"/>
  <c r="E24" i="4"/>
  <c r="G24" i="4"/>
  <c r="F24" i="4"/>
  <c r="L50" i="1"/>
  <c r="N51" i="1"/>
  <c r="O50" i="1"/>
  <c r="O51" i="1"/>
  <c r="H73" i="1"/>
  <c r="M49" i="1"/>
  <c r="M50" i="1"/>
  <c r="O49" i="1"/>
  <c r="H70" i="1"/>
  <c r="L51" i="1"/>
  <c r="H72" i="1"/>
  <c r="H71" i="1"/>
  <c r="E70" i="1"/>
  <c r="E71" i="1"/>
  <c r="E74" i="1"/>
  <c r="F70" i="1"/>
  <c r="F71" i="1"/>
  <c r="F74" i="1"/>
  <c r="N50" i="1"/>
  <c r="G70" i="1"/>
  <c r="G71" i="1"/>
  <c r="E75" i="1"/>
  <c r="N49" i="1"/>
  <c r="A27" i="4" l="1"/>
  <c r="A28" i="4" s="1"/>
</calcChain>
</file>

<file path=xl/sharedStrings.xml><?xml version="1.0" encoding="utf-8"?>
<sst xmlns="http://schemas.openxmlformats.org/spreadsheetml/2006/main" count="273" uniqueCount="50">
  <si>
    <t>https://www.crct.polymtl.ca/fact/phase_diagram.php?file=MgCl2-NaCl.jpg&amp;dir=FTsalt</t>
  </si>
  <si>
    <t>%MgCl2</t>
  </si>
  <si>
    <t>T(K)</t>
  </si>
  <si>
    <t>NaCl</t>
  </si>
  <si>
    <t>20%MgCl2</t>
  </si>
  <si>
    <t>42.7%MgCl2</t>
  </si>
  <si>
    <t>60%MgCl2</t>
  </si>
  <si>
    <t>80%MgCl2</t>
  </si>
  <si>
    <t>MgCl2</t>
  </si>
  <si>
    <t>constants</t>
  </si>
  <si>
    <t>boltzmann</t>
  </si>
  <si>
    <t>J/K</t>
  </si>
  <si>
    <t>ev to J</t>
  </si>
  <si>
    <t>Avogadro's #</t>
  </si>
  <si>
    <t>mol^-1</t>
  </si>
  <si>
    <t>gas constant</t>
  </si>
  <si>
    <t>1073K</t>
  </si>
  <si>
    <t>%Mgcl2</t>
  </si>
  <si>
    <t>density gcm-3</t>
  </si>
  <si>
    <t>Density</t>
  </si>
  <si>
    <t>Bulk Modulus</t>
  </si>
  <si>
    <t>Volume cm^3</t>
  </si>
  <si>
    <t>-</t>
  </si>
  <si>
    <t>Volume/atom</t>
  </si>
  <si>
    <t>Compressibility (1/Gpa)</t>
  </si>
  <si>
    <t>Thermal expansion</t>
  </si>
  <si>
    <t>slope</t>
  </si>
  <si>
    <t>kinetic Energy</t>
  </si>
  <si>
    <t>used theoretical (3/2)T*Kb = &lt;KE&gt;</t>
  </si>
  <si>
    <t>molecules</t>
  </si>
  <si>
    <t>atoms-&gt;</t>
  </si>
  <si>
    <t>Enthalpy of Mixing per molecule</t>
  </si>
  <si>
    <t>Potential Energy</t>
  </si>
  <si>
    <t>Total Energy</t>
  </si>
  <si>
    <t>formula units</t>
  </si>
  <si>
    <t>mass</t>
  </si>
  <si>
    <t>atom percent</t>
  </si>
  <si>
    <t>vol cm^3/molecule</t>
  </si>
  <si>
    <t>Literature source</t>
  </si>
  <si>
    <t>Thermal expasion</t>
  </si>
  <si>
    <t>XU2020568</t>
  </si>
  <si>
    <t>CTE</t>
  </si>
  <si>
    <t>Janz Density</t>
  </si>
  <si>
    <t>Ideal Mixing Density</t>
  </si>
  <si>
    <t>From silumations</t>
  </si>
  <si>
    <t>slopes</t>
  </si>
  <si>
    <t>Heat Cap</t>
  </si>
  <si>
    <t>per ten molecule%</t>
  </si>
  <si>
    <t>Total Energy per formula unit</t>
  </si>
  <si>
    <t>slope of the cp over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</si>
</sst>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0" fontId="0" fillId="0" borderId="0" xfId="0" applyFill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'[1]Over view'!$C$70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426115485564305"/>
                  <c:y val="2.48268445610965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2E-05x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+ 0.0068x - 290.04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view'!$B$71:$B$73</c:f>
              <c:numCache>
                <c:formatCode>General</c:formatCode>
                <c:ptCount val="3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</c:numCache>
            </c:numRef>
          </c:xVal>
          <c:yVal>
            <c:numRef>
              <c:f>'[1]Over view'!$C$71:$C$73</c:f>
              <c:numCache>
                <c:formatCode>General</c:formatCode>
                <c:ptCount val="3"/>
                <c:pt idx="0">
                  <c:v>-240.18702570386105</c:v>
                </c:pt>
                <c:pt idx="1">
                  <c:v>-245.96869162144915</c:v>
                </c:pt>
                <c:pt idx="2">
                  <c:v>-253.17250580850109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E-4C40-8FCC-F8B2B50E052B}"/>
            </c:ext>
          </c:extLst>
        </c:ser>
        <c:ser>
          <c:idx val="1"/>
          <c:order val="1"/>
          <c:tx>
            <c:strRef>
              <c:f>'[1]Over view'!$D$70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868000874890638"/>
                  <c:y val="2.5523476232137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view'!$B$71:$B$74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</c:numCache>
            </c:numRef>
          </c:xVal>
          <c:yVal>
            <c:numRef>
              <c:f>'[1]Over view'!$D$71:$D$74</c:f>
              <c:numCache>
                <c:formatCode>General</c:formatCode>
                <c:ptCount val="4"/>
                <c:pt idx="0">
                  <c:v>-262.19811021485293</c:v>
                </c:pt>
                <c:pt idx="1">
                  <c:v>-268.70140306966823</c:v>
                </c:pt>
                <c:pt idx="2">
                  <c:v>-274.72381981655144</c:v>
                </c:pt>
                <c:pt idx="3">
                  <c:v>-281.28443399563628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E-4C40-8FCC-F8B2B50E052B}"/>
            </c:ext>
          </c:extLst>
        </c:ser>
        <c:ser>
          <c:idx val="2"/>
          <c:order val="2"/>
          <c:tx>
            <c:strRef>
              <c:f>'[1]Over view'!$E$70</c:f>
              <c:strCache>
                <c:ptCount val="1"/>
                <c:pt idx="0">
                  <c:v>0.427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187289375087657"/>
                  <c:y val="-1.3271890631991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view'!$B$71:$B$76</c:f>
              <c:numCache>
                <c:formatCode>General</c:formatCode>
                <c:ptCount val="6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  <c:pt idx="4">
                  <c:v>900</c:v>
                </c:pt>
                <c:pt idx="5">
                  <c:v>800</c:v>
                </c:pt>
              </c:numCache>
            </c:numRef>
          </c:xVal>
          <c:yVal>
            <c:numRef>
              <c:f>'[1]Over view'!$E$71:$E$76</c:f>
              <c:numCache>
                <c:formatCode>General</c:formatCode>
                <c:ptCount val="6"/>
                <c:pt idx="0">
                  <c:v>-283.92806899533616</c:v>
                </c:pt>
                <c:pt idx="1">
                  <c:v>-290.43050753010584</c:v>
                </c:pt>
                <c:pt idx="2">
                  <c:v>-296.6686790718374</c:v>
                </c:pt>
                <c:pt idx="3">
                  <c:v>-303.55505383824584</c:v>
                </c:pt>
                <c:pt idx="4">
                  <c:v>-309.19948473680978</c:v>
                </c:pt>
                <c:pt idx="5">
                  <c:v>-316.37314683665193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7E-4C40-8FCC-F8B2B50E052B}"/>
            </c:ext>
          </c:extLst>
        </c:ser>
        <c:ser>
          <c:idx val="3"/>
          <c:order val="3"/>
          <c:tx>
            <c:strRef>
              <c:f>'[1]Over view'!$F$70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96591532928613"/>
                  <c:y val="2.9019387843695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view'!$B$71:$B$75</c:f>
              <c:numCache>
                <c:formatCode>General</c:formatCode>
                <c:ptCount val="5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  <c:pt idx="4">
                  <c:v>900</c:v>
                </c:pt>
              </c:numCache>
            </c:numRef>
          </c:xVal>
          <c:yVal>
            <c:numRef>
              <c:f>'[1]Over view'!$F$71:$F$75</c:f>
              <c:numCache>
                <c:formatCode>General</c:formatCode>
                <c:ptCount val="5"/>
                <c:pt idx="0">
                  <c:v>-289.03136762362823</c:v>
                </c:pt>
                <c:pt idx="1">
                  <c:v>-294.69795701600668</c:v>
                </c:pt>
                <c:pt idx="2">
                  <c:v>-302.09038220502731</c:v>
                </c:pt>
                <c:pt idx="3">
                  <c:v>-307.56451587686922</c:v>
                </c:pt>
                <c:pt idx="4">
                  <c:v>-313.33017704479448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7E-4C40-8FCC-F8B2B50E052B}"/>
            </c:ext>
          </c:extLst>
        </c:ser>
        <c:ser>
          <c:idx val="4"/>
          <c:order val="4"/>
          <c:tx>
            <c:strRef>
              <c:f>'[1]Over view'!$G$70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355228306385367"/>
                  <c:y val="0.12579084103036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view'!$B$71:$B$74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</c:numCache>
            </c:numRef>
          </c:xVal>
          <c:yVal>
            <c:numRef>
              <c:f>'[1]Over view'!$G$71:$G$74</c:f>
              <c:numCache>
                <c:formatCode>General</c:formatCode>
                <c:ptCount val="4"/>
                <c:pt idx="0">
                  <c:v>-300.85357271965489</c:v>
                </c:pt>
                <c:pt idx="1">
                  <c:v>-306.25862878281424</c:v>
                </c:pt>
                <c:pt idx="2">
                  <c:v>-313.19643353438192</c:v>
                </c:pt>
                <c:pt idx="3">
                  <c:v>-319.13460993924821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7E-4C40-8FCC-F8B2B50E052B}"/>
            </c:ext>
          </c:extLst>
        </c:ser>
        <c:ser>
          <c:idx val="5"/>
          <c:order val="5"/>
          <c:tx>
            <c:strRef>
              <c:f>'[1]Over view'!$H$70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917060367454068"/>
                  <c:y val="0.1416043223604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view'!$B$71:$B$74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</c:numCache>
            </c:numRef>
          </c:xVal>
          <c:yVal>
            <c:numRef>
              <c:f>'[1]Over view'!$H$71:$H$74</c:f>
              <c:numCache>
                <c:formatCode>General</c:formatCode>
                <c:ptCount val="4"/>
                <c:pt idx="0">
                  <c:v>-312.16942006988285</c:v>
                </c:pt>
                <c:pt idx="1">
                  <c:v>-318.64438924417908</c:v>
                </c:pt>
                <c:pt idx="2">
                  <c:v>-324.46863689797777</c:v>
                </c:pt>
                <c:pt idx="3">
                  <c:v>-331.32518465824273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7E-4C40-8FCC-F8B2B50E0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71616"/>
        <c:axId val="611764728"/>
      </c:scatterChart>
      <c:valAx>
        <c:axId val="611771616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[K]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4728"/>
        <c:crosses val="autoZero"/>
        <c:crossBetween val="midCat"/>
      </c:valAx>
      <c:valAx>
        <c:axId val="611764728"/>
        <c:scaling>
          <c:orientation val="minMax"/>
          <c:max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 [eV]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7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'[1]Over view'!$C$70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426115485564305"/>
                  <c:y val="2.48268445610965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2E-05x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+ 0.0068x - 290.04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view'!$B$71:$B$73</c:f>
              <c:numCache>
                <c:formatCode>General</c:formatCode>
                <c:ptCount val="3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</c:numCache>
            </c:numRef>
          </c:xVal>
          <c:yVal>
            <c:numRef>
              <c:f>'[1]Over view'!$C$60:$C$62</c:f>
              <c:numCache>
                <c:formatCode>General</c:formatCode>
                <c:ptCount val="3"/>
                <c:pt idx="0">
                  <c:v>-273.79413530316202</c:v>
                </c:pt>
                <c:pt idx="1">
                  <c:v>-276.99063894388081</c:v>
                </c:pt>
                <c:pt idx="2">
                  <c:v>-281.60929085406343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C-4E57-A3D3-D4C3ACA7CBC8}"/>
            </c:ext>
          </c:extLst>
        </c:ser>
        <c:ser>
          <c:idx val="1"/>
          <c:order val="1"/>
          <c:tx>
            <c:strRef>
              <c:f>'[1]Over view'!$D$70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868000874890638"/>
                  <c:y val="2.5523476232137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view'!$B$71:$B$74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</c:numCache>
            </c:numRef>
          </c:xVal>
          <c:yVal>
            <c:numRef>
              <c:f>'[1]Over view'!$D$60:$D$63</c:f>
              <c:numCache>
                <c:formatCode>General</c:formatCode>
                <c:ptCount val="4"/>
                <c:pt idx="0">
                  <c:v>-295.46914871816091</c:v>
                </c:pt>
                <c:pt idx="1">
                  <c:v>-299.41313091887559</c:v>
                </c:pt>
                <c:pt idx="2">
                  <c:v>-302.87623701165819</c:v>
                </c:pt>
                <c:pt idx="3">
                  <c:v>-306.87754053664241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C-4E57-A3D3-D4C3ACA7CBC8}"/>
            </c:ext>
          </c:extLst>
        </c:ser>
        <c:ser>
          <c:idx val="2"/>
          <c:order val="2"/>
          <c:tx>
            <c:strRef>
              <c:f>'[1]Over view'!$E$70</c:f>
              <c:strCache>
                <c:ptCount val="1"/>
                <c:pt idx="0">
                  <c:v>0.427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187289375087657"/>
                  <c:y val="-1.3271890631991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view'!$B$71:$B$76</c:f>
              <c:numCache>
                <c:formatCode>General</c:formatCode>
                <c:ptCount val="6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  <c:pt idx="4">
                  <c:v>900</c:v>
                </c:pt>
                <c:pt idx="5">
                  <c:v>800</c:v>
                </c:pt>
              </c:numCache>
            </c:numRef>
          </c:xVal>
          <c:yVal>
            <c:numRef>
              <c:f>'[1]Over view'!$E$60:$E$65</c:f>
              <c:numCache>
                <c:formatCode>General</c:formatCode>
                <c:ptCount val="6"/>
                <c:pt idx="0">
                  <c:v>-317.36714304664065</c:v>
                </c:pt>
                <c:pt idx="1">
                  <c:v>-321.29734511592534</c:v>
                </c:pt>
                <c:pt idx="2">
                  <c:v>-324.96328019217196</c:v>
                </c:pt>
                <c:pt idx="3">
                  <c:v>-329.27741849309541</c:v>
                </c:pt>
                <c:pt idx="4">
                  <c:v>-332.34961292617442</c:v>
                </c:pt>
                <c:pt idx="5">
                  <c:v>-336.95103856053157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C-4E57-A3D3-D4C3ACA7CBC8}"/>
            </c:ext>
          </c:extLst>
        </c:ser>
        <c:ser>
          <c:idx val="3"/>
          <c:order val="3"/>
          <c:tx>
            <c:strRef>
              <c:f>'[1]Over view'!$F$70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96591532928613"/>
                  <c:y val="2.9019387843695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view'!$B$71:$B$75</c:f>
              <c:numCache>
                <c:formatCode>General</c:formatCode>
                <c:ptCount val="5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  <c:pt idx="4">
                  <c:v>900</c:v>
                </c:pt>
              </c:numCache>
            </c:numRef>
          </c:xVal>
          <c:yVal>
            <c:numRef>
              <c:f>'[1]Over view'!$F$60:$F$64</c:f>
              <c:numCache>
                <c:formatCode>General</c:formatCode>
                <c:ptCount val="5"/>
                <c:pt idx="0">
                  <c:v>-321.79829948294667</c:v>
                </c:pt>
                <c:pt idx="1">
                  <c:v>-324.94435565537754</c:v>
                </c:pt>
                <c:pt idx="2">
                  <c:v>-329.81624762445063</c:v>
                </c:pt>
                <c:pt idx="3">
                  <c:v>-332.76984807634494</c:v>
                </c:pt>
                <c:pt idx="4">
                  <c:v>-336.01497602432261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C-4E57-A3D3-D4C3ACA7CBC8}"/>
            </c:ext>
          </c:extLst>
        </c:ser>
        <c:ser>
          <c:idx val="4"/>
          <c:order val="4"/>
          <c:tx>
            <c:strRef>
              <c:f>'[1]Over view'!$G$70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355228306385367"/>
                  <c:y val="0.12579084103036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view'!$B$71:$B$74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</c:numCache>
            </c:numRef>
          </c:xVal>
          <c:yVal>
            <c:numRef>
              <c:f>'[1]Over view'!$G$60:$G$63</c:f>
              <c:numCache>
                <c:formatCode>General</c:formatCode>
                <c:ptCount val="4"/>
                <c:pt idx="0">
                  <c:v>-333.78854012696985</c:v>
                </c:pt>
                <c:pt idx="1">
                  <c:v>-336.66013715879728</c:v>
                </c:pt>
                <c:pt idx="2">
                  <c:v>-341.06448287903305</c:v>
                </c:pt>
                <c:pt idx="3">
                  <c:v>-344.46920025256742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6C-4E57-A3D3-D4C3ACA7CBC8}"/>
            </c:ext>
          </c:extLst>
        </c:ser>
        <c:ser>
          <c:idx val="5"/>
          <c:order val="5"/>
          <c:tx>
            <c:strRef>
              <c:f>'[1]Over view'!$H$70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917060367454068"/>
                  <c:y val="0.1416043223604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'[1]Over view'!$B$71:$B$74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</c:numCache>
            </c:numRef>
          </c:xVal>
          <c:yVal>
            <c:numRef>
              <c:f>'[1]Over view'!$H$60:$H$63</c:f>
              <c:numCache>
                <c:formatCode>General</c:formatCode>
                <c:ptCount val="4"/>
                <c:pt idx="0">
                  <c:v>-345.44045857319082</c:v>
                </c:pt>
                <c:pt idx="1">
                  <c:v>-349.35611709338644</c:v>
                </c:pt>
                <c:pt idx="2">
                  <c:v>-352.62105409308452</c:v>
                </c:pt>
                <c:pt idx="3">
                  <c:v>-356.91829119924887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6C-4E57-A3D3-D4C3ACA7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71616"/>
        <c:axId val="611764728"/>
      </c:scatterChart>
      <c:valAx>
        <c:axId val="611771616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[K]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4728"/>
        <c:crosses val="autoZero"/>
        <c:crossBetween val="midCat"/>
      </c:valAx>
      <c:valAx>
        <c:axId val="611764728"/>
        <c:scaling>
          <c:orientation val="minMax"/>
          <c:max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 [eV]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7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Overview!$B$27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Overview!$C$26:$H$26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0.42699999999999999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Overview!$C$27:$H$27</c:f>
              <c:numCache>
                <c:formatCode>General</c:formatCode>
                <c:ptCount val="6"/>
                <c:pt idx="0">
                  <c:v>1.4752455023923601</c:v>
                </c:pt>
                <c:pt idx="1">
                  <c:v>1.5119896788084193</c:v>
                </c:pt>
                <c:pt idx="2">
                  <c:v>1.547970899978812</c:v>
                </c:pt>
                <c:pt idx="3">
                  <c:v>1.5749164896506036</c:v>
                </c:pt>
                <c:pt idx="4">
                  <c:v>1.6130881134547064</c:v>
                </c:pt>
                <c:pt idx="5">
                  <c:v>1.6271334340231851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4C-46DF-85C1-2FDD9A562ED1}"/>
            </c:ext>
          </c:extLst>
        </c:ser>
        <c:ser>
          <c:idx val="1"/>
          <c:order val="1"/>
          <c:tx>
            <c:strRef>
              <c:f>Overview!$B$28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Overview!$C$26:$H$26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0.42699999999999999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Overview!$C$28:$H$28</c:f>
              <c:numCache>
                <c:formatCode>General</c:formatCode>
                <c:ptCount val="6"/>
                <c:pt idx="0">
                  <c:v>1.510020656533158</c:v>
                </c:pt>
                <c:pt idx="1">
                  <c:v>1.5479726503234275</c:v>
                </c:pt>
                <c:pt idx="2">
                  <c:v>1.5783576707018034</c:v>
                </c:pt>
                <c:pt idx="3">
                  <c:v>1.6115934931255884</c:v>
                </c:pt>
                <c:pt idx="4">
                  <c:v>1.6333550265771486</c:v>
                </c:pt>
                <c:pt idx="5">
                  <c:v>1.6381877428447482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4C-46DF-85C1-2FDD9A562ED1}"/>
            </c:ext>
          </c:extLst>
        </c:ser>
        <c:ser>
          <c:idx val="2"/>
          <c:order val="2"/>
          <c:tx>
            <c:strRef>
              <c:f>Overview!$B$29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Overview!$C$26:$H$26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0.42699999999999999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Overview!$C$29:$H$29</c:f>
              <c:numCache>
                <c:formatCode>General</c:formatCode>
                <c:ptCount val="6"/>
                <c:pt idx="0">
                  <c:v>1.5588663176921942</c:v>
                </c:pt>
                <c:pt idx="1">
                  <c:v>1.583881350814103</c:v>
                </c:pt>
                <c:pt idx="2">
                  <c:v>1.6069820788484601</c:v>
                </c:pt>
                <c:pt idx="3">
                  <c:v>1.6522769585322068</c:v>
                </c:pt>
                <c:pt idx="4">
                  <c:v>1.6645631806242838</c:v>
                </c:pt>
                <c:pt idx="5">
                  <c:v>1.656225816803746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4C-46DF-85C1-2FDD9A562ED1}"/>
            </c:ext>
          </c:extLst>
        </c:ser>
        <c:ser>
          <c:idx val="3"/>
          <c:order val="3"/>
          <c:tx>
            <c:strRef>
              <c:f>Overview!$B$30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Overview!$D$26:$H$26</c:f>
              <c:numCache>
                <c:formatCode>General</c:formatCode>
                <c:ptCount val="5"/>
                <c:pt idx="0">
                  <c:v>0.2</c:v>
                </c:pt>
                <c:pt idx="1">
                  <c:v>0.42699999999999999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Overview!$D$30:$H$30</c:f>
              <c:numCache>
                <c:formatCode>General</c:formatCode>
                <c:ptCount val="5"/>
                <c:pt idx="0">
                  <c:v>1.6221991069694306</c:v>
                </c:pt>
                <c:pt idx="1">
                  <c:v>1.6545605352155677</c:v>
                </c:pt>
                <c:pt idx="2">
                  <c:v>1.6711095686296069</c:v>
                </c:pt>
                <c:pt idx="3">
                  <c:v>1.683517908944955</c:v>
                </c:pt>
                <c:pt idx="4">
                  <c:v>1.6810466310548939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4C-46DF-85C1-2FDD9A562ED1}"/>
            </c:ext>
          </c:extLst>
        </c:ser>
        <c:ser>
          <c:idx val="4"/>
          <c:order val="4"/>
          <c:tx>
            <c:strRef>
              <c:f>Overview!$B$31</c:f>
              <c:strCache>
                <c:ptCount val="1"/>
                <c:pt idx="0">
                  <c:v>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Overview!$E$26:$F$26</c:f>
              <c:numCache>
                <c:formatCode>General</c:formatCode>
                <c:ptCount val="2"/>
                <c:pt idx="0">
                  <c:v>0.42699999999999999</c:v>
                </c:pt>
                <c:pt idx="1">
                  <c:v>0.6</c:v>
                </c:pt>
              </c:numCache>
            </c:numRef>
          </c:xVal>
          <c:yVal>
            <c:numRef>
              <c:f>Overview!$E$31:$F$31</c:f>
              <c:numCache>
                <c:formatCode>General</c:formatCode>
                <c:ptCount val="2"/>
                <c:pt idx="0">
                  <c:v>1.6769303549963182</c:v>
                </c:pt>
                <c:pt idx="1">
                  <c:v>1.6970169865757148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4C-46DF-85C1-2FDD9A562ED1}"/>
            </c:ext>
          </c:extLst>
        </c:ser>
        <c:ser>
          <c:idx val="5"/>
          <c:order val="5"/>
          <c:tx>
            <c:strRef>
              <c:f>Overview!$B$32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Overview!$E$26</c:f>
              <c:numCache>
                <c:formatCode>General</c:formatCode>
                <c:ptCount val="1"/>
                <c:pt idx="0">
                  <c:v>0.42699999999999999</c:v>
                </c:pt>
              </c:numCache>
            </c:numRef>
          </c:xVal>
          <c:yVal>
            <c:numRef>
              <c:f>Overview!$E$32</c:f>
              <c:numCache>
                <c:formatCode>General</c:formatCode>
                <c:ptCount val="1"/>
                <c:pt idx="0">
                  <c:v>1.7250105045364568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4C-46DF-85C1-2FDD9A56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71968"/>
        <c:axId val="517372296"/>
      </c:scatterChart>
      <c:valAx>
        <c:axId val="5173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2296"/>
        <c:crosses val="autoZero"/>
        <c:crossBetween val="midCat"/>
      </c:valAx>
      <c:valAx>
        <c:axId val="5173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Density!$A$6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Density!$B$3:$G$3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0.42699999999999999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Density!$B$6:$G$6</c:f>
              <c:numCache>
                <c:formatCode>General</c:formatCode>
                <c:ptCount val="6"/>
                <c:pt idx="0">
                  <c:v>1.5588663176921942</c:v>
                </c:pt>
                <c:pt idx="1">
                  <c:v>1.583881350814103</c:v>
                </c:pt>
                <c:pt idx="2">
                  <c:v>1.6069820788484601</c:v>
                </c:pt>
                <c:pt idx="3">
                  <c:v>1.6522769585322068</c:v>
                </c:pt>
                <c:pt idx="4">
                  <c:v>1.6645631806242838</c:v>
                </c:pt>
                <c:pt idx="5">
                  <c:v>1.656225816803746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8-400D-B257-13019641145E}"/>
            </c:ext>
          </c:extLst>
        </c:ser>
        <c:ser>
          <c:idx val="1"/>
          <c:order val="1"/>
          <c:tx>
            <c:v>Janz (1073K)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Density!$I$5:$I$15</c:f>
              <c:numCache>
                <c:formatCode>General</c:formatCode>
                <c:ptCount val="11"/>
                <c:pt idx="0">
                  <c:v>0</c:v>
                </c:pt>
                <c:pt idx="1">
                  <c:v>0.107834473219088</c:v>
                </c:pt>
                <c:pt idx="2">
                  <c:v>0.229975153052076</c:v>
                </c:pt>
                <c:pt idx="3">
                  <c:v>0.286405901790517</c:v>
                </c:pt>
                <c:pt idx="4">
                  <c:v>0.33397371858910302</c:v>
                </c:pt>
                <c:pt idx="5">
                  <c:v>0.41315095161248999</c:v>
                </c:pt>
                <c:pt idx="6">
                  <c:v>0.50690335305719902</c:v>
                </c:pt>
                <c:pt idx="7">
                  <c:v>0.61838161838161798</c:v>
                </c:pt>
                <c:pt idx="8">
                  <c:v>0.73532877379031203</c:v>
                </c:pt>
                <c:pt idx="9">
                  <c:v>0.81845077998924098</c:v>
                </c:pt>
                <c:pt idx="10">
                  <c:v>0.99398678244831995</c:v>
                </c:pt>
              </c:numCache>
            </c:numRef>
          </c:xVal>
          <c:yVal>
            <c:numRef>
              <c:f>Density!$J$5:$J$15</c:f>
              <c:numCache>
                <c:formatCode>General</c:formatCode>
                <c:ptCount val="11"/>
                <c:pt idx="0">
                  <c:v>1.56</c:v>
                </c:pt>
                <c:pt idx="1">
                  <c:v>1.56779182356105</c:v>
                </c:pt>
                <c:pt idx="2">
                  <c:v>1.58671328671328</c:v>
                </c:pt>
                <c:pt idx="3">
                  <c:v>1.5927918235610501</c:v>
                </c:pt>
                <c:pt idx="4">
                  <c:v>1.5968262506724</c:v>
                </c:pt>
                <c:pt idx="5">
                  <c:v>1.61161915008068</c:v>
                </c:pt>
                <c:pt idx="6">
                  <c:v>1.6286175363098401</c:v>
                </c:pt>
                <c:pt idx="7">
                  <c:v>1.6497041420118299</c:v>
                </c:pt>
                <c:pt idx="8">
                  <c:v>1.66511565357719</c:v>
                </c:pt>
                <c:pt idx="9">
                  <c:v>1.6692576654115101</c:v>
                </c:pt>
                <c:pt idx="10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38-400D-B257-13019641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71968"/>
        <c:axId val="517372296"/>
        <c:extLst/>
      </c:scatterChart>
      <c:valAx>
        <c:axId val="5173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2296"/>
        <c:crosses val="autoZero"/>
        <c:crossBetween val="midCat"/>
      </c:valAx>
      <c:valAx>
        <c:axId val="5173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Density!$B$3:$G$3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0.42699999999999999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Density!$B$6:$G$6</c:f>
              <c:numCache>
                <c:formatCode>General</c:formatCode>
                <c:ptCount val="6"/>
                <c:pt idx="0">
                  <c:v>1.5588663176921942</c:v>
                </c:pt>
                <c:pt idx="1">
                  <c:v>1.583881350814103</c:v>
                </c:pt>
                <c:pt idx="2">
                  <c:v>1.6069820788484601</c:v>
                </c:pt>
                <c:pt idx="3">
                  <c:v>1.6522769585322068</c:v>
                </c:pt>
                <c:pt idx="4">
                  <c:v>1.6645631806242838</c:v>
                </c:pt>
                <c:pt idx="5">
                  <c:v>1.656225816803746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D-4E44-B8FA-2A6FCBD8A069}"/>
            </c:ext>
          </c:extLst>
        </c:ser>
        <c:ser>
          <c:idx val="1"/>
          <c:order val="1"/>
          <c:tx>
            <c:v>Mixing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Density!$B$29:$G$29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0.42699999999999999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Density!$B$33:$G$33</c:f>
              <c:numCache>
                <c:formatCode>General</c:formatCode>
                <c:ptCount val="6"/>
                <c:pt idx="0">
                  <c:v>1.558866317692194</c:v>
                </c:pt>
                <c:pt idx="1">
                  <c:v>1.5858455591300336</c:v>
                </c:pt>
                <c:pt idx="2">
                  <c:v>1.6107869302318492</c:v>
                </c:pt>
                <c:pt idx="3">
                  <c:v>1.6267230470178373</c:v>
                </c:pt>
                <c:pt idx="4">
                  <c:v>1.6425773509451638</c:v>
                </c:pt>
                <c:pt idx="5">
                  <c:v>1.6562258168037458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D-4E44-B8FA-2A6FCBD8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25560"/>
        <c:axId val="606329496"/>
        <c:extLst/>
      </c:scatterChart>
      <c:valAx>
        <c:axId val="60632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Composition</a:t>
                </a:r>
                <a:r>
                  <a:rPr lang="en-US" baseline="0"/>
                  <a:t> %KCl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29496"/>
        <c:crosses val="autoZero"/>
        <c:crossBetween val="midCat"/>
      </c:valAx>
      <c:valAx>
        <c:axId val="6063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(g/cm^2)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2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CTE!$J$6:$J$13</c:f>
              <c:numCache>
                <c:formatCode>General</c:formatCode>
                <c:ptCount val="8"/>
                <c:pt idx="0">
                  <c:v>556</c:v>
                </c:pt>
                <c:pt idx="1">
                  <c:v>564</c:v>
                </c:pt>
                <c:pt idx="2">
                  <c:v>628</c:v>
                </c:pt>
                <c:pt idx="3">
                  <c:v>693</c:v>
                </c:pt>
                <c:pt idx="4">
                  <c:v>733</c:v>
                </c:pt>
                <c:pt idx="5">
                  <c:v>728</c:v>
                </c:pt>
                <c:pt idx="6">
                  <c:v>753</c:v>
                </c:pt>
                <c:pt idx="7">
                  <c:v>861</c:v>
                </c:pt>
              </c:numCache>
            </c:numRef>
          </c:xVal>
          <c:yVal>
            <c:numRef>
              <c:f>CTE!$K$6:$K$13</c:f>
              <c:numCache>
                <c:formatCode>General</c:formatCode>
                <c:ptCount val="8"/>
                <c:pt idx="0">
                  <c:v>3.65</c:v>
                </c:pt>
                <c:pt idx="1">
                  <c:v>3.72</c:v>
                </c:pt>
                <c:pt idx="2">
                  <c:v>3.76</c:v>
                </c:pt>
                <c:pt idx="3">
                  <c:v>3.84</c:v>
                </c:pt>
                <c:pt idx="4">
                  <c:v>2.27</c:v>
                </c:pt>
                <c:pt idx="5">
                  <c:v>2.2400000000000002</c:v>
                </c:pt>
                <c:pt idx="6">
                  <c:v>2.2599999999999998</c:v>
                </c:pt>
                <c:pt idx="7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A-4E5B-B975-3F28837673C3}"/>
            </c:ext>
          </c:extLst>
        </c:ser>
        <c:ser>
          <c:idx val="1"/>
          <c:order val="1"/>
          <c:tx>
            <c:v>This Study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CTE!$M$6:$M$11</c:f>
              <c:numCache>
                <c:formatCode>General</c:formatCode>
                <c:ptCount val="6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  <c:pt idx="4">
                  <c:v>900</c:v>
                </c:pt>
                <c:pt idx="5">
                  <c:v>800</c:v>
                </c:pt>
              </c:numCache>
            </c:numRef>
          </c:xVal>
          <c:yVal>
            <c:numRef>
              <c:f>CTE!$N$6:$N$11</c:f>
              <c:numCache>
                <c:formatCode>General</c:formatCode>
                <c:ptCount val="6"/>
                <c:pt idx="0">
                  <c:v>2.2726914470215518</c:v>
                </c:pt>
                <c:pt idx="1">
                  <c:v>2.2726914470215518</c:v>
                </c:pt>
                <c:pt idx="2">
                  <c:v>2.2726914470215518</c:v>
                </c:pt>
                <c:pt idx="3">
                  <c:v>2.2726914470215518</c:v>
                </c:pt>
                <c:pt idx="4">
                  <c:v>2.2726914470215518</c:v>
                </c:pt>
                <c:pt idx="5">
                  <c:v>2.2726914470215518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A-4E5B-B975-3F288376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08088"/>
        <c:axId val="597998576"/>
      </c:scatterChart>
      <c:valAx>
        <c:axId val="59800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98576"/>
        <c:crosses val="autoZero"/>
        <c:crossBetween val="midCat"/>
      </c:valAx>
      <c:valAx>
        <c:axId val="5979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CTE!$A$14:$A$19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0.42699999999999999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CTE!#REF!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C-44C9-B5F3-F0A8F5EA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18024"/>
        <c:axId val="361221960"/>
      </c:scatterChart>
      <c:valAx>
        <c:axId val="36121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21960"/>
        <c:crosses val="autoZero"/>
        <c:crossBetween val="midCat"/>
      </c:valAx>
      <c:valAx>
        <c:axId val="3612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1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Cp!$B$4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Cp!$A$5:$A$7</c:f>
              <c:numCache>
                <c:formatCode>General</c:formatCode>
                <c:ptCount val="3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</c:numCache>
            </c:numRef>
          </c:xVal>
          <c:yVal>
            <c:numRef>
              <c:f>Cp!$B$34:$B$36</c:f>
              <c:numCache>
                <c:formatCode>General</c:formatCode>
                <c:ptCount val="3"/>
                <c:pt idx="0">
                  <c:v>-2.4018702570386106</c:v>
                </c:pt>
                <c:pt idx="1">
                  <c:v>-2.4596869162144914</c:v>
                </c:pt>
                <c:pt idx="2">
                  <c:v>-2.5317250580850108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C2-481D-9FB2-1CB7544D0C15}"/>
            </c:ext>
          </c:extLst>
        </c:ser>
        <c:ser>
          <c:idx val="1"/>
          <c:order val="1"/>
          <c:tx>
            <c:strRef>
              <c:f>Cp!$C$4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Cp!$A$5:$A$8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</c:numCache>
            </c:numRef>
          </c:xVal>
          <c:yVal>
            <c:numRef>
              <c:f>Cp!$C$34:$C$37</c:f>
              <c:numCache>
                <c:formatCode>General</c:formatCode>
                <c:ptCount val="4"/>
                <c:pt idx="0">
                  <c:v>-2.9133123357205881</c:v>
                </c:pt>
                <c:pt idx="1">
                  <c:v>-2.9855711452185361</c:v>
                </c:pt>
                <c:pt idx="2">
                  <c:v>-3.0524868868505717</c:v>
                </c:pt>
                <c:pt idx="3">
                  <c:v>-3.1253825999515144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C2-481D-9FB2-1CB7544D0C15}"/>
            </c:ext>
          </c:extLst>
        </c:ser>
        <c:ser>
          <c:idx val="2"/>
          <c:order val="2"/>
          <c:tx>
            <c:strRef>
              <c:f>Cp!$D$4</c:f>
              <c:strCache>
                <c:ptCount val="1"/>
                <c:pt idx="0">
                  <c:v>0.427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Cp!$A$5:$A$10</c:f>
              <c:numCache>
                <c:formatCode>General</c:formatCode>
                <c:ptCount val="6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  <c:pt idx="4">
                  <c:v>900</c:v>
                </c:pt>
                <c:pt idx="5">
                  <c:v>800</c:v>
                </c:pt>
              </c:numCache>
            </c:numRef>
          </c:xVal>
          <c:yVal>
            <c:numRef>
              <c:f>Cp!$D$34:$D$39</c:f>
              <c:numCache>
                <c:formatCode>General</c:formatCode>
                <c:ptCount val="6"/>
                <c:pt idx="0">
                  <c:v>-3.4625374267723923</c:v>
                </c:pt>
                <c:pt idx="1">
                  <c:v>-3.5418354576842175</c:v>
                </c:pt>
                <c:pt idx="2">
                  <c:v>-3.6179107203882612</c:v>
                </c:pt>
                <c:pt idx="3">
                  <c:v>-3.7018909004664127</c:v>
                </c:pt>
                <c:pt idx="4">
                  <c:v>-3.7707254236196315</c:v>
                </c:pt>
                <c:pt idx="5">
                  <c:v>-3.8582091077640479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C2-481D-9FB2-1CB7544D0C15}"/>
            </c:ext>
          </c:extLst>
        </c:ser>
        <c:ser>
          <c:idx val="3"/>
          <c:order val="3"/>
          <c:tx>
            <c:strRef>
              <c:f>Cp!$E$4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Cp!$A$5:$A$9</c:f>
              <c:numCache>
                <c:formatCode>General</c:formatCode>
                <c:ptCount val="5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  <c:pt idx="4">
                  <c:v>900</c:v>
                </c:pt>
              </c:numCache>
            </c:numRef>
          </c:xVal>
          <c:yVal>
            <c:numRef>
              <c:f>Cp!$E$34:$E$38</c:f>
              <c:numCache>
                <c:formatCode>General</c:formatCode>
                <c:ptCount val="5"/>
                <c:pt idx="0">
                  <c:v>-3.853751568315043</c:v>
                </c:pt>
                <c:pt idx="1">
                  <c:v>-3.9293060935467556</c:v>
                </c:pt>
                <c:pt idx="2">
                  <c:v>-4.0278717627336977</c:v>
                </c:pt>
                <c:pt idx="3">
                  <c:v>-4.1008602116915895</c:v>
                </c:pt>
                <c:pt idx="4">
                  <c:v>-4.1777356939305932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C2-481D-9FB2-1CB7544D0C15}"/>
            </c:ext>
          </c:extLst>
        </c:ser>
        <c:ser>
          <c:idx val="4"/>
          <c:order val="4"/>
          <c:tx>
            <c:strRef>
              <c:f>Cp!$F$4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Cp!$A$5:$A$8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</c:numCache>
            </c:numRef>
          </c:xVal>
          <c:yVal>
            <c:numRef>
              <c:f>Cp!$F$34:$F$37</c:f>
              <c:numCache>
                <c:formatCode>General</c:formatCode>
                <c:ptCount val="4"/>
                <c:pt idx="0">
                  <c:v>-4.2979081817093556</c:v>
                </c:pt>
                <c:pt idx="1">
                  <c:v>-4.3751232683259174</c:v>
                </c:pt>
                <c:pt idx="2">
                  <c:v>-4.4742347647768845</c:v>
                </c:pt>
                <c:pt idx="3">
                  <c:v>-4.559065856274974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C2-481D-9FB2-1CB7544D0C15}"/>
            </c:ext>
          </c:extLst>
        </c:ser>
        <c:ser>
          <c:idx val="5"/>
          <c:order val="5"/>
          <c:tx>
            <c:strRef>
              <c:f>Cp!$G$4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Cp!$A$5:$A$8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1100</c:v>
                </c:pt>
                <c:pt idx="3">
                  <c:v>1000</c:v>
                </c:pt>
              </c:numCache>
            </c:numRef>
          </c:xVal>
          <c:yVal>
            <c:numRef>
              <c:f>Cp!$G$34:$G$37</c:f>
              <c:numCache>
                <c:formatCode>General</c:formatCode>
                <c:ptCount val="4"/>
                <c:pt idx="0">
                  <c:v>-4.7298396980285276</c:v>
                </c:pt>
                <c:pt idx="1">
                  <c:v>-4.8279452915784713</c:v>
                </c:pt>
                <c:pt idx="2">
                  <c:v>-4.9161914681511787</c:v>
                </c:pt>
                <c:pt idx="3">
                  <c:v>-5.0200785554279204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C2-481D-9FB2-1CB7544D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58560"/>
        <c:axId val="422453968"/>
      </c:scatterChart>
      <c:valAx>
        <c:axId val="422458560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3968"/>
        <c:crosses val="autoZero"/>
        <c:crossBetween val="midCat"/>
      </c:valAx>
      <c:valAx>
        <c:axId val="4224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Cp!$B$23:$G$23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42.7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Cp!$B$24:$G$24</c:f>
              <c:numCache>
                <c:formatCode>General</c:formatCode>
                <c:ptCount val="6"/>
                <c:pt idx="0">
                  <c:v>62.644867369422862</c:v>
                </c:pt>
                <c:pt idx="1">
                  <c:v>67.140923758540296</c:v>
                </c:pt>
                <c:pt idx="2">
                  <c:v>74.955560309537972</c:v>
                </c:pt>
                <c:pt idx="3">
                  <c:v>83.999485562318</c:v>
                </c:pt>
                <c:pt idx="4">
                  <c:v>85.063896913768545</c:v>
                </c:pt>
                <c:pt idx="5">
                  <c:v>89.900271913853359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B-4D71-9831-FC602C9A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86888"/>
        <c:axId val="575887216"/>
      </c:scatterChart>
      <c:valAx>
        <c:axId val="5758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87216"/>
        <c:crosses val="autoZero"/>
        <c:crossBetween val="midCat"/>
      </c:valAx>
      <c:valAx>
        <c:axId val="5758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Capcity J/mol.K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8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427815</xdr:colOff>
      <xdr:row>21</xdr:row>
      <xdr:rowOff>5802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23615" cy="3815802"/>
        </a:xfrm>
        <a:prstGeom prst="rect">
          <a:avLst/>
        </a:prstGeom>
      </xdr:spPr>
    </xdr:pic>
    <xdr:clientData/>
  </xdr:twoCellAnchor>
  <xdr:twoCellAnchor>
    <xdr:from>
      <xdr:col>36</xdr:col>
      <xdr:colOff>273023</xdr:colOff>
      <xdr:row>56</xdr:row>
      <xdr:rowOff>19689</xdr:rowOff>
    </xdr:from>
    <xdr:to>
      <xdr:col>46</xdr:col>
      <xdr:colOff>413176</xdr:colOff>
      <xdr:row>75</xdr:row>
      <xdr:rowOff>143514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549089</xdr:colOff>
      <xdr:row>55</xdr:row>
      <xdr:rowOff>184417</xdr:rowOff>
    </xdr:from>
    <xdr:to>
      <xdr:col>47</xdr:col>
      <xdr:colOff>79642</xdr:colOff>
      <xdr:row>75</xdr:row>
      <xdr:rowOff>117742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470888</xdr:colOff>
      <xdr:row>6</xdr:row>
      <xdr:rowOff>173851</xdr:rowOff>
    </xdr:from>
    <xdr:to>
      <xdr:col>15</xdr:col>
      <xdr:colOff>605359</xdr:colOff>
      <xdr:row>21</xdr:row>
      <xdr:rowOff>59551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0</xdr:rowOff>
    </xdr:from>
    <xdr:to>
      <xdr:col>19</xdr:col>
      <xdr:colOff>295275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20</xdr:row>
      <xdr:rowOff>95250</xdr:rowOff>
    </xdr:from>
    <xdr:to>
      <xdr:col>16</xdr:col>
      <xdr:colOff>472328</xdr:colOff>
      <xdr:row>34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17</xdr:row>
      <xdr:rowOff>161925</xdr:rowOff>
    </xdr:from>
    <xdr:to>
      <xdr:col>15</xdr:col>
      <xdr:colOff>47625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39</xdr:row>
      <xdr:rowOff>95250</xdr:rowOff>
    </xdr:from>
    <xdr:to>
      <xdr:col>7</xdr:col>
      <xdr:colOff>323850</xdr:colOff>
      <xdr:row>53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142875</xdr:rowOff>
    </xdr:from>
    <xdr:to>
      <xdr:col>15</xdr:col>
      <xdr:colOff>304800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19</xdr:row>
      <xdr:rowOff>180975</xdr:rowOff>
    </xdr:from>
    <xdr:to>
      <xdr:col>15</xdr:col>
      <xdr:colOff>600075</xdr:colOff>
      <xdr:row>34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naclmgcl2ru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 LiCl-KCl system volume eq"/>
      <sheetName val="Over view"/>
      <sheetName val="CTE"/>
      <sheetName val="Heat Capacity"/>
      <sheetName val="Gibbs"/>
      <sheetName val="Total Energy"/>
      <sheetName val="enthalpy"/>
      <sheetName val="Lit comp"/>
      <sheetName val="Sheet1"/>
      <sheetName val="0MgCl2_1100"/>
      <sheetName val="0MgCl2_1200"/>
      <sheetName val="0MgCl2_1300"/>
      <sheetName val="20MgCl2_1000"/>
      <sheetName val="20MgCl2_1100"/>
      <sheetName val="20MgCl2_1200"/>
      <sheetName val="43MgCl2_800"/>
      <sheetName val="43MgCl2_900"/>
      <sheetName val="43MgCl2_1000"/>
      <sheetName val="43MgCl2_1100"/>
      <sheetName val="43MgCl1200"/>
      <sheetName val="43MgCl2_1300"/>
      <sheetName val="20MgCl2_1300"/>
      <sheetName val="60MgCl2_900"/>
      <sheetName val="60MgCl2_1000"/>
      <sheetName val="60MgCl2_1100"/>
      <sheetName val="60MgCl2_1200"/>
      <sheetName val="60MgCl2_1300"/>
      <sheetName val="80MgCl2_1000"/>
      <sheetName val="80MgCl2_1100"/>
      <sheetName val="80MgCl2_1200"/>
      <sheetName val="80MgCl2_1300"/>
      <sheetName val="100MgCl2_1000"/>
      <sheetName val="100MgCl2_1100"/>
      <sheetName val="100MgCl2_1200"/>
      <sheetName val="100MgCl2_1300"/>
      <sheetName val="100MgCl2_1000 (new)"/>
      <sheetName val="100MgCl2_1100 (new)"/>
      <sheetName val="100MgCl2_1200 (thresh)"/>
      <sheetName val="100MgCl2_1300 (new)"/>
    </sheetNames>
    <sheetDataSet>
      <sheetData sheetId="0"/>
      <sheetData sheetId="1">
        <row r="60">
          <cell r="C60">
            <v>-273.79413530316202</v>
          </cell>
          <cell r="D60">
            <v>-295.46914871816091</v>
          </cell>
          <cell r="E60">
            <v>-317.36714304664065</v>
          </cell>
          <cell r="F60">
            <v>-321.79829948294667</v>
          </cell>
          <cell r="G60">
            <v>-333.78854012696985</v>
          </cell>
          <cell r="H60">
            <v>-345.44045857319082</v>
          </cell>
        </row>
        <row r="61">
          <cell r="C61">
            <v>-276.99063894388081</v>
          </cell>
          <cell r="D61">
            <v>-299.41313091887559</v>
          </cell>
          <cell r="E61">
            <v>-321.29734511592534</v>
          </cell>
          <cell r="F61">
            <v>-324.94435565537754</v>
          </cell>
          <cell r="G61">
            <v>-336.66013715879728</v>
          </cell>
          <cell r="H61">
            <v>-349.35611709338644</v>
          </cell>
        </row>
        <row r="62">
          <cell r="C62">
            <v>-281.60929085406343</v>
          </cell>
          <cell r="D62">
            <v>-302.87623701165819</v>
          </cell>
          <cell r="E62">
            <v>-324.96328019217196</v>
          </cell>
          <cell r="F62">
            <v>-329.81624762445063</v>
          </cell>
          <cell r="G62">
            <v>-341.06448287903305</v>
          </cell>
          <cell r="H62">
            <v>-352.62105409308452</v>
          </cell>
        </row>
        <row r="63">
          <cell r="D63">
            <v>-306.87754053664241</v>
          </cell>
          <cell r="E63">
            <v>-329.27741849309541</v>
          </cell>
          <cell r="F63">
            <v>-332.76984807634494</v>
          </cell>
          <cell r="G63">
            <v>-344.46920025256742</v>
          </cell>
          <cell r="H63">
            <v>-356.91829119924887</v>
          </cell>
        </row>
        <row r="64">
          <cell r="E64">
            <v>-332.34961292617442</v>
          </cell>
          <cell r="F64">
            <v>-336.01497602432261</v>
          </cell>
        </row>
        <row r="65">
          <cell r="E65">
            <v>-336.95103856053157</v>
          </cell>
        </row>
        <row r="70">
          <cell r="C70">
            <v>0</v>
          </cell>
          <cell r="D70">
            <v>0.2</v>
          </cell>
          <cell r="E70">
            <v>0.42699999999999999</v>
          </cell>
          <cell r="F70">
            <v>0.6</v>
          </cell>
          <cell r="G70">
            <v>0.8</v>
          </cell>
          <cell r="H70">
            <v>1</v>
          </cell>
        </row>
        <row r="71">
          <cell r="B71">
            <v>1300</v>
          </cell>
          <cell r="C71">
            <v>-240.18702570386105</v>
          </cell>
          <cell r="D71">
            <v>-262.19811021485293</v>
          </cell>
          <cell r="E71">
            <v>-283.92806899533616</v>
          </cell>
          <cell r="F71">
            <v>-289.03136762362823</v>
          </cell>
          <cell r="G71">
            <v>-300.85357271965489</v>
          </cell>
          <cell r="H71">
            <v>-312.16942006988285</v>
          </cell>
        </row>
        <row r="72">
          <cell r="B72">
            <v>1200</v>
          </cell>
          <cell r="C72">
            <v>-245.96869162144915</v>
          </cell>
          <cell r="D72">
            <v>-268.70140306966823</v>
          </cell>
          <cell r="E72">
            <v>-290.43050753010584</v>
          </cell>
          <cell r="F72">
            <v>-294.69795701600668</v>
          </cell>
          <cell r="G72">
            <v>-306.25862878281424</v>
          </cell>
          <cell r="H72">
            <v>-318.64438924417908</v>
          </cell>
        </row>
        <row r="73">
          <cell r="B73">
            <v>1100</v>
          </cell>
          <cell r="C73">
            <v>-253.17250580850109</v>
          </cell>
          <cell r="D73">
            <v>-274.72381981655144</v>
          </cell>
          <cell r="E73">
            <v>-296.6686790718374</v>
          </cell>
          <cell r="F73">
            <v>-302.09038220502731</v>
          </cell>
          <cell r="G73">
            <v>-313.19643353438192</v>
          </cell>
          <cell r="H73">
            <v>-324.46863689797777</v>
          </cell>
        </row>
        <row r="74">
          <cell r="B74">
            <v>1000</v>
          </cell>
          <cell r="D74">
            <v>-281.28443399563628</v>
          </cell>
          <cell r="E74">
            <v>-303.55505383824584</v>
          </cell>
          <cell r="F74">
            <v>-307.56451587686922</v>
          </cell>
          <cell r="G74">
            <v>-319.13460993924821</v>
          </cell>
          <cell r="H74">
            <v>-331.32518465824273</v>
          </cell>
        </row>
        <row r="75">
          <cell r="B75">
            <v>900</v>
          </cell>
          <cell r="E75">
            <v>-309.19948473680978</v>
          </cell>
          <cell r="F75">
            <v>-313.33017704479448</v>
          </cell>
        </row>
        <row r="76">
          <cell r="B76">
            <v>800</v>
          </cell>
          <cell r="E76">
            <v>-316.37314683665193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5"/>
  <sheetViews>
    <sheetView topLeftCell="A37" workbookViewId="0">
      <selection activeCell="P68" sqref="P68"/>
    </sheetView>
  </sheetViews>
  <sheetFormatPr defaultRowHeight="15" x14ac:dyDescent="0.25"/>
  <cols>
    <col min="3" max="3" width="12" bestFit="1" customWidth="1"/>
    <col min="4" max="8" width="9.28515625" bestFit="1" customWidth="1"/>
    <col min="14" max="14" width="12" bestFit="1" customWidth="1"/>
    <col min="18" max="18" width="12" bestFit="1" customWidth="1"/>
    <col min="19" max="19" width="12.7109375" bestFit="1" customWidth="1"/>
    <col min="20" max="21" width="10" bestFit="1" customWidth="1"/>
  </cols>
  <sheetData>
    <row r="1" spans="1:20" x14ac:dyDescent="0.25">
      <c r="A1" t="s">
        <v>0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S1" t="s">
        <v>9</v>
      </c>
    </row>
    <row r="2" spans="1:20" x14ac:dyDescent="0.25">
      <c r="J2" t="s">
        <v>29</v>
      </c>
      <c r="K2">
        <v>100</v>
      </c>
      <c r="L2">
        <v>90</v>
      </c>
      <c r="M2">
        <v>82</v>
      </c>
      <c r="N2">
        <v>75</v>
      </c>
      <c r="O2">
        <v>70</v>
      </c>
      <c r="P2">
        <v>66</v>
      </c>
      <c r="R2" t="s">
        <v>10</v>
      </c>
      <c r="S2" s="1">
        <v>1.3806490000000001E-23</v>
      </c>
      <c r="T2" t="s">
        <v>11</v>
      </c>
    </row>
    <row r="3" spans="1:20" x14ac:dyDescent="0.25">
      <c r="J3" t="s">
        <v>30</v>
      </c>
      <c r="K3" s="4">
        <v>200</v>
      </c>
      <c r="L3" s="4">
        <v>198</v>
      </c>
      <c r="M3" s="4">
        <f>47+35+117</f>
        <v>199</v>
      </c>
      <c r="N3" s="4">
        <f>30+45+120</f>
        <v>195</v>
      </c>
      <c r="O3" s="4">
        <f>14+56+126</f>
        <v>196</v>
      </c>
      <c r="P3" s="4">
        <f>0+66+132</f>
        <v>198</v>
      </c>
      <c r="R3" t="s">
        <v>12</v>
      </c>
      <c r="S3" s="1">
        <v>1.6022000000000001E-19</v>
      </c>
    </row>
    <row r="4" spans="1:20" x14ac:dyDescent="0.25">
      <c r="R4" t="s">
        <v>13</v>
      </c>
      <c r="S4" s="1">
        <v>6.0220000000000003E+23</v>
      </c>
      <c r="T4" t="s">
        <v>14</v>
      </c>
    </row>
    <row r="5" spans="1:20" x14ac:dyDescent="0.25">
      <c r="R5" t="s">
        <v>15</v>
      </c>
      <c r="S5" s="1">
        <v>8.6169999999999997E-5</v>
      </c>
    </row>
    <row r="6" spans="1:20" x14ac:dyDescent="0.25">
      <c r="M6" s="2"/>
      <c r="S6" s="1">
        <v>1E-8</v>
      </c>
    </row>
    <row r="7" spans="1:20" x14ac:dyDescent="0.25">
      <c r="S7" s="2"/>
    </row>
    <row r="11" spans="1:20" x14ac:dyDescent="0.25">
      <c r="K11" s="1"/>
    </row>
    <row r="12" spans="1:20" x14ac:dyDescent="0.25">
      <c r="K12" s="1"/>
    </row>
    <row r="15" spans="1:20" x14ac:dyDescent="0.25">
      <c r="K15" s="1"/>
    </row>
    <row r="24" spans="2:35" x14ac:dyDescent="0.25">
      <c r="B24" t="s">
        <v>19</v>
      </c>
      <c r="J24" t="s">
        <v>20</v>
      </c>
    </row>
    <row r="25" spans="2:35" x14ac:dyDescent="0.25"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K25" t="s">
        <v>3</v>
      </c>
      <c r="L25" t="s">
        <v>4</v>
      </c>
      <c r="M25" t="s">
        <v>5</v>
      </c>
      <c r="N25" t="s">
        <v>6</v>
      </c>
      <c r="O25" t="s">
        <v>7</v>
      </c>
      <c r="P25" t="s">
        <v>8</v>
      </c>
    </row>
    <row r="26" spans="2:35" x14ac:dyDescent="0.25">
      <c r="B26" t="s">
        <v>2</v>
      </c>
      <c r="C26">
        <v>0</v>
      </c>
      <c r="D26">
        <v>0.2</v>
      </c>
      <c r="E26">
        <v>0.42699999999999999</v>
      </c>
      <c r="F26">
        <v>0.6</v>
      </c>
      <c r="G26">
        <v>0.8</v>
      </c>
      <c r="H26">
        <v>1</v>
      </c>
      <c r="J26" t="s">
        <v>2</v>
      </c>
      <c r="K26">
        <v>0</v>
      </c>
      <c r="L26">
        <v>0.2</v>
      </c>
      <c r="M26">
        <v>0.42699999999999999</v>
      </c>
      <c r="N26">
        <v>0.6</v>
      </c>
      <c r="O26">
        <v>0.8</v>
      </c>
      <c r="P26">
        <v>1</v>
      </c>
    </row>
    <row r="27" spans="2:35" x14ac:dyDescent="0.25">
      <c r="B27">
        <v>1300</v>
      </c>
      <c r="C27">
        <v>1.4752455023923601</v>
      </c>
      <c r="D27">
        <v>1.5119896788084193</v>
      </c>
      <c r="E27">
        <v>1.547970899978812</v>
      </c>
      <c r="F27">
        <v>1.5749164896506036</v>
      </c>
      <c r="G27">
        <v>1.6130881134547064</v>
      </c>
      <c r="H27">
        <v>1.6271334340231851</v>
      </c>
      <c r="J27">
        <v>1300</v>
      </c>
      <c r="K27" s="1">
        <v>44.865025759100718</v>
      </c>
      <c r="L27" s="1">
        <v>47.268407591588826</v>
      </c>
      <c r="M27">
        <v>45.185194738659469</v>
      </c>
      <c r="N27">
        <v>41.564498973022452</v>
      </c>
      <c r="O27">
        <v>31.649706193860798</v>
      </c>
      <c r="P27">
        <v>39.137983944433472</v>
      </c>
      <c r="V27" s="1"/>
      <c r="W27" s="1"/>
      <c r="X27" s="1"/>
      <c r="Y27" s="1"/>
      <c r="Z27" s="1"/>
      <c r="AA27" s="1"/>
      <c r="AD27" s="1"/>
      <c r="AE27" s="4"/>
      <c r="AF27" s="4"/>
      <c r="AG27" s="4"/>
      <c r="AH27" s="4"/>
      <c r="AI27" s="4"/>
    </row>
    <row r="28" spans="2:35" x14ac:dyDescent="0.25">
      <c r="B28">
        <v>1200</v>
      </c>
      <c r="C28">
        <v>1.510020656533158</v>
      </c>
      <c r="D28">
        <v>1.5479726503234275</v>
      </c>
      <c r="E28">
        <v>1.5783576707018034</v>
      </c>
      <c r="F28">
        <v>1.6115934931255884</v>
      </c>
      <c r="G28">
        <v>1.6333550265771486</v>
      </c>
      <c r="H28">
        <v>1.6381877428447482</v>
      </c>
      <c r="J28">
        <v>1200</v>
      </c>
      <c r="K28" s="1">
        <v>44.998890983940562</v>
      </c>
      <c r="L28" s="1">
        <v>44.949722985867645</v>
      </c>
      <c r="M28">
        <v>43.640112220030346</v>
      </c>
      <c r="N28">
        <v>38.754198045366671</v>
      </c>
      <c r="O28">
        <v>40.814505315504576</v>
      </c>
      <c r="P28">
        <v>46.115236078685292</v>
      </c>
      <c r="V28" s="1"/>
      <c r="W28" s="1"/>
      <c r="X28" s="1"/>
      <c r="Y28" s="1"/>
      <c r="Z28" s="1"/>
      <c r="AA28" s="1"/>
      <c r="AD28" s="4"/>
      <c r="AE28" s="4"/>
      <c r="AF28" s="4"/>
      <c r="AG28" s="4"/>
      <c r="AH28" s="4"/>
      <c r="AI28" s="4"/>
    </row>
    <row r="29" spans="2:35" x14ac:dyDescent="0.25">
      <c r="B29">
        <v>1100</v>
      </c>
      <c r="C29">
        <v>1.5588663176921942</v>
      </c>
      <c r="D29">
        <v>1.583881350814103</v>
      </c>
      <c r="E29">
        <v>1.6069820788484601</v>
      </c>
      <c r="F29">
        <v>1.6522769585322068</v>
      </c>
      <c r="G29">
        <v>1.6645631806242838</v>
      </c>
      <c r="H29">
        <v>1.656225816803746</v>
      </c>
      <c r="J29">
        <v>1100</v>
      </c>
      <c r="K29" s="1">
        <v>54.704827825511657</v>
      </c>
      <c r="L29" s="1">
        <v>46.054105002845148</v>
      </c>
      <c r="M29">
        <v>49.716213841227365</v>
      </c>
      <c r="N29">
        <v>48.684855498547272</v>
      </c>
      <c r="O29">
        <v>44.77320234630934</v>
      </c>
      <c r="P29">
        <v>47.297350535382954</v>
      </c>
      <c r="V29" s="1"/>
      <c r="W29" s="1"/>
      <c r="X29" s="1"/>
      <c r="Y29" s="1"/>
      <c r="Z29" s="1"/>
      <c r="AA29" s="1"/>
      <c r="AD29" s="4"/>
      <c r="AE29" s="4"/>
      <c r="AF29" s="4"/>
      <c r="AG29" s="4"/>
      <c r="AH29" s="4"/>
      <c r="AI29" s="4"/>
    </row>
    <row r="30" spans="2:35" x14ac:dyDescent="0.25">
      <c r="B30">
        <v>1000</v>
      </c>
      <c r="C30" t="s">
        <v>22</v>
      </c>
      <c r="D30">
        <v>1.6221991069694306</v>
      </c>
      <c r="E30">
        <v>1.6545605352155677</v>
      </c>
      <c r="F30">
        <v>1.6711095686296069</v>
      </c>
      <c r="G30">
        <v>1.683517908944955</v>
      </c>
      <c r="H30">
        <v>1.6810466310548939</v>
      </c>
      <c r="J30">
        <v>1000</v>
      </c>
      <c r="K30" t="s">
        <v>22</v>
      </c>
      <c r="L30" s="1">
        <v>52.45571194258396</v>
      </c>
      <c r="M30">
        <v>49.142234349422601</v>
      </c>
      <c r="N30">
        <v>56.543698214684682</v>
      </c>
      <c r="O30">
        <v>53.67563269115066</v>
      </c>
      <c r="P30">
        <v>47.366174003686524</v>
      </c>
      <c r="W30" s="1"/>
      <c r="X30" s="1"/>
      <c r="Y30" s="1"/>
      <c r="Z30" s="1"/>
      <c r="AA30" s="1"/>
      <c r="AD30" s="4"/>
      <c r="AE30" s="4"/>
      <c r="AF30" s="4"/>
      <c r="AG30" s="4"/>
      <c r="AH30" s="4"/>
      <c r="AI30" s="4"/>
    </row>
    <row r="31" spans="2:35" x14ac:dyDescent="0.25">
      <c r="B31">
        <v>900</v>
      </c>
      <c r="C31" t="s">
        <v>22</v>
      </c>
      <c r="D31" t="s">
        <v>22</v>
      </c>
      <c r="E31">
        <v>1.6769303549963182</v>
      </c>
      <c r="F31">
        <v>1.6970169865757148</v>
      </c>
      <c r="G31" t="s">
        <v>22</v>
      </c>
      <c r="H31" t="s">
        <v>22</v>
      </c>
      <c r="J31">
        <v>900</v>
      </c>
      <c r="K31" t="s">
        <v>22</v>
      </c>
      <c r="L31" t="s">
        <v>22</v>
      </c>
      <c r="M31" s="1">
        <v>58.460945140243368</v>
      </c>
      <c r="N31">
        <v>55.981136240806343</v>
      </c>
      <c r="O31" t="s">
        <v>22</v>
      </c>
      <c r="P31" t="s">
        <v>22</v>
      </c>
      <c r="X31" s="1"/>
      <c r="Y31" s="1"/>
      <c r="AD31" s="4"/>
      <c r="AE31" s="4"/>
      <c r="AF31" s="4"/>
      <c r="AG31" s="4"/>
      <c r="AH31" s="4"/>
      <c r="AI31" s="4"/>
    </row>
    <row r="32" spans="2:35" x14ac:dyDescent="0.25">
      <c r="B32">
        <v>800</v>
      </c>
      <c r="C32" t="s">
        <v>22</v>
      </c>
      <c r="D32" t="s">
        <v>22</v>
      </c>
      <c r="E32">
        <v>1.7250105045364568</v>
      </c>
      <c r="F32" t="s">
        <v>22</v>
      </c>
      <c r="G32" t="s">
        <v>22</v>
      </c>
      <c r="H32" t="s">
        <v>22</v>
      </c>
      <c r="J32">
        <v>800</v>
      </c>
      <c r="K32" t="s">
        <v>22</v>
      </c>
      <c r="L32" t="s">
        <v>22</v>
      </c>
      <c r="M32" s="1">
        <v>69.118098818802423</v>
      </c>
      <c r="N32" t="s">
        <v>22</v>
      </c>
      <c r="O32" t="s">
        <v>22</v>
      </c>
      <c r="P32" t="s">
        <v>22</v>
      </c>
      <c r="X32" s="1"/>
      <c r="AD32" s="4"/>
      <c r="AE32" s="4"/>
      <c r="AF32" s="4"/>
      <c r="AG32" s="4"/>
      <c r="AH32" s="4"/>
      <c r="AI32" s="4"/>
    </row>
    <row r="35" spans="2:21" x14ac:dyDescent="0.25">
      <c r="B35" t="s">
        <v>23</v>
      </c>
      <c r="J35" t="s">
        <v>24</v>
      </c>
    </row>
    <row r="36" spans="2:21" x14ac:dyDescent="0.25"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K36" t="s">
        <v>3</v>
      </c>
      <c r="L36" t="s">
        <v>4</v>
      </c>
      <c r="M36" t="s">
        <v>5</v>
      </c>
      <c r="N36" t="s">
        <v>6</v>
      </c>
      <c r="O36" t="s">
        <v>7</v>
      </c>
      <c r="P36" t="s">
        <v>8</v>
      </c>
    </row>
    <row r="37" spans="2:21" x14ac:dyDescent="0.25">
      <c r="B37" t="s">
        <v>2</v>
      </c>
      <c r="C37">
        <v>0</v>
      </c>
      <c r="D37">
        <v>0.2</v>
      </c>
      <c r="E37">
        <v>0.42699999999999999</v>
      </c>
      <c r="F37">
        <v>0.6</v>
      </c>
      <c r="G37">
        <v>0.8</v>
      </c>
      <c r="H37">
        <v>1</v>
      </c>
      <c r="J37" t="s">
        <v>2</v>
      </c>
      <c r="K37">
        <v>0</v>
      </c>
      <c r="L37">
        <v>0.2</v>
      </c>
      <c r="M37">
        <v>0.42699999999999999</v>
      </c>
      <c r="N37">
        <v>0.6</v>
      </c>
      <c r="O37">
        <v>0.8</v>
      </c>
      <c r="P37">
        <v>1</v>
      </c>
    </row>
    <row r="38" spans="2:21" x14ac:dyDescent="0.25">
      <c r="B38">
        <v>1300</v>
      </c>
      <c r="C38">
        <v>32.890854848994209</v>
      </c>
      <c r="D38" s="1">
        <v>32.844861209480491</v>
      </c>
      <c r="E38">
        <v>32.769149099612335</v>
      </c>
      <c r="F38">
        <v>32.645164101205516</v>
      </c>
      <c r="G38">
        <v>32.299424136892135</v>
      </c>
      <c r="H38">
        <v>32.38728794754816</v>
      </c>
      <c r="J38">
        <v>1300</v>
      </c>
      <c r="K38">
        <f t="shared" ref="K38:P40" si="0">1/K27</f>
        <v>2.2289076693489993E-2</v>
      </c>
      <c r="L38">
        <f t="shared" si="0"/>
        <v>2.1155779323903962E-2</v>
      </c>
      <c r="M38">
        <f t="shared" si="0"/>
        <v>2.213114286181048E-2</v>
      </c>
      <c r="N38">
        <f t="shared" si="0"/>
        <v>2.405899324442844E-2</v>
      </c>
      <c r="O38">
        <f t="shared" si="0"/>
        <v>3.1595869922924388E-2</v>
      </c>
      <c r="P38">
        <f t="shared" si="0"/>
        <v>2.555062625146353E-2</v>
      </c>
      <c r="S38" s="1"/>
      <c r="T38" s="4"/>
      <c r="U38" s="4"/>
    </row>
    <row r="39" spans="2:21" x14ac:dyDescent="0.25">
      <c r="B39">
        <v>1200</v>
      </c>
      <c r="C39">
        <v>32.133392000888286</v>
      </c>
      <c r="D39">
        <v>32.081375042545801</v>
      </c>
      <c r="E39">
        <v>32.138272689936002</v>
      </c>
      <c r="F39">
        <v>31.902218189417784</v>
      </c>
      <c r="G39">
        <v>31.898648058063081</v>
      </c>
      <c r="H39">
        <v>32.16874212798087</v>
      </c>
      <c r="J39">
        <v>1200</v>
      </c>
      <c r="K39">
        <f t="shared" si="0"/>
        <v>2.2222769897971156E-2</v>
      </c>
      <c r="L39">
        <f t="shared" si="0"/>
        <v>2.224707814805452E-2</v>
      </c>
      <c r="M39">
        <f t="shared" si="0"/>
        <v>2.2914698178548923E-2</v>
      </c>
      <c r="N39">
        <f t="shared" si="0"/>
        <v>2.5803656131120917E-2</v>
      </c>
      <c r="O39">
        <f t="shared" si="0"/>
        <v>2.450109323314819E-2</v>
      </c>
      <c r="P39">
        <f t="shared" si="0"/>
        <v>2.168480712738247E-2</v>
      </c>
      <c r="T39" s="4"/>
      <c r="U39" s="1"/>
    </row>
    <row r="40" spans="2:21" x14ac:dyDescent="0.25">
      <c r="B40">
        <v>1100</v>
      </c>
      <c r="C40">
        <v>31.126521328430925</v>
      </c>
      <c r="D40">
        <v>31.354047527047456</v>
      </c>
      <c r="E40">
        <v>31.565808910337115</v>
      </c>
      <c r="F40">
        <v>31.116700493125183</v>
      </c>
      <c r="G40">
        <v>31.300594506188876</v>
      </c>
      <c r="H40">
        <v>31.81839005413611</v>
      </c>
      <c r="J40">
        <v>1100</v>
      </c>
      <c r="K40">
        <f t="shared" si="0"/>
        <v>1.8279922261882138E-2</v>
      </c>
      <c r="L40">
        <f t="shared" si="0"/>
        <v>2.1713591002109837E-2</v>
      </c>
      <c r="M40">
        <f t="shared" si="0"/>
        <v>2.0114162417789468E-2</v>
      </c>
      <c r="N40">
        <f t="shared" si="0"/>
        <v>2.0540268421456842E-2</v>
      </c>
      <c r="O40">
        <f t="shared" si="0"/>
        <v>2.2334788391173234E-2</v>
      </c>
      <c r="P40">
        <f t="shared" si="0"/>
        <v>2.1142833344373151E-2</v>
      </c>
      <c r="T40" s="4"/>
      <c r="U40" s="1"/>
    </row>
    <row r="41" spans="2:21" x14ac:dyDescent="0.25">
      <c r="B41">
        <v>1000</v>
      </c>
      <c r="C41" t="s">
        <v>22</v>
      </c>
      <c r="D41">
        <v>30.61343760902794</v>
      </c>
      <c r="E41">
        <v>30.658104157342226</v>
      </c>
      <c r="F41">
        <v>30.766030076950642</v>
      </c>
      <c r="G41">
        <v>30.948181109225299</v>
      </c>
      <c r="H41">
        <v>31.348588482475535</v>
      </c>
      <c r="J41">
        <v>1000</v>
      </c>
      <c r="K41" t="s">
        <v>22</v>
      </c>
      <c r="L41">
        <f>1/L30</f>
        <v>1.9063700843381215E-2</v>
      </c>
      <c r="M41">
        <f>1/M30</f>
        <v>2.034909509587143E-2</v>
      </c>
      <c r="N41">
        <f>1/N30</f>
        <v>1.7685436778528487E-2</v>
      </c>
      <c r="O41">
        <f>1/O30</f>
        <v>1.8630427809840554E-2</v>
      </c>
      <c r="P41">
        <f>1/P30</f>
        <v>2.1112112621174968E-2</v>
      </c>
      <c r="T41" s="4"/>
      <c r="U41" s="1"/>
    </row>
    <row r="42" spans="2:21" x14ac:dyDescent="0.25">
      <c r="B42">
        <v>900</v>
      </c>
      <c r="C42" t="s">
        <v>22</v>
      </c>
      <c r="D42" t="s">
        <v>22</v>
      </c>
      <c r="E42">
        <v>30.249132930376319</v>
      </c>
      <c r="F42">
        <v>30.296342144507236</v>
      </c>
      <c r="G42" t="s">
        <v>22</v>
      </c>
      <c r="H42" t="s">
        <v>22</v>
      </c>
      <c r="J42">
        <v>900</v>
      </c>
      <c r="K42" t="s">
        <v>22</v>
      </c>
      <c r="L42" t="s">
        <v>22</v>
      </c>
      <c r="M42">
        <f>1/M31</f>
        <v>1.7105436759550771E-2</v>
      </c>
      <c r="N42">
        <f>1/N31</f>
        <v>1.7863160113407446E-2</v>
      </c>
      <c r="O42" t="s">
        <v>22</v>
      </c>
      <c r="P42" t="s">
        <v>22</v>
      </c>
      <c r="T42" s="4"/>
      <c r="U42" s="1"/>
    </row>
    <row r="43" spans="2:21" x14ac:dyDescent="0.25">
      <c r="B43">
        <v>800</v>
      </c>
      <c r="C43" t="s">
        <v>22</v>
      </c>
      <c r="D43" t="s">
        <v>22</v>
      </c>
      <c r="E43">
        <v>29.40601758068582</v>
      </c>
      <c r="F43" t="s">
        <v>22</v>
      </c>
      <c r="G43" t="s">
        <v>22</v>
      </c>
      <c r="H43" t="s">
        <v>22</v>
      </c>
      <c r="J43">
        <v>800</v>
      </c>
      <c r="K43" t="s">
        <v>22</v>
      </c>
      <c r="L43" t="s">
        <v>22</v>
      </c>
      <c r="M43">
        <f>1/M32</f>
        <v>1.4467990542123631E-2</v>
      </c>
      <c r="N43" t="s">
        <v>22</v>
      </c>
      <c r="O43" t="s">
        <v>22</v>
      </c>
      <c r="P43" t="s">
        <v>22</v>
      </c>
      <c r="T43" s="4"/>
      <c r="U43" s="1"/>
    </row>
    <row r="46" spans="2:21" x14ac:dyDescent="0.25">
      <c r="B46" t="s">
        <v>27</v>
      </c>
      <c r="D46" t="s">
        <v>28</v>
      </c>
      <c r="J46" t="s">
        <v>31</v>
      </c>
    </row>
    <row r="47" spans="2:21" x14ac:dyDescent="0.25"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K47" t="s">
        <v>3</v>
      </c>
      <c r="L47" t="s">
        <v>4</v>
      </c>
      <c r="M47" t="s">
        <v>5</v>
      </c>
      <c r="N47" t="s">
        <v>6</v>
      </c>
      <c r="O47" t="s">
        <v>7</v>
      </c>
      <c r="P47" t="s">
        <v>8</v>
      </c>
    </row>
    <row r="48" spans="2:21" x14ac:dyDescent="0.25">
      <c r="C48">
        <v>0</v>
      </c>
      <c r="D48">
        <v>0.2</v>
      </c>
      <c r="E48">
        <v>0.42699999999999999</v>
      </c>
      <c r="F48">
        <v>0.6</v>
      </c>
      <c r="G48">
        <v>0.8</v>
      </c>
      <c r="H48">
        <v>1</v>
      </c>
      <c r="J48" t="s">
        <v>2</v>
      </c>
      <c r="K48">
        <v>0</v>
      </c>
      <c r="L48">
        <v>0.2</v>
      </c>
      <c r="M48">
        <v>0.42699999999999999</v>
      </c>
      <c r="N48">
        <v>0.6</v>
      </c>
      <c r="O48">
        <v>0.8</v>
      </c>
      <c r="P48">
        <v>1</v>
      </c>
    </row>
    <row r="49" spans="1:24" x14ac:dyDescent="0.25">
      <c r="A49" t="s">
        <v>2</v>
      </c>
      <c r="B49">
        <v>1300</v>
      </c>
      <c r="C49" s="4">
        <f t="shared" ref="C49:H52" si="1">$B49*3/2*K$3*$S$2/$S$3</f>
        <v>33.607109599300962</v>
      </c>
      <c r="D49" s="4">
        <f t="shared" si="1"/>
        <v>33.271038503307956</v>
      </c>
      <c r="E49" s="4">
        <f t="shared" si="1"/>
        <v>33.439074051304459</v>
      </c>
      <c r="F49" s="4">
        <f t="shared" si="1"/>
        <v>32.76693185931844</v>
      </c>
      <c r="G49" s="4">
        <f t="shared" si="1"/>
        <v>32.934967407314943</v>
      </c>
      <c r="H49" s="4">
        <f t="shared" si="1"/>
        <v>33.271038503307956</v>
      </c>
      <c r="J49">
        <v>1300</v>
      </c>
      <c r="K49">
        <v>0</v>
      </c>
      <c r="L49" s="1">
        <f t="shared" ref="L49:O51" si="2">D59/L$2-(1-L$48)*$C59/$K$2-L$48*$H59/$P$2</f>
        <v>-4.58481904839938E-2</v>
      </c>
      <c r="M49" s="1">
        <f t="shared" si="2"/>
        <v>-6.6595529435088174E-2</v>
      </c>
      <c r="N49" s="1">
        <f t="shared" si="2"/>
        <v>-5.5099646682482017E-2</v>
      </c>
      <c r="O49" s="1">
        <f t="shared" si="2"/>
        <v>-3.3662371878810937E-2</v>
      </c>
      <c r="P49">
        <v>0</v>
      </c>
    </row>
    <row r="50" spans="1:24" x14ac:dyDescent="0.25">
      <c r="B50">
        <v>1200</v>
      </c>
      <c r="C50" s="4">
        <f t="shared" si="1"/>
        <v>31.021947322431661</v>
      </c>
      <c r="D50" s="4">
        <f t="shared" si="1"/>
        <v>30.711727849207339</v>
      </c>
      <c r="E50" s="4">
        <f t="shared" si="1"/>
        <v>30.8668375858195</v>
      </c>
      <c r="F50" s="4">
        <f t="shared" si="1"/>
        <v>30.246398639370863</v>
      </c>
      <c r="G50" s="4">
        <f t="shared" si="1"/>
        <v>30.401508375983024</v>
      </c>
      <c r="H50" s="4">
        <f t="shared" si="1"/>
        <v>30.711727849207339</v>
      </c>
      <c r="J50">
        <v>1200</v>
      </c>
      <c r="K50">
        <v>0</v>
      </c>
      <c r="L50" s="1">
        <f t="shared" si="2"/>
        <v>-5.2232553931248482E-2</v>
      </c>
      <c r="M50" s="1">
        <f t="shared" si="2"/>
        <v>-7.0875733039153843E-2</v>
      </c>
      <c r="N50" s="1">
        <f t="shared" si="2"/>
        <v>-4.8664152113876646E-2</v>
      </c>
      <c r="O50" s="1">
        <f t="shared" si="2"/>
        <v>-2.08296518202431E-2</v>
      </c>
      <c r="P50">
        <v>0</v>
      </c>
      <c r="U50" s="1"/>
      <c r="V50" s="1"/>
      <c r="W50" s="1"/>
      <c r="X50" s="1"/>
    </row>
    <row r="51" spans="1:24" x14ac:dyDescent="0.25">
      <c r="B51">
        <v>1100</v>
      </c>
      <c r="C51" s="4">
        <f t="shared" si="1"/>
        <v>28.436785045562353</v>
      </c>
      <c r="D51" s="4">
        <f t="shared" si="1"/>
        <v>28.152417195106729</v>
      </c>
      <c r="E51" s="4">
        <f t="shared" si="1"/>
        <v>28.294601120334541</v>
      </c>
      <c r="F51" s="4">
        <f t="shared" si="1"/>
        <v>27.725865419423293</v>
      </c>
      <c r="G51" s="4">
        <f t="shared" si="1"/>
        <v>27.868049344651105</v>
      </c>
      <c r="H51" s="4">
        <f t="shared" si="1"/>
        <v>28.152417195106729</v>
      </c>
      <c r="J51">
        <v>1100</v>
      </c>
      <c r="K51">
        <v>0</v>
      </c>
      <c r="L51" s="1">
        <f t="shared" si="2"/>
        <v>-4.3868546752327431E-2</v>
      </c>
      <c r="M51" s="1">
        <f t="shared" si="2"/>
        <v>-6.7994229900689707E-2</v>
      </c>
      <c r="N51" s="1">
        <f t="shared" si="2"/>
        <v>-6.5466858608985934E-2</v>
      </c>
      <c r="O51" s="1">
        <f t="shared" si="2"/>
        <v>-3.4936578638939508E-2</v>
      </c>
      <c r="P51">
        <v>0</v>
      </c>
      <c r="U51" s="1"/>
      <c r="V51" s="1"/>
      <c r="W51" s="1"/>
      <c r="X51" s="1"/>
    </row>
    <row r="52" spans="1:24" x14ac:dyDescent="0.25">
      <c r="B52">
        <v>1000</v>
      </c>
      <c r="C52" s="4">
        <f t="shared" si="1"/>
        <v>25.851622768693048</v>
      </c>
      <c r="D52" s="4">
        <f t="shared" si="1"/>
        <v>25.593106541006115</v>
      </c>
      <c r="E52" s="4">
        <f t="shared" si="1"/>
        <v>25.722364654849585</v>
      </c>
      <c r="F52" s="4">
        <f t="shared" si="1"/>
        <v>25.205332199475723</v>
      </c>
      <c r="G52" s="4">
        <f t="shared" si="1"/>
        <v>25.334590313319186</v>
      </c>
      <c r="H52" s="4">
        <f t="shared" si="1"/>
        <v>25.593106541006115</v>
      </c>
      <c r="J52">
        <v>1000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U52" s="1"/>
      <c r="V52" s="1"/>
      <c r="W52" s="1"/>
      <c r="X52" s="1"/>
    </row>
    <row r="53" spans="1:24" x14ac:dyDescent="0.25">
      <c r="B53">
        <v>900</v>
      </c>
      <c r="C53" s="4" t="s">
        <v>22</v>
      </c>
      <c r="D53" s="4" t="s">
        <v>22</v>
      </c>
      <c r="E53" s="4">
        <f>$B53*3/2*M$3*$S$2/$S$3</f>
        <v>23.150128189364622</v>
      </c>
      <c r="F53" s="4">
        <f>$B53*3/2*N$3*$S$2/$S$3</f>
        <v>22.68479897952815</v>
      </c>
      <c r="G53" s="4" t="s">
        <v>22</v>
      </c>
      <c r="H53" s="4" t="s">
        <v>22</v>
      </c>
      <c r="J53">
        <v>900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</row>
    <row r="54" spans="1:24" x14ac:dyDescent="0.25">
      <c r="B54">
        <v>800</v>
      </c>
      <c r="C54" s="4" t="s">
        <v>22</v>
      </c>
      <c r="D54" s="4" t="s">
        <v>22</v>
      </c>
      <c r="E54" s="4">
        <f>$B54*3/2*M$3*$S$2/$S$3</f>
        <v>20.577891723879667</v>
      </c>
      <c r="F54" s="4" t="s">
        <v>22</v>
      </c>
      <c r="G54" s="4" t="s">
        <v>22</v>
      </c>
      <c r="H54" s="4" t="s">
        <v>22</v>
      </c>
      <c r="J54">
        <v>800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</row>
    <row r="56" spans="1:24" x14ac:dyDescent="0.25">
      <c r="B56" t="s">
        <v>32</v>
      </c>
    </row>
    <row r="57" spans="1:24" x14ac:dyDescent="0.25"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</row>
    <row r="58" spans="1:24" x14ac:dyDescent="0.25">
      <c r="B58" t="s">
        <v>2</v>
      </c>
      <c r="C58">
        <v>0</v>
      </c>
      <c r="D58">
        <v>0.2</v>
      </c>
      <c r="E58">
        <v>0.42699999999999999</v>
      </c>
      <c r="F58">
        <v>0.6</v>
      </c>
      <c r="G58">
        <v>0.8</v>
      </c>
      <c r="H58">
        <v>1</v>
      </c>
    </row>
    <row r="59" spans="1:24" x14ac:dyDescent="0.25">
      <c r="B59">
        <v>1300</v>
      </c>
      <c r="C59" s="1">
        <v>-273.79413530316202</v>
      </c>
      <c r="D59" s="4">
        <v>-295.46914871816091</v>
      </c>
      <c r="E59">
        <v>-317.36714304664065</v>
      </c>
      <c r="F59">
        <v>-321.79829948294667</v>
      </c>
      <c r="G59">
        <v>-333.78854012696985</v>
      </c>
      <c r="H59">
        <v>-345.44045857319082</v>
      </c>
    </row>
    <row r="60" spans="1:24" x14ac:dyDescent="0.25">
      <c r="B60">
        <v>1200</v>
      </c>
      <c r="C60" s="1">
        <v>-276.99063894388081</v>
      </c>
      <c r="D60" s="4">
        <v>-299.41313091887559</v>
      </c>
      <c r="E60">
        <v>-321.29734511592534</v>
      </c>
      <c r="F60">
        <v>-324.94435565537754</v>
      </c>
      <c r="G60">
        <v>-336.66013715879728</v>
      </c>
      <c r="H60">
        <v>-349.35611709338644</v>
      </c>
    </row>
    <row r="61" spans="1:24" x14ac:dyDescent="0.25">
      <c r="B61">
        <v>1100</v>
      </c>
      <c r="C61">
        <v>-281.60929085406343</v>
      </c>
      <c r="D61" s="4">
        <v>-302.87623701165819</v>
      </c>
      <c r="E61">
        <v>-324.96328019217196</v>
      </c>
      <c r="F61">
        <v>-329.81624762445063</v>
      </c>
      <c r="G61">
        <v>-341.06448287903305</v>
      </c>
      <c r="H61">
        <v>-352.62105409308452</v>
      </c>
    </row>
    <row r="62" spans="1:24" x14ac:dyDescent="0.25">
      <c r="B62">
        <v>1000</v>
      </c>
      <c r="C62" t="s">
        <v>22</v>
      </c>
      <c r="D62" s="4">
        <v>-306.87754053664241</v>
      </c>
      <c r="E62">
        <v>-329.27741849309541</v>
      </c>
      <c r="F62">
        <v>-332.76984807634494</v>
      </c>
      <c r="G62">
        <v>-344.46920025256742</v>
      </c>
      <c r="H62">
        <v>-356.91829119924887</v>
      </c>
    </row>
    <row r="63" spans="1:24" x14ac:dyDescent="0.25">
      <c r="B63">
        <v>900</v>
      </c>
      <c r="C63" t="s">
        <v>22</v>
      </c>
      <c r="D63" t="s">
        <v>22</v>
      </c>
      <c r="E63" s="2">
        <v>-332.34961292617442</v>
      </c>
      <c r="F63">
        <v>-336.01497602432261</v>
      </c>
      <c r="G63" t="s">
        <v>22</v>
      </c>
      <c r="H63" t="s">
        <v>22</v>
      </c>
    </row>
    <row r="64" spans="1:24" x14ac:dyDescent="0.25">
      <c r="B64">
        <v>800</v>
      </c>
      <c r="C64" t="s">
        <v>22</v>
      </c>
      <c r="D64" t="s">
        <v>22</v>
      </c>
      <c r="E64" s="2">
        <v>-336.95103856053157</v>
      </c>
      <c r="F64" t="s">
        <v>22</v>
      </c>
      <c r="G64" t="s">
        <v>22</v>
      </c>
      <c r="H64" t="s">
        <v>22</v>
      </c>
    </row>
    <row r="67" spans="2:24" x14ac:dyDescent="0.25">
      <c r="B67" t="s">
        <v>33</v>
      </c>
    </row>
    <row r="68" spans="2:24" x14ac:dyDescent="0.25"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</row>
    <row r="69" spans="2:24" x14ac:dyDescent="0.25">
      <c r="B69" t="s">
        <v>2</v>
      </c>
      <c r="C69">
        <v>0</v>
      </c>
      <c r="D69">
        <v>0.2</v>
      </c>
      <c r="E69">
        <v>0.42699999999999999</v>
      </c>
      <c r="F69">
        <v>0.6</v>
      </c>
      <c r="G69">
        <v>0.8</v>
      </c>
      <c r="H69">
        <v>1</v>
      </c>
    </row>
    <row r="70" spans="2:24" x14ac:dyDescent="0.25">
      <c r="B70">
        <v>1300</v>
      </c>
      <c r="C70" s="1">
        <f t="shared" ref="C70:H72" si="3">SUM(C59+C49)</f>
        <v>-240.18702570386105</v>
      </c>
      <c r="D70">
        <f t="shared" si="3"/>
        <v>-262.19811021485293</v>
      </c>
      <c r="E70">
        <f t="shared" si="3"/>
        <v>-283.92806899533616</v>
      </c>
      <c r="F70">
        <f t="shared" si="3"/>
        <v>-289.03136762362823</v>
      </c>
      <c r="G70">
        <f t="shared" si="3"/>
        <v>-300.85357271965489</v>
      </c>
      <c r="H70">
        <f t="shared" si="3"/>
        <v>-312.16942006988285</v>
      </c>
      <c r="V70" s="1"/>
      <c r="W70" s="1"/>
      <c r="X70" s="1"/>
    </row>
    <row r="71" spans="2:24" x14ac:dyDescent="0.25">
      <c r="B71">
        <v>1200</v>
      </c>
      <c r="C71">
        <f t="shared" si="3"/>
        <v>-245.96869162144915</v>
      </c>
      <c r="D71">
        <f t="shared" si="3"/>
        <v>-268.70140306966823</v>
      </c>
      <c r="E71">
        <f t="shared" si="3"/>
        <v>-290.43050753010584</v>
      </c>
      <c r="F71">
        <f t="shared" si="3"/>
        <v>-294.69795701600668</v>
      </c>
      <c r="G71">
        <f t="shared" si="3"/>
        <v>-306.25862878281424</v>
      </c>
      <c r="H71">
        <f t="shared" si="3"/>
        <v>-318.64438924417908</v>
      </c>
      <c r="V71" s="1"/>
      <c r="W71" s="1"/>
      <c r="X71" s="1"/>
    </row>
    <row r="72" spans="2:24" x14ac:dyDescent="0.25">
      <c r="B72">
        <v>1100</v>
      </c>
      <c r="C72">
        <f t="shared" si="3"/>
        <v>-253.17250580850109</v>
      </c>
      <c r="D72">
        <f t="shared" si="3"/>
        <v>-274.72381981655144</v>
      </c>
      <c r="E72">
        <f t="shared" si="3"/>
        <v>-296.6686790718374</v>
      </c>
      <c r="F72">
        <f t="shared" si="3"/>
        <v>-302.09038220502731</v>
      </c>
      <c r="G72">
        <f t="shared" si="3"/>
        <v>-313.19643353438192</v>
      </c>
      <c r="H72">
        <f t="shared" si="3"/>
        <v>-324.46863689797777</v>
      </c>
      <c r="V72" s="1"/>
      <c r="W72" s="1"/>
      <c r="X72" s="1"/>
    </row>
    <row r="73" spans="2:24" x14ac:dyDescent="0.25">
      <c r="B73">
        <v>1000</v>
      </c>
      <c r="C73" t="s">
        <v>22</v>
      </c>
      <c r="D73">
        <f>SUM(D62+D52)</f>
        <v>-281.28443399563628</v>
      </c>
      <c r="E73">
        <f>SUM(E62+E52)</f>
        <v>-303.55505383824584</v>
      </c>
      <c r="F73">
        <f>SUM(F62+F52)</f>
        <v>-307.56451587686922</v>
      </c>
      <c r="G73">
        <f>SUM(G62+G52)</f>
        <v>-319.13460993924821</v>
      </c>
      <c r="H73">
        <f>SUM(H62+H52)</f>
        <v>-331.32518465824273</v>
      </c>
      <c r="V73" s="1"/>
      <c r="W73" s="1"/>
      <c r="X73" s="1"/>
    </row>
    <row r="74" spans="2:24" x14ac:dyDescent="0.25">
      <c r="B74">
        <v>900</v>
      </c>
      <c r="C74" t="s">
        <v>22</v>
      </c>
      <c r="D74" t="s">
        <v>22</v>
      </c>
      <c r="E74">
        <f>SUM(E63+E53)</f>
        <v>-309.19948473680978</v>
      </c>
      <c r="F74">
        <f>SUM(F63+F53)</f>
        <v>-313.33017704479448</v>
      </c>
      <c r="G74" t="s">
        <v>22</v>
      </c>
      <c r="H74" t="s">
        <v>22</v>
      </c>
      <c r="V74" s="1"/>
      <c r="W74" s="1"/>
      <c r="X74" s="1"/>
    </row>
    <row r="75" spans="2:24" x14ac:dyDescent="0.25">
      <c r="B75">
        <v>800</v>
      </c>
      <c r="C75" t="s">
        <v>22</v>
      </c>
      <c r="D75" t="s">
        <v>22</v>
      </c>
      <c r="E75">
        <f>SUM(E64+E54)</f>
        <v>-316.37314683665193</v>
      </c>
      <c r="F75" t="s">
        <v>22</v>
      </c>
      <c r="G75" t="s">
        <v>22</v>
      </c>
      <c r="H75" t="s">
        <v>22</v>
      </c>
      <c r="V75" s="1"/>
      <c r="W75" s="1"/>
      <c r="X75" s="1"/>
    </row>
    <row r="92" spans="3:8" x14ac:dyDescent="0.25">
      <c r="C92" s="5"/>
      <c r="D92" s="5"/>
      <c r="E92" s="5"/>
      <c r="F92" s="5"/>
      <c r="G92" s="5"/>
      <c r="H92" s="5"/>
    </row>
    <row r="93" spans="3:8" x14ac:dyDescent="0.25">
      <c r="C93" s="5"/>
      <c r="D93" s="5"/>
      <c r="E93" s="5"/>
      <c r="F93" s="5"/>
      <c r="G93" s="5"/>
      <c r="H93" s="5"/>
    </row>
    <row r="94" spans="3:8" x14ac:dyDescent="0.25">
      <c r="C94" s="5"/>
      <c r="D94" s="5"/>
      <c r="E94" s="5"/>
      <c r="F94" s="5"/>
      <c r="G94" s="5"/>
      <c r="H94" s="5"/>
    </row>
    <row r="97" spans="3:11" x14ac:dyDescent="0.25">
      <c r="I97" s="1"/>
    </row>
    <row r="99" spans="3:11" x14ac:dyDescent="0.25">
      <c r="K99" s="1"/>
    </row>
    <row r="103" spans="3:11" x14ac:dyDescent="0.25">
      <c r="C103" s="4"/>
      <c r="D103" s="4"/>
      <c r="E103" s="4"/>
      <c r="F103" s="4"/>
      <c r="G103" s="4"/>
      <c r="H103" s="4"/>
    </row>
    <row r="104" spans="3:11" x14ac:dyDescent="0.25">
      <c r="C104" s="4"/>
      <c r="D104" s="4"/>
      <c r="E104" s="4"/>
      <c r="F104" s="4"/>
      <c r="G104" s="4"/>
      <c r="H104" s="4"/>
    </row>
    <row r="105" spans="3:11" x14ac:dyDescent="0.25">
      <c r="C105" s="4"/>
      <c r="D105" s="4"/>
      <c r="E105" s="4"/>
      <c r="F105" s="4"/>
      <c r="G105" s="4"/>
      <c r="H10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29" sqref="D29"/>
    </sheetView>
  </sheetViews>
  <sheetFormatPr defaultRowHeight="15" x14ac:dyDescent="0.25"/>
  <sheetData>
    <row r="1" spans="1:10" x14ac:dyDescent="0.25">
      <c r="A1" t="s">
        <v>19</v>
      </c>
      <c r="I1" t="s">
        <v>38</v>
      </c>
    </row>
    <row r="2" spans="1:10" x14ac:dyDescent="0.25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t="s">
        <v>42</v>
      </c>
    </row>
    <row r="3" spans="1:10" x14ac:dyDescent="0.25">
      <c r="A3" t="s">
        <v>2</v>
      </c>
      <c r="B3">
        <v>0</v>
      </c>
      <c r="C3">
        <v>0.2</v>
      </c>
      <c r="D3">
        <v>0.42699999999999999</v>
      </c>
      <c r="E3">
        <v>0.6</v>
      </c>
      <c r="F3">
        <v>0.8</v>
      </c>
      <c r="G3">
        <v>1</v>
      </c>
      <c r="I3" t="s">
        <v>16</v>
      </c>
    </row>
    <row r="4" spans="1:10" x14ac:dyDescent="0.25">
      <c r="A4">
        <v>1300</v>
      </c>
      <c r="B4">
        <v>1.4752455023923601</v>
      </c>
      <c r="C4">
        <v>1.5119896788084193</v>
      </c>
      <c r="D4">
        <v>1.547970899978812</v>
      </c>
      <c r="E4">
        <v>1.5749164896506036</v>
      </c>
      <c r="F4">
        <v>1.6130881134547064</v>
      </c>
      <c r="G4">
        <v>1.6271334340231851</v>
      </c>
      <c r="I4" t="s">
        <v>17</v>
      </c>
      <c r="J4" t="s">
        <v>18</v>
      </c>
    </row>
    <row r="5" spans="1:10" x14ac:dyDescent="0.25">
      <c r="A5">
        <v>1200</v>
      </c>
      <c r="B5">
        <v>1.510020656533158</v>
      </c>
      <c r="C5">
        <v>1.5479726503234275</v>
      </c>
      <c r="D5">
        <v>1.5783576707018034</v>
      </c>
      <c r="E5">
        <v>1.6115934931255884</v>
      </c>
      <c r="F5">
        <v>1.6333550265771486</v>
      </c>
      <c r="G5">
        <v>1.6381877428447482</v>
      </c>
      <c r="I5">
        <v>0</v>
      </c>
      <c r="J5">
        <v>1.56</v>
      </c>
    </row>
    <row r="6" spans="1:10" x14ac:dyDescent="0.25">
      <c r="A6">
        <v>1100</v>
      </c>
      <c r="B6">
        <v>1.5588663176921942</v>
      </c>
      <c r="C6">
        <v>1.583881350814103</v>
      </c>
      <c r="D6">
        <v>1.6069820788484601</v>
      </c>
      <c r="E6">
        <v>1.6522769585322068</v>
      </c>
      <c r="F6">
        <v>1.6645631806242838</v>
      </c>
      <c r="G6">
        <v>1.656225816803746</v>
      </c>
      <c r="I6">
        <v>0.107834473219088</v>
      </c>
      <c r="J6">
        <v>1.56779182356105</v>
      </c>
    </row>
    <row r="7" spans="1:10" x14ac:dyDescent="0.25">
      <c r="A7">
        <v>1000</v>
      </c>
      <c r="B7" t="s">
        <v>22</v>
      </c>
      <c r="C7">
        <v>1.6221991069694306</v>
      </c>
      <c r="D7">
        <v>1.6545605352155677</v>
      </c>
      <c r="E7">
        <v>1.6711095686296069</v>
      </c>
      <c r="F7">
        <v>1.683517908944955</v>
      </c>
      <c r="G7">
        <v>1.6810466310548939</v>
      </c>
      <c r="I7">
        <v>0.229975153052076</v>
      </c>
      <c r="J7">
        <v>1.58671328671328</v>
      </c>
    </row>
    <row r="8" spans="1:10" x14ac:dyDescent="0.25">
      <c r="A8">
        <v>900</v>
      </c>
      <c r="B8" t="s">
        <v>22</v>
      </c>
      <c r="C8" t="s">
        <v>22</v>
      </c>
      <c r="D8">
        <v>1.6769303549963182</v>
      </c>
      <c r="E8">
        <v>1.6970169865757148</v>
      </c>
      <c r="F8" t="s">
        <v>22</v>
      </c>
      <c r="G8" t="s">
        <v>22</v>
      </c>
      <c r="I8">
        <v>0.286405901790517</v>
      </c>
      <c r="J8">
        <v>1.5927918235610501</v>
      </c>
    </row>
    <row r="9" spans="1:10" x14ac:dyDescent="0.25">
      <c r="A9">
        <v>800</v>
      </c>
      <c r="B9" t="s">
        <v>22</v>
      </c>
      <c r="C9" t="s">
        <v>22</v>
      </c>
      <c r="D9">
        <v>1.7250105045364568</v>
      </c>
      <c r="E9" t="s">
        <v>22</v>
      </c>
      <c r="F9" t="s">
        <v>22</v>
      </c>
      <c r="G9" t="s">
        <v>22</v>
      </c>
      <c r="I9">
        <v>0.33397371858910302</v>
      </c>
      <c r="J9">
        <v>1.5968262506724</v>
      </c>
    </row>
    <row r="10" spans="1:10" x14ac:dyDescent="0.25">
      <c r="I10">
        <v>0.41315095161248999</v>
      </c>
      <c r="J10">
        <v>1.61161915008068</v>
      </c>
    </row>
    <row r="11" spans="1:10" x14ac:dyDescent="0.25">
      <c r="I11">
        <v>0.50690335305719902</v>
      </c>
      <c r="J11">
        <v>1.6286175363098401</v>
      </c>
    </row>
    <row r="12" spans="1:10" x14ac:dyDescent="0.25">
      <c r="I12">
        <v>0.61838161838161798</v>
      </c>
      <c r="J12">
        <v>1.6497041420118299</v>
      </c>
    </row>
    <row r="13" spans="1:10" x14ac:dyDescent="0.25">
      <c r="I13">
        <v>0.73532877379031203</v>
      </c>
      <c r="J13">
        <v>1.66511565357719</v>
      </c>
    </row>
    <row r="14" spans="1:10" x14ac:dyDescent="0.25">
      <c r="I14">
        <v>0.81845077998924098</v>
      </c>
      <c r="J14">
        <v>1.6692576654115101</v>
      </c>
    </row>
    <row r="15" spans="1:10" x14ac:dyDescent="0.25">
      <c r="I15">
        <v>0.99398678244831995</v>
      </c>
      <c r="J15">
        <v>1.66</v>
      </c>
    </row>
    <row r="20" spans="1:8" x14ac:dyDescent="0.25">
      <c r="A20" t="s">
        <v>43</v>
      </c>
    </row>
    <row r="21" spans="1:8" x14ac:dyDescent="0.25">
      <c r="G21" t="s">
        <v>44</v>
      </c>
    </row>
    <row r="22" spans="1:8" x14ac:dyDescent="0.25">
      <c r="A22" t="s">
        <v>34</v>
      </c>
      <c r="C22" t="s">
        <v>3</v>
      </c>
      <c r="D22">
        <v>58.44</v>
      </c>
      <c r="G22" t="s">
        <v>3</v>
      </c>
      <c r="H22" t="s">
        <v>8</v>
      </c>
    </row>
    <row r="23" spans="1:8" x14ac:dyDescent="0.25">
      <c r="C23" t="s">
        <v>8</v>
      </c>
      <c r="D23">
        <v>95.205000000000013</v>
      </c>
      <c r="G23" t="s">
        <v>37</v>
      </c>
    </row>
    <row r="24" spans="1:8" x14ac:dyDescent="0.25">
      <c r="F24">
        <v>1300</v>
      </c>
      <c r="G24">
        <v>6.5781709697988398E-23</v>
      </c>
      <c r="H24">
        <v>9.7161863842644489E-23</v>
      </c>
    </row>
    <row r="25" spans="1:8" x14ac:dyDescent="0.25">
      <c r="F25">
        <v>1200</v>
      </c>
      <c r="G25">
        <v>6.426678400177658E-23</v>
      </c>
      <c r="H25">
        <v>9.6506226383942635E-23</v>
      </c>
    </row>
    <row r="26" spans="1:8" x14ac:dyDescent="0.25">
      <c r="F26">
        <v>1100</v>
      </c>
      <c r="G26">
        <v>6.2253042656861856E-23</v>
      </c>
      <c r="H26">
        <v>9.545517016240834E-23</v>
      </c>
    </row>
    <row r="28" spans="1:8" x14ac:dyDescent="0.25"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8</v>
      </c>
    </row>
    <row r="29" spans="1:8" x14ac:dyDescent="0.25">
      <c r="A29" t="s">
        <v>36</v>
      </c>
      <c r="B29">
        <v>0</v>
      </c>
      <c r="C29">
        <v>0.2</v>
      </c>
      <c r="D29">
        <v>0.42699999999999999</v>
      </c>
      <c r="E29">
        <v>0.6</v>
      </c>
      <c r="F29">
        <v>0.8</v>
      </c>
      <c r="G29">
        <v>1</v>
      </c>
    </row>
    <row r="30" spans="1:8" x14ac:dyDescent="0.25">
      <c r="A30" t="s">
        <v>35</v>
      </c>
      <c r="B30">
        <f>B29*$D$23+(1-B29)*$D$22</f>
        <v>58.44</v>
      </c>
      <c r="C30">
        <f t="shared" ref="C30:G30" si="0">C29*$D$23+(1-C29)*$D$22</f>
        <v>65.793000000000006</v>
      </c>
      <c r="D30">
        <f>D29*$D$23+(1-D29)*$D$22</f>
        <v>74.138655</v>
      </c>
      <c r="E30">
        <f t="shared" si="0"/>
        <v>80.499000000000009</v>
      </c>
      <c r="F30">
        <f t="shared" si="0"/>
        <v>87.852000000000018</v>
      </c>
      <c r="G30">
        <f t="shared" si="0"/>
        <v>95.205000000000013</v>
      </c>
    </row>
    <row r="31" spans="1:8" x14ac:dyDescent="0.25">
      <c r="A31">
        <v>1300</v>
      </c>
      <c r="B31" s="4">
        <f>(B$30/Overview!$S$4)/((1-B$29)*($G24)+B$29*($H24))</f>
        <v>1.4752455023923607</v>
      </c>
      <c r="C31" s="4">
        <f>(C$30/Overview!$S$4)/((1-C$29)*($G24)+C$29*($H24))</f>
        <v>1.5162063052833199</v>
      </c>
      <c r="D31" s="4">
        <f>(D$30/Overview!$S$4)/((1-D$29)*($G24)+D$29*($H24))</f>
        <v>1.554829509650578</v>
      </c>
      <c r="E31" s="4">
        <f>(E$30/Overview!$S$4)/((1-E$29)*($G24)+E$29*($H24))</f>
        <v>1.5798980188955334</v>
      </c>
      <c r="F31" s="4">
        <f>(F$30/Overview!$S$4)/((1-F$29)*($G24)+F$29*($H24))</f>
        <v>1.6051466237715608</v>
      </c>
      <c r="G31" s="4">
        <f>(G$30/Overview!$S$4)/((1-G$29)*($G24)+G$29*($H24))</f>
        <v>1.6271334340231856</v>
      </c>
    </row>
    <row r="32" spans="1:8" x14ac:dyDescent="0.25">
      <c r="A32">
        <v>1200</v>
      </c>
      <c r="B32" s="4">
        <f>(B$30/Overview!$S$4)/((1-B$29)*($G25)+B$29*($H25))</f>
        <v>1.510020656533158</v>
      </c>
      <c r="C32" s="4">
        <f>(C$30/Overview!$S$4)/((1-C$29)*($G25)+C$29*($H25))</f>
        <v>1.545003274462607</v>
      </c>
      <c r="D32" s="4">
        <f>(D$30/Overview!$S$4)/((1-D$29)*($G25)+D$29*($H25))</f>
        <v>1.5777039171479432</v>
      </c>
      <c r="E32" s="4">
        <f>(E$30/Overview!$S$4)/((1-E$29)*($G25)+E$29*($H25))</f>
        <v>1.5987817283660724</v>
      </c>
      <c r="F32" s="4">
        <f>(F$30/Overview!$S$4)/((1-F$29)*($G25)+F$29*($H25))</f>
        <v>1.6198954078016938</v>
      </c>
      <c r="G32" s="4">
        <f>(G$30/Overview!$S$4)/((1-G$29)*($G25)+G$29*($H25))</f>
        <v>1.6381877428447484</v>
      </c>
    </row>
    <row r="33" spans="1:7" x14ac:dyDescent="0.25">
      <c r="A33">
        <v>1100</v>
      </c>
      <c r="B33" s="4">
        <f>(B$30/Overview!$S$4)/((1-B$29)*($G26)+B$29*($H26))</f>
        <v>1.558866317692194</v>
      </c>
      <c r="C33" s="4">
        <f>(C$30/Overview!$S$4)/((1-C$29)*($G26)+C$29*($H26))</f>
        <v>1.5858455591300336</v>
      </c>
      <c r="D33" s="4">
        <f>(D$30/Overview!$S$4)/((1-D$29)*($G26)+D$29*($H26))</f>
        <v>1.6107869302318492</v>
      </c>
      <c r="E33" s="4">
        <f>(E$30/Overview!$S$4)/((1-E$29)*($G26)+E$29*($H26))</f>
        <v>1.6267230470178373</v>
      </c>
      <c r="F33" s="4">
        <f>(F$30/Overview!$S$4)/((1-F$29)*($G26)+F$29*($H26))</f>
        <v>1.6425773509451638</v>
      </c>
      <c r="G33" s="4">
        <f>(G$30/Overview!$S$4)/((1-G$29)*($G26)+G$29*($H26))</f>
        <v>1.6562258168037458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3" workbookViewId="0">
      <selection activeCell="G24" sqref="G24"/>
    </sheetView>
  </sheetViews>
  <sheetFormatPr defaultRowHeight="15" x14ac:dyDescent="0.25"/>
  <cols>
    <col min="15" max="15" width="12" bestFit="1" customWidth="1"/>
  </cols>
  <sheetData>
    <row r="1" spans="1:16" x14ac:dyDescent="0.25">
      <c r="A1" t="s">
        <v>21</v>
      </c>
      <c r="J1" t="s">
        <v>38</v>
      </c>
    </row>
    <row r="2" spans="1:16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16" x14ac:dyDescent="0.25">
      <c r="A3" t="s">
        <v>2</v>
      </c>
      <c r="B3">
        <v>0</v>
      </c>
      <c r="C3">
        <v>0.2</v>
      </c>
      <c r="D3">
        <v>0.42699999999999999</v>
      </c>
      <c r="E3">
        <v>0.6</v>
      </c>
      <c r="F3">
        <v>0.8</v>
      </c>
      <c r="G3">
        <v>1</v>
      </c>
    </row>
    <row r="4" spans="1:16" x14ac:dyDescent="0.25">
      <c r="A4">
        <v>1300</v>
      </c>
      <c r="B4" s="1">
        <f>Overview!C38*Overview!K$3*Overview!$S$6^3</f>
        <v>6.5781709697988427E-21</v>
      </c>
      <c r="C4" s="1">
        <f>Overview!D38*Overview!L$3*Overview!$S$6^3</f>
        <v>6.5032825194771386E-21</v>
      </c>
      <c r="D4" s="1">
        <f>Overview!E38*Overview!M$3*Overview!$S$6^3</f>
        <v>6.5210606708228553E-21</v>
      </c>
      <c r="E4" s="1">
        <f>Overview!F38*Overview!N$3*Overview!$S$6^3</f>
        <v>6.3658069997350763E-21</v>
      </c>
      <c r="F4" s="1">
        <f>Overview!G38*Overview!O$3*Overview!$S$6^3</f>
        <v>6.3306871308308588E-21</v>
      </c>
      <c r="G4" s="1">
        <f>Overview!H38*Overview!P$3*Overview!$S$6^3</f>
        <v>6.4126830136145359E-21</v>
      </c>
      <c r="J4" t="s">
        <v>39</v>
      </c>
      <c r="L4" t="s">
        <v>40</v>
      </c>
    </row>
    <row r="5" spans="1:16" x14ac:dyDescent="0.25">
      <c r="A5">
        <v>1200</v>
      </c>
      <c r="B5" s="1">
        <f>Overview!C39*Overview!K$3*Overview!$S$6^3</f>
        <v>6.4266784001776573E-21</v>
      </c>
      <c r="C5" s="1">
        <f>Overview!D39*Overview!L$3*Overview!$S$6^3</f>
        <v>6.3521122584240691E-21</v>
      </c>
      <c r="D5" s="1">
        <f>Overview!E39*Overview!M$3*Overview!$S$6^3</f>
        <v>6.3955162652972659E-21</v>
      </c>
      <c r="E5" s="1">
        <f>Overview!F39*Overview!N$3*Overview!$S$6^3</f>
        <v>6.2209325469364684E-21</v>
      </c>
      <c r="F5" s="1">
        <f>Overview!G39*Overview!O$3*Overview!$S$6^3</f>
        <v>6.2521350193803645E-21</v>
      </c>
      <c r="G5" s="1">
        <f>Overview!H39*Overview!P$3*Overview!$S$6^3</f>
        <v>6.3694109413402125E-21</v>
      </c>
      <c r="J5">
        <v>73</v>
      </c>
    </row>
    <row r="6" spans="1:16" x14ac:dyDescent="0.25">
      <c r="A6">
        <v>1100</v>
      </c>
      <c r="B6" s="1">
        <f>Overview!C40*Overview!K$3*Overview!$S$6^3</f>
        <v>6.2253042656861857E-21</v>
      </c>
      <c r="C6" s="1">
        <f>Overview!D40*Overview!L$3*Overview!$S$6^3</f>
        <v>6.2081014103553971E-21</v>
      </c>
      <c r="D6" s="1">
        <f>Overview!E40*Overview!M$3*Overview!$S$6^3</f>
        <v>6.2815959731570863E-21</v>
      </c>
      <c r="E6" s="1">
        <f>Overview!F40*Overview!N$3*Overview!$S$6^3</f>
        <v>6.0677565961594117E-21</v>
      </c>
      <c r="F6" s="1">
        <f>Overview!G40*Overview!O$3*Overview!$S$6^3</f>
        <v>6.1349165232130208E-21</v>
      </c>
      <c r="G6" s="1">
        <f>Overview!H40*Overview!P$3*Overview!$S$6^3</f>
        <v>6.3000412307189502E-21</v>
      </c>
      <c r="J6">
        <v>556</v>
      </c>
      <c r="K6">
        <v>3.65</v>
      </c>
      <c r="M6">
        <v>1300</v>
      </c>
      <c r="N6" s="4">
        <v>2.2726914470215518</v>
      </c>
      <c r="O6" s="4"/>
      <c r="P6" s="4"/>
    </row>
    <row r="7" spans="1:16" x14ac:dyDescent="0.25">
      <c r="A7">
        <v>1000</v>
      </c>
      <c r="B7" s="1" t="s">
        <v>22</v>
      </c>
      <c r="C7" s="1">
        <f>Overview!D41*Overview!L$3*Overview!$S$6^3</f>
        <v>6.0614606465875332E-21</v>
      </c>
      <c r="D7" s="1">
        <f>Overview!E41*Overview!M$3*Overview!$S$6^3</f>
        <v>6.1009627273111033E-21</v>
      </c>
      <c r="E7" s="1">
        <f>Overview!F41*Overview!N$3*Overview!$S$6^3</f>
        <v>5.999375865005376E-21</v>
      </c>
      <c r="F7" s="1">
        <f>Overview!G41*Overview!O$3*Overview!$S$6^3</f>
        <v>6.0658434974081592E-21</v>
      </c>
      <c r="G7" s="1">
        <f>Overview!H41*Overview!P$3*Overview!$S$6^3</f>
        <v>6.2070205195301564E-21</v>
      </c>
      <c r="J7">
        <v>564</v>
      </c>
      <c r="K7">
        <v>3.72</v>
      </c>
      <c r="M7">
        <v>1200</v>
      </c>
      <c r="N7" s="4">
        <v>2.2726914470215518</v>
      </c>
      <c r="O7" s="4"/>
      <c r="P7" s="4"/>
    </row>
    <row r="8" spans="1:16" x14ac:dyDescent="0.25">
      <c r="A8">
        <v>900</v>
      </c>
      <c r="B8" s="1" t="s">
        <v>22</v>
      </c>
      <c r="C8" s="1" t="s">
        <v>22</v>
      </c>
      <c r="D8" s="1">
        <f>Overview!E42*Overview!M$3*Overview!$S$6^3</f>
        <v>6.0195774531448881E-21</v>
      </c>
      <c r="E8" s="1">
        <f>Overview!F42*Overview!N$3*Overview!$S$6^3</f>
        <v>5.9077867181789114E-21</v>
      </c>
      <c r="F8" s="1" t="s">
        <v>22</v>
      </c>
      <c r="G8" s="1" t="s">
        <v>22</v>
      </c>
      <c r="J8">
        <v>628</v>
      </c>
      <c r="K8">
        <v>3.76</v>
      </c>
      <c r="M8">
        <v>1100</v>
      </c>
      <c r="N8" s="4">
        <v>2.2726914470215518</v>
      </c>
      <c r="O8" s="4"/>
      <c r="P8" s="4"/>
    </row>
    <row r="9" spans="1:16" x14ac:dyDescent="0.25">
      <c r="A9">
        <v>800</v>
      </c>
      <c r="B9" s="1" t="s">
        <v>22</v>
      </c>
      <c r="C9" s="1" t="s">
        <v>22</v>
      </c>
      <c r="D9" s="1">
        <f>Overview!E43*Overview!M$3*Overview!$S$6^3</f>
        <v>5.8517974985564785E-21</v>
      </c>
      <c r="E9" s="1" t="s">
        <v>22</v>
      </c>
      <c r="F9" s="1" t="s">
        <v>22</v>
      </c>
      <c r="G9" s="1" t="s">
        <v>22</v>
      </c>
      <c r="J9">
        <v>693</v>
      </c>
      <c r="K9">
        <v>3.84</v>
      </c>
      <c r="M9">
        <v>1000</v>
      </c>
      <c r="N9" s="4">
        <v>2.2726914470215518</v>
      </c>
      <c r="O9" s="4"/>
      <c r="P9" s="4"/>
    </row>
    <row r="10" spans="1:16" x14ac:dyDescent="0.25">
      <c r="J10">
        <v>733</v>
      </c>
      <c r="K10">
        <v>2.27</v>
      </c>
      <c r="M10">
        <v>900</v>
      </c>
      <c r="N10" s="4">
        <v>2.2726914470215518</v>
      </c>
      <c r="O10" s="4"/>
      <c r="P10" s="4"/>
    </row>
    <row r="11" spans="1:16" x14ac:dyDescent="0.25">
      <c r="A11" t="s">
        <v>41</v>
      </c>
      <c r="J11">
        <v>728</v>
      </c>
      <c r="K11">
        <v>2.2400000000000002</v>
      </c>
      <c r="M11">
        <v>800</v>
      </c>
      <c r="N11" s="4">
        <v>2.2726914470215518</v>
      </c>
      <c r="O11" s="4"/>
      <c r="P11" s="4"/>
    </row>
    <row r="12" spans="1:16" x14ac:dyDescent="0.25">
      <c r="B12" t="s">
        <v>25</v>
      </c>
      <c r="J12">
        <v>753</v>
      </c>
      <c r="K12">
        <v>2.2599999999999998</v>
      </c>
    </row>
    <row r="13" spans="1:16" x14ac:dyDescent="0.25">
      <c r="B13" t="s">
        <v>26</v>
      </c>
      <c r="J13">
        <v>861</v>
      </c>
      <c r="K13">
        <v>2.3199999999999998</v>
      </c>
    </row>
    <row r="14" spans="1:16" x14ac:dyDescent="0.25">
      <c r="A14">
        <v>0</v>
      </c>
      <c r="B14" s="1">
        <f>SLOPE(B4:B6,A4:A6)/B6</f>
        <v>2.834132188989177E-4</v>
      </c>
      <c r="C14" s="4">
        <f>B14*10000</f>
        <v>2.8341321889891771</v>
      </c>
      <c r="D14" s="1"/>
      <c r="E14" s="1"/>
      <c r="F14" s="1"/>
      <c r="G14" s="1"/>
    </row>
    <row r="15" spans="1:16" x14ac:dyDescent="0.25">
      <c r="A15">
        <v>0.2</v>
      </c>
      <c r="B15" s="1">
        <f>SLOPE(C4:C7,A4:A7)/C7</f>
        <v>2.4242943284054323E-4</v>
      </c>
      <c r="C15" s="4">
        <f t="shared" ref="C15:C19" si="0">B15*10000</f>
        <v>2.4242943284054324</v>
      </c>
      <c r="D15" s="1"/>
      <c r="E15" s="1"/>
      <c r="F15" s="1"/>
      <c r="G15" s="1"/>
    </row>
    <row r="16" spans="1:16" x14ac:dyDescent="0.25">
      <c r="A16">
        <v>0.42699999999999999</v>
      </c>
      <c r="B16" s="1">
        <f>SLOPE(D4:D9,A4:A9)/D9</f>
        <v>2.2726914470215531E-4</v>
      </c>
      <c r="C16" s="4">
        <f t="shared" si="0"/>
        <v>2.2726914470215531</v>
      </c>
      <c r="D16" s="1"/>
      <c r="E16" s="1"/>
      <c r="F16" s="1"/>
      <c r="G16" s="1"/>
    </row>
    <row r="17" spans="1:7" x14ac:dyDescent="0.25">
      <c r="A17">
        <v>0.6</v>
      </c>
      <c r="B17" s="1">
        <f>SLOPE(E4:E8,A4:A8)/E8</f>
        <v>1.9255895639274013E-4</v>
      </c>
      <c r="C17" s="4">
        <f t="shared" si="0"/>
        <v>1.9255895639274012</v>
      </c>
      <c r="D17" s="1"/>
      <c r="E17" s="1"/>
      <c r="F17" s="1"/>
      <c r="G17" s="1"/>
    </row>
    <row r="18" spans="1:7" x14ac:dyDescent="0.25">
      <c r="A18">
        <v>0.8</v>
      </c>
      <c r="B18" s="1">
        <f>SLOPE(F4:F7,A4:A7)/F7</f>
        <v>1.5030875703024962E-4</v>
      </c>
      <c r="C18" s="4">
        <f t="shared" si="0"/>
        <v>1.5030875703024962</v>
      </c>
      <c r="D18" s="1"/>
      <c r="E18" s="1"/>
      <c r="F18" s="1"/>
      <c r="G18" s="1"/>
    </row>
    <row r="19" spans="1:7" x14ac:dyDescent="0.25">
      <c r="A19">
        <v>1</v>
      </c>
      <c r="B19" s="1">
        <f>SLOPE(G4:G7,A4:A7)/G7</f>
        <v>1.1057756144269283E-4</v>
      </c>
      <c r="C19" s="4">
        <f t="shared" si="0"/>
        <v>1.1057756144269282</v>
      </c>
      <c r="D19" s="1"/>
      <c r="E19" s="1"/>
      <c r="F19" s="1"/>
      <c r="G19" s="1"/>
    </row>
    <row r="24" spans="1:7" x14ac:dyDescent="0.25">
      <c r="B24" s="1"/>
      <c r="C24" s="1"/>
      <c r="D24" s="1"/>
      <c r="E24" s="1"/>
      <c r="F24" s="1"/>
      <c r="G24" s="1"/>
    </row>
    <row r="25" spans="1:7" x14ac:dyDescent="0.25">
      <c r="B25" s="1"/>
      <c r="C25" s="1"/>
      <c r="D25" s="1"/>
      <c r="E25" s="1"/>
      <c r="F25" s="1"/>
      <c r="G25" s="1"/>
    </row>
    <row r="26" spans="1:7" x14ac:dyDescent="0.25">
      <c r="B26" s="1"/>
      <c r="C26" s="1"/>
      <c r="D26" s="1"/>
      <c r="E26" s="1"/>
      <c r="F26" s="1"/>
      <c r="G26" s="1"/>
    </row>
    <row r="27" spans="1:7" x14ac:dyDescent="0.25">
      <c r="B27" s="1"/>
      <c r="C27" s="1"/>
      <c r="D27" s="1"/>
      <c r="E27" s="1"/>
      <c r="F27" s="1"/>
      <c r="G27" s="1"/>
    </row>
    <row r="28" spans="1:7" x14ac:dyDescent="0.25">
      <c r="B28" s="1"/>
      <c r="C28" s="1"/>
      <c r="D28" s="1"/>
      <c r="E28" s="1"/>
      <c r="F28" s="1"/>
      <c r="G28" s="1"/>
    </row>
    <row r="29" spans="1:7" x14ac:dyDescent="0.25">
      <c r="B29" s="1"/>
      <c r="C29" s="1"/>
      <c r="D29" s="1"/>
      <c r="E29" s="1"/>
      <c r="F29" s="1"/>
      <c r="G29" s="1"/>
    </row>
    <row r="33" spans="4:7" x14ac:dyDescent="0.25">
      <c r="D33" s="1"/>
      <c r="F33" s="1"/>
      <c r="G33" s="1"/>
    </row>
    <row r="34" spans="4:7" x14ac:dyDescent="0.25">
      <c r="D34" s="1"/>
      <c r="F34" s="1"/>
      <c r="G34" s="1"/>
    </row>
    <row r="35" spans="4:7" x14ac:dyDescent="0.25">
      <c r="D35" s="1"/>
      <c r="F35" s="1"/>
      <c r="G35" s="1"/>
    </row>
    <row r="36" spans="4:7" x14ac:dyDescent="0.25">
      <c r="D36" s="1"/>
      <c r="F36" s="1"/>
      <c r="G36" s="1"/>
    </row>
    <row r="37" spans="4:7" x14ac:dyDescent="0.25">
      <c r="D37" s="1"/>
      <c r="F37" s="1"/>
      <c r="G37" s="1"/>
    </row>
    <row r="38" spans="4:7" x14ac:dyDescent="0.25">
      <c r="D38" s="1"/>
      <c r="F38" s="1"/>
      <c r="G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7" workbookViewId="0">
      <selection activeCell="I39" sqref="I39"/>
    </sheetView>
  </sheetViews>
  <sheetFormatPr defaultRowHeight="15" x14ac:dyDescent="0.25"/>
  <sheetData>
    <row r="1" spans="1:7" x14ac:dyDescent="0.25">
      <c r="A1" t="s">
        <v>33</v>
      </c>
    </row>
    <row r="2" spans="1:7" x14ac:dyDescent="0.25">
      <c r="A2" t="s">
        <v>29</v>
      </c>
      <c r="B2">
        <v>100</v>
      </c>
      <c r="C2">
        <v>90</v>
      </c>
      <c r="D2">
        <v>82</v>
      </c>
      <c r="E2">
        <v>75</v>
      </c>
      <c r="F2">
        <v>70</v>
      </c>
      <c r="G2">
        <v>66</v>
      </c>
    </row>
    <row r="3" spans="1:7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25">
      <c r="A4" t="s">
        <v>2</v>
      </c>
      <c r="B4">
        <v>0</v>
      </c>
      <c r="C4">
        <v>0.2</v>
      </c>
      <c r="D4">
        <v>0.42699999999999999</v>
      </c>
      <c r="E4">
        <v>0.6</v>
      </c>
      <c r="F4">
        <v>0.8</v>
      </c>
      <c r="G4">
        <v>1</v>
      </c>
    </row>
    <row r="5" spans="1:7" x14ac:dyDescent="0.25">
      <c r="A5">
        <v>1300</v>
      </c>
      <c r="B5">
        <v>-240.18702570386105</v>
      </c>
      <c r="C5">
        <v>-262.19811021485293</v>
      </c>
      <c r="D5">
        <v>-283.92806899533616</v>
      </c>
      <c r="E5">
        <v>-289.03136762362823</v>
      </c>
      <c r="F5">
        <v>-300.85357271965489</v>
      </c>
      <c r="G5">
        <v>-312.16942006988285</v>
      </c>
    </row>
    <row r="6" spans="1:7" x14ac:dyDescent="0.25">
      <c r="A6">
        <v>1200</v>
      </c>
      <c r="B6">
        <v>-245.96869162144915</v>
      </c>
      <c r="C6">
        <v>-268.70140306966823</v>
      </c>
      <c r="D6">
        <v>-290.43050753010584</v>
      </c>
      <c r="E6">
        <v>-294.69795701600668</v>
      </c>
      <c r="F6">
        <v>-306.25862878281424</v>
      </c>
      <c r="G6">
        <v>-318.64438924417908</v>
      </c>
    </row>
    <row r="7" spans="1:7" x14ac:dyDescent="0.25">
      <c r="A7">
        <v>1100</v>
      </c>
      <c r="B7">
        <v>-253.17250580850109</v>
      </c>
      <c r="C7">
        <v>-274.72381981655144</v>
      </c>
      <c r="D7">
        <v>-296.6686790718374</v>
      </c>
      <c r="E7">
        <v>-302.09038220502731</v>
      </c>
      <c r="F7">
        <v>-313.19643353438192</v>
      </c>
      <c r="G7">
        <v>-324.46863689797777</v>
      </c>
    </row>
    <row r="8" spans="1:7" x14ac:dyDescent="0.25">
      <c r="A8">
        <v>1000</v>
      </c>
      <c r="B8" t="s">
        <v>22</v>
      </c>
      <c r="C8">
        <v>-281.28443399563628</v>
      </c>
      <c r="D8">
        <v>-303.55505383824584</v>
      </c>
      <c r="E8">
        <v>-307.56451587686922</v>
      </c>
      <c r="F8">
        <v>-319.13460993924821</v>
      </c>
      <c r="G8">
        <v>-331.32518465824273</v>
      </c>
    </row>
    <row r="9" spans="1:7" x14ac:dyDescent="0.25">
      <c r="A9">
        <v>900</v>
      </c>
      <c r="B9" t="s">
        <v>22</v>
      </c>
      <c r="C9" t="s">
        <v>22</v>
      </c>
      <c r="D9">
        <v>-309.19948473680978</v>
      </c>
      <c r="E9">
        <v>-313.33017704479448</v>
      </c>
      <c r="F9" t="s">
        <v>22</v>
      </c>
      <c r="G9" t="s">
        <v>22</v>
      </c>
    </row>
    <row r="10" spans="1:7" x14ac:dyDescent="0.25">
      <c r="A10">
        <v>800</v>
      </c>
      <c r="B10" t="s">
        <v>22</v>
      </c>
      <c r="C10" t="s">
        <v>22</v>
      </c>
      <c r="D10">
        <v>-316.37314683665193</v>
      </c>
      <c r="E10" t="s">
        <v>22</v>
      </c>
      <c r="F10" t="s">
        <v>22</v>
      </c>
      <c r="G10" t="s">
        <v>22</v>
      </c>
    </row>
    <row r="12" spans="1:7" x14ac:dyDescent="0.25">
      <c r="A12" t="s">
        <v>45</v>
      </c>
      <c r="B12">
        <f>SLOPE(B5:B7,$A$5:$A$7)</f>
        <v>6.492740052320016E-2</v>
      </c>
      <c r="C12">
        <f t="shared" ref="C12:G12" si="0">SLOPE(C5:C7,$A$5:$A$7)</f>
        <v>6.2628548008492546E-2</v>
      </c>
      <c r="D12">
        <f t="shared" si="0"/>
        <v>6.3703050382506204E-2</v>
      </c>
      <c r="E12">
        <f t="shared" si="0"/>
        <v>6.5295072906995419E-2</v>
      </c>
      <c r="F12">
        <f t="shared" si="0"/>
        <v>6.1714304073635165E-2</v>
      </c>
      <c r="G12">
        <f t="shared" si="0"/>
        <v>6.1496084140474638E-2</v>
      </c>
    </row>
    <row r="15" spans="1:7" x14ac:dyDescent="0.25">
      <c r="A15">
        <v>1300</v>
      </c>
      <c r="B15" s="1">
        <f>B5/B$2*Overview!$S$3*Overview!$S$4</f>
        <v>-231743.21238531772</v>
      </c>
      <c r="C15" s="1">
        <f>C5/C$2*Overview!$S$3*Overview!$S$4</f>
        <v>-281089.43744283577</v>
      </c>
      <c r="D15" s="1">
        <f>D5/D$2*Overview!$S$3*Overview!$S$4</f>
        <v>-334081.1369528221</v>
      </c>
      <c r="E15" s="1">
        <f>E5/E$2*Overview!$S$3*Overview!$S$4</f>
        <v>-371827.23153306771</v>
      </c>
      <c r="F15" s="1">
        <f>F5/F$2*Overview!$S$3*Overview!$S$4</f>
        <v>-414681.45319160545</v>
      </c>
      <c r="G15" s="1">
        <f>G5/G$2*Overview!$S$3*Overview!$S$4</f>
        <v>-456356.14266699832</v>
      </c>
    </row>
    <row r="16" spans="1:7" x14ac:dyDescent="0.25">
      <c r="A16">
        <v>1200</v>
      </c>
      <c r="B16" s="1">
        <f>B6/B$2*Overview!$S$3*Overview!$S$4</f>
        <v>-237321.62291250646</v>
      </c>
      <c r="C16" s="1">
        <f>C6/C$2*Overview!$S$3*Overview!$S$4</f>
        <v>-288061.29139169957</v>
      </c>
      <c r="D16" s="1">
        <f>D6/D$2*Overview!$S$3*Overview!$S$4</f>
        <v>-341732.1665475656</v>
      </c>
      <c r="E16" s="1">
        <f>E6/E$2*Overview!$S$3*Overview!$S$4</f>
        <v>-379117.07091391447</v>
      </c>
      <c r="F16" s="1">
        <f>F6/F$2*Overview!$S$3*Overview!$S$4</f>
        <v>-422131.5109808197</v>
      </c>
      <c r="G16" s="1">
        <f>G6/G$2*Overview!$S$3*Overview!$S$4</f>
        <v>-465821.81023817835</v>
      </c>
    </row>
    <row r="17" spans="1:7" x14ac:dyDescent="0.25">
      <c r="A17">
        <v>1100</v>
      </c>
      <c r="B17" s="1">
        <f>B7/B$2*Overview!$S$3*Overview!$S$4</f>
        <v>-244272.18585920229</v>
      </c>
      <c r="C17" s="1">
        <f>C7/C$2*Overview!$S$3*Overview!$S$4</f>
        <v>-294517.62219454383</v>
      </c>
      <c r="D17" s="1">
        <f>D7/D$2*Overview!$S$3*Overview!$S$4</f>
        <v>-349072.24901472969</v>
      </c>
      <c r="E17" s="1">
        <f>E7/E$2*Overview!$S$3*Overview!$S$4</f>
        <v>-388627.12864553131</v>
      </c>
      <c r="F17" s="1">
        <f>F7/F$2*Overview!$S$3*Overview!$S$4</f>
        <v>-431694.23257435916</v>
      </c>
      <c r="G17" s="1">
        <f>G7/G$2*Overview!$S$3*Overview!$S$4</f>
        <v>-474336.19704976899</v>
      </c>
    </row>
    <row r="18" spans="1:7" x14ac:dyDescent="0.25">
      <c r="A18">
        <v>1000</v>
      </c>
      <c r="B18" s="1" t="s">
        <v>22</v>
      </c>
      <c r="C18" s="1">
        <f>C8/C$2*Overview!$S$3*Overview!$S$4</f>
        <v>-301550.92745890032</v>
      </c>
      <c r="D18" s="1">
        <f>D8/D$2*Overview!$S$3*Overview!$S$4</f>
        <v>-357175.03335579723</v>
      </c>
      <c r="E18" s="1">
        <f>E8/E$2*Overview!$S$3*Overview!$S$4</f>
        <v>-395669.38148119382</v>
      </c>
      <c r="F18" s="1">
        <f>F8/F$2*Overview!$S$3*Overview!$S$4</f>
        <v>-439879.11666470906</v>
      </c>
      <c r="G18" s="1">
        <f>G8/G$2*Overview!$S$3*Overview!$S$4</f>
        <v>-484359.68905992835</v>
      </c>
    </row>
    <row r="19" spans="1:7" x14ac:dyDescent="0.25">
      <c r="A19">
        <v>900</v>
      </c>
      <c r="B19" s="1" t="s">
        <v>22</v>
      </c>
      <c r="C19" s="1" t="s">
        <v>22</v>
      </c>
      <c r="D19" s="1">
        <f>D9/D$2*Overview!$S$3*Overview!$S$4</f>
        <v>-363816.49680362159</v>
      </c>
      <c r="E19" s="1">
        <f>E9/E$2*Overview!$S$3*Overview!$S$4</f>
        <v>-403086.67271727521</v>
      </c>
      <c r="F19" s="1" t="s">
        <v>22</v>
      </c>
      <c r="G19" s="1" t="s">
        <v>22</v>
      </c>
    </row>
    <row r="20" spans="1:7" x14ac:dyDescent="0.25">
      <c r="A20">
        <v>800</v>
      </c>
      <c r="B20" s="1" t="s">
        <v>22</v>
      </c>
      <c r="C20" s="1" t="s">
        <v>22</v>
      </c>
      <c r="D20" s="1">
        <f>D10/D$2*Overview!$S$3*Overview!$S$4</f>
        <v>-372257.31492671458</v>
      </c>
      <c r="E20" s="1" t="s">
        <v>22</v>
      </c>
      <c r="F20" s="1" t="s">
        <v>22</v>
      </c>
      <c r="G20" s="1" t="s">
        <v>22</v>
      </c>
    </row>
    <row r="23" spans="1:7" x14ac:dyDescent="0.25">
      <c r="A23" t="s">
        <v>1</v>
      </c>
      <c r="B23">
        <v>0</v>
      </c>
      <c r="C23">
        <v>20</v>
      </c>
      <c r="D23">
        <v>42.7</v>
      </c>
      <c r="E23">
        <v>60</v>
      </c>
      <c r="F23">
        <v>80</v>
      </c>
      <c r="G23">
        <v>100</v>
      </c>
    </row>
    <row r="24" spans="1:7" x14ac:dyDescent="0.25">
      <c r="A24" t="s">
        <v>46</v>
      </c>
      <c r="B24">
        <f>SLOPE(B15:B17,$A$5:$A$7)</f>
        <v>62.644867369422862</v>
      </c>
      <c r="C24">
        <f t="shared" ref="C24:G24" si="1">SLOPE(C15:C17,$A$5:$A$7)</f>
        <v>67.140923758540296</v>
      </c>
      <c r="D24">
        <f t="shared" si="1"/>
        <v>74.955560309537972</v>
      </c>
      <c r="E24">
        <f t="shared" si="1"/>
        <v>83.999485562318</v>
      </c>
      <c r="F24">
        <f t="shared" si="1"/>
        <v>85.063896913768545</v>
      </c>
      <c r="G24">
        <f t="shared" si="1"/>
        <v>89.900271913853359</v>
      </c>
    </row>
    <row r="26" spans="1:7" x14ac:dyDescent="0.25">
      <c r="A26" t="s">
        <v>49</v>
      </c>
    </row>
    <row r="27" spans="1:7" x14ac:dyDescent="0.25">
      <c r="A27">
        <f>SLOPE(B24:G24,B23:G23)</f>
        <v>0.28547037174075029</v>
      </c>
    </row>
    <row r="28" spans="1:7" x14ac:dyDescent="0.25">
      <c r="A28">
        <f>A27*10</f>
        <v>2.8547037174075029</v>
      </c>
      <c r="B28" t="s">
        <v>47</v>
      </c>
    </row>
    <row r="31" spans="1:7" x14ac:dyDescent="0.25">
      <c r="A31" t="s">
        <v>48</v>
      </c>
    </row>
    <row r="32" spans="1:7" x14ac:dyDescent="0.25"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</row>
    <row r="33" spans="1:9" x14ac:dyDescent="0.25">
      <c r="A33" t="s">
        <v>2</v>
      </c>
      <c r="B33">
        <v>0</v>
      </c>
      <c r="C33">
        <v>0.2</v>
      </c>
      <c r="D33">
        <v>0.42699999999999999</v>
      </c>
      <c r="E33">
        <v>0.6</v>
      </c>
      <c r="F33">
        <v>0.8</v>
      </c>
      <c r="G33">
        <v>1</v>
      </c>
    </row>
    <row r="34" spans="1:9" x14ac:dyDescent="0.25">
      <c r="A34">
        <v>1300</v>
      </c>
      <c r="B34">
        <f>B5/B$2</f>
        <v>-2.4018702570386106</v>
      </c>
      <c r="C34">
        <f t="shared" ref="C34:G34" si="2">C5/C$2</f>
        <v>-2.9133123357205881</v>
      </c>
      <c r="D34">
        <f t="shared" si="2"/>
        <v>-3.4625374267723923</v>
      </c>
      <c r="E34">
        <f t="shared" si="2"/>
        <v>-3.853751568315043</v>
      </c>
      <c r="F34">
        <f t="shared" si="2"/>
        <v>-4.2979081817093556</v>
      </c>
      <c r="G34">
        <f t="shared" si="2"/>
        <v>-4.7298396980285276</v>
      </c>
    </row>
    <row r="35" spans="1:9" x14ac:dyDescent="0.25">
      <c r="A35">
        <v>1200</v>
      </c>
      <c r="B35">
        <f t="shared" ref="B35:G35" si="3">B6/B$2</f>
        <v>-2.4596869162144914</v>
      </c>
      <c r="C35">
        <f t="shared" si="3"/>
        <v>-2.9855711452185361</v>
      </c>
      <c r="D35">
        <f t="shared" si="3"/>
        <v>-3.5418354576842175</v>
      </c>
      <c r="E35">
        <f t="shared" si="3"/>
        <v>-3.9293060935467556</v>
      </c>
      <c r="F35">
        <f t="shared" si="3"/>
        <v>-4.3751232683259174</v>
      </c>
      <c r="G35">
        <f t="shared" si="3"/>
        <v>-4.8279452915784713</v>
      </c>
    </row>
    <row r="36" spans="1:9" x14ac:dyDescent="0.25">
      <c r="A36">
        <v>1100</v>
      </c>
      <c r="B36">
        <f t="shared" ref="B36:G37" si="4">B7/B$2</f>
        <v>-2.5317250580850108</v>
      </c>
      <c r="C36">
        <f t="shared" si="4"/>
        <v>-3.0524868868505717</v>
      </c>
      <c r="D36">
        <f t="shared" si="4"/>
        <v>-3.6179107203882612</v>
      </c>
      <c r="E36">
        <f t="shared" si="4"/>
        <v>-4.0278717627336977</v>
      </c>
      <c r="F36">
        <f t="shared" si="4"/>
        <v>-4.4742347647768845</v>
      </c>
      <c r="G36">
        <f t="shared" si="4"/>
        <v>-4.9161914681511787</v>
      </c>
    </row>
    <row r="37" spans="1:9" x14ac:dyDescent="0.25">
      <c r="A37">
        <v>1000</v>
      </c>
      <c r="C37">
        <f t="shared" si="4"/>
        <v>-3.1253825999515144</v>
      </c>
      <c r="D37">
        <f t="shared" ref="D37:E37" si="5">D8/D$2</f>
        <v>-3.7018909004664127</v>
      </c>
      <c r="E37">
        <f t="shared" si="5"/>
        <v>-4.1008602116915895</v>
      </c>
      <c r="F37">
        <f t="shared" si="4"/>
        <v>-4.559065856274974</v>
      </c>
      <c r="G37">
        <f t="shared" si="4"/>
        <v>-5.0200785554279204</v>
      </c>
    </row>
    <row r="38" spans="1:9" x14ac:dyDescent="0.25">
      <c r="A38">
        <v>900</v>
      </c>
      <c r="D38">
        <f t="shared" ref="D38:E38" si="6">D9/D$2</f>
        <v>-3.7707254236196315</v>
      </c>
      <c r="E38">
        <f t="shared" si="6"/>
        <v>-4.1777356939305932</v>
      </c>
    </row>
    <row r="39" spans="1:9" x14ac:dyDescent="0.25">
      <c r="A39">
        <v>800</v>
      </c>
      <c r="D39">
        <f t="shared" ref="D39" si="7">D10/D$2</f>
        <v>-3.8582091077640479</v>
      </c>
      <c r="I39">
        <f>D24/Density!D30</f>
        <v>1.011018615181756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Density</vt:lpstr>
      <vt:lpstr>CTE</vt:lpstr>
      <vt:lpstr>Cp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Eric Duemmler</dc:creator>
  <cp:lastModifiedBy>Kai Eric Duemmler</cp:lastModifiedBy>
  <dcterms:created xsi:type="dcterms:W3CDTF">2021-12-10T20:10:03Z</dcterms:created>
  <dcterms:modified xsi:type="dcterms:W3CDTF">2022-02-16T21:37:16Z</dcterms:modified>
</cp:coreProperties>
</file>