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46FD6A4F-EC4B-734C-8C7C-85F516933B43}" xr6:coauthVersionLast="47" xr6:coauthVersionMax="47" xr10:uidLastSave="{00000000-0000-0000-0000-000000000000}"/>
  <bookViews>
    <workbookView minimized="1" xWindow="0" yWindow="500" windowWidth="28800" windowHeight="16020" xr2:uid="{4B2C498E-84DD-E24F-9E4A-E385652285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5" i="1" l="1"/>
  <c r="B86" i="1"/>
  <c r="N86" i="1" s="1"/>
  <c r="B87" i="1"/>
  <c r="P87" i="1" s="1"/>
  <c r="AH87" i="1" s="1"/>
  <c r="B84" i="1"/>
  <c r="P84" i="1" s="1"/>
  <c r="AH84" i="1" s="1"/>
  <c r="A28" i="1"/>
  <c r="A84" i="1"/>
  <c r="AD87" i="1"/>
  <c r="W87" i="1"/>
  <c r="AE87" i="1" s="1"/>
  <c r="AF87" i="1" s="1"/>
  <c r="M87" i="1"/>
  <c r="L87" i="1"/>
  <c r="K87" i="1"/>
  <c r="J87" i="1"/>
  <c r="AD86" i="1"/>
  <c r="W86" i="1"/>
  <c r="AE86" i="1" s="1"/>
  <c r="AF86" i="1" s="1"/>
  <c r="P86" i="1"/>
  <c r="AH86" i="1" s="1"/>
  <c r="M86" i="1"/>
  <c r="L86" i="1"/>
  <c r="K86" i="1"/>
  <c r="J86" i="1"/>
  <c r="AG85" i="1"/>
  <c r="AE85" i="1"/>
  <c r="AF85" i="1" s="1"/>
  <c r="AD85" i="1"/>
  <c r="AH85" i="1" s="1"/>
  <c r="W85" i="1"/>
  <c r="P85" i="1"/>
  <c r="M85" i="1"/>
  <c r="N85" i="1" s="1"/>
  <c r="L85" i="1"/>
  <c r="K85" i="1"/>
  <c r="J85" i="1"/>
  <c r="AD84" i="1"/>
  <c r="W84" i="1"/>
  <c r="AE84" i="1" s="1"/>
  <c r="AF84" i="1" s="1"/>
  <c r="N84" i="1"/>
  <c r="M84" i="1"/>
  <c r="L84" i="1"/>
  <c r="K84" i="1"/>
  <c r="J84" i="1"/>
  <c r="AD83" i="1"/>
  <c r="M83" i="1"/>
  <c r="L83" i="1"/>
  <c r="K83" i="1"/>
  <c r="J83" i="1"/>
  <c r="AD82" i="1"/>
  <c r="AD81" i="1"/>
  <c r="AD80" i="1"/>
  <c r="J79" i="1"/>
  <c r="K79" i="1" s="1"/>
  <c r="L79" i="1" s="1"/>
  <c r="J23" i="1"/>
  <c r="K23" i="1" s="1"/>
  <c r="L23" i="1" s="1"/>
  <c r="K27" i="1"/>
  <c r="J2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E63" i="1"/>
  <c r="AF63" i="1" s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W38" i="1"/>
  <c r="W39" i="1"/>
  <c r="W40" i="1"/>
  <c r="W41" i="1"/>
  <c r="W42" i="1"/>
  <c r="AE42" i="1" s="1"/>
  <c r="AF42" i="1" s="1"/>
  <c r="W43" i="1"/>
  <c r="W44" i="1"/>
  <c r="AE44" i="1" s="1"/>
  <c r="AF44" i="1" s="1"/>
  <c r="W45" i="1"/>
  <c r="W46" i="1"/>
  <c r="W47" i="1"/>
  <c r="W48" i="1"/>
  <c r="W49" i="1"/>
  <c r="W50" i="1"/>
  <c r="W51" i="1"/>
  <c r="W52" i="1"/>
  <c r="AE52" i="1" s="1"/>
  <c r="AF52" i="1" s="1"/>
  <c r="W53" i="1"/>
  <c r="W54" i="1"/>
  <c r="W55" i="1"/>
  <c r="W56" i="1"/>
  <c r="W57" i="1"/>
  <c r="W58" i="1"/>
  <c r="W59" i="1"/>
  <c r="W60" i="1"/>
  <c r="AE60" i="1" s="1"/>
  <c r="AF60" i="1" s="1"/>
  <c r="W61" i="1"/>
  <c r="W62" i="1"/>
  <c r="W63" i="1"/>
  <c r="W64" i="1"/>
  <c r="W65" i="1"/>
  <c r="W66" i="1"/>
  <c r="AE66" i="1" s="1"/>
  <c r="AF66" i="1" s="1"/>
  <c r="W67" i="1"/>
  <c r="W68" i="1"/>
  <c r="AE68" i="1" s="1"/>
  <c r="AF68" i="1" s="1"/>
  <c r="W69" i="1"/>
  <c r="W70" i="1"/>
  <c r="W71" i="1"/>
  <c r="W72" i="1"/>
  <c r="AE72" i="1" s="1"/>
  <c r="AF72" i="1" s="1"/>
  <c r="W73" i="1"/>
  <c r="W74" i="1"/>
  <c r="W75" i="1"/>
  <c r="W76" i="1"/>
  <c r="AE76" i="1" s="1"/>
  <c r="AF76" i="1" s="1"/>
  <c r="M29" i="1"/>
  <c r="M28" i="1"/>
  <c r="J38" i="1"/>
  <c r="L38" i="1"/>
  <c r="M38" i="1"/>
  <c r="J39" i="1"/>
  <c r="L39" i="1"/>
  <c r="M39" i="1"/>
  <c r="J40" i="1"/>
  <c r="L40" i="1"/>
  <c r="M40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J46" i="1"/>
  <c r="L46" i="1"/>
  <c r="M46" i="1"/>
  <c r="J47" i="1"/>
  <c r="L47" i="1"/>
  <c r="M47" i="1"/>
  <c r="J48" i="1"/>
  <c r="L48" i="1"/>
  <c r="M48" i="1"/>
  <c r="J49" i="1"/>
  <c r="L49" i="1"/>
  <c r="M49" i="1"/>
  <c r="J50" i="1"/>
  <c r="L50" i="1"/>
  <c r="M50" i="1"/>
  <c r="J51" i="1"/>
  <c r="L51" i="1"/>
  <c r="M51" i="1"/>
  <c r="J52" i="1"/>
  <c r="L52" i="1"/>
  <c r="M52" i="1"/>
  <c r="J53" i="1"/>
  <c r="L53" i="1"/>
  <c r="M53" i="1"/>
  <c r="J54" i="1"/>
  <c r="L54" i="1"/>
  <c r="M54" i="1"/>
  <c r="J55" i="1"/>
  <c r="L55" i="1"/>
  <c r="M55" i="1"/>
  <c r="J56" i="1"/>
  <c r="L56" i="1"/>
  <c r="M56" i="1"/>
  <c r="J57" i="1"/>
  <c r="L57" i="1"/>
  <c r="M57" i="1"/>
  <c r="J58" i="1"/>
  <c r="L58" i="1"/>
  <c r="M58" i="1"/>
  <c r="J59" i="1"/>
  <c r="L59" i="1"/>
  <c r="M59" i="1"/>
  <c r="J60" i="1"/>
  <c r="L60" i="1"/>
  <c r="M60" i="1"/>
  <c r="J61" i="1"/>
  <c r="L61" i="1"/>
  <c r="M61" i="1"/>
  <c r="J62" i="1"/>
  <c r="L62" i="1"/>
  <c r="M62" i="1"/>
  <c r="J63" i="1"/>
  <c r="L63" i="1"/>
  <c r="M63" i="1"/>
  <c r="J64" i="1"/>
  <c r="L64" i="1"/>
  <c r="M64" i="1"/>
  <c r="J65" i="1"/>
  <c r="L65" i="1"/>
  <c r="M65" i="1"/>
  <c r="J66" i="1"/>
  <c r="L66" i="1"/>
  <c r="M66" i="1"/>
  <c r="J67" i="1"/>
  <c r="L67" i="1"/>
  <c r="M67" i="1"/>
  <c r="J68" i="1"/>
  <c r="L68" i="1"/>
  <c r="M68" i="1"/>
  <c r="J69" i="1"/>
  <c r="L69" i="1"/>
  <c r="M69" i="1"/>
  <c r="J70" i="1"/>
  <c r="L70" i="1"/>
  <c r="M70" i="1"/>
  <c r="J71" i="1"/>
  <c r="L71" i="1"/>
  <c r="M71" i="1"/>
  <c r="J72" i="1"/>
  <c r="L72" i="1"/>
  <c r="M72" i="1"/>
  <c r="J73" i="1"/>
  <c r="L73" i="1"/>
  <c r="M73" i="1"/>
  <c r="J74" i="1"/>
  <c r="L74" i="1"/>
  <c r="M74" i="1"/>
  <c r="J75" i="1"/>
  <c r="L75" i="1"/>
  <c r="M75" i="1"/>
  <c r="J76" i="1"/>
  <c r="L76" i="1"/>
  <c r="M76" i="1"/>
  <c r="K28" i="1"/>
  <c r="AD37" i="1"/>
  <c r="W37" i="1"/>
  <c r="M37" i="1"/>
  <c r="L37" i="1"/>
  <c r="J37" i="1"/>
  <c r="AD36" i="1"/>
  <c r="W36" i="1"/>
  <c r="M36" i="1"/>
  <c r="L36" i="1"/>
  <c r="J36" i="1"/>
  <c r="AD35" i="1"/>
  <c r="W35" i="1"/>
  <c r="M35" i="1"/>
  <c r="L35" i="1"/>
  <c r="J35" i="1"/>
  <c r="AD34" i="1"/>
  <c r="W34" i="1"/>
  <c r="M34" i="1"/>
  <c r="L34" i="1"/>
  <c r="J34" i="1"/>
  <c r="AD33" i="1"/>
  <c r="W33" i="1"/>
  <c r="M33" i="1"/>
  <c r="L33" i="1"/>
  <c r="J33" i="1"/>
  <c r="AD32" i="1"/>
  <c r="W32" i="1"/>
  <c r="M32" i="1"/>
  <c r="L32" i="1"/>
  <c r="J32" i="1"/>
  <c r="AD31" i="1"/>
  <c r="W31" i="1"/>
  <c r="M31" i="1"/>
  <c r="L31" i="1"/>
  <c r="J31" i="1"/>
  <c r="AD30" i="1"/>
  <c r="W30" i="1"/>
  <c r="M30" i="1"/>
  <c r="L30" i="1"/>
  <c r="J30" i="1"/>
  <c r="AD29" i="1"/>
  <c r="W29" i="1"/>
  <c r="L29" i="1"/>
  <c r="J29" i="1"/>
  <c r="AD28" i="1"/>
  <c r="W28" i="1"/>
  <c r="L28" i="1"/>
  <c r="J28" i="1"/>
  <c r="AD27" i="1"/>
  <c r="M27" i="1"/>
  <c r="L27" i="1"/>
  <c r="AD26" i="1"/>
  <c r="AD25" i="1"/>
  <c r="AD24" i="1"/>
  <c r="AE65" i="1" s="1"/>
  <c r="AF65" i="1" s="1"/>
  <c r="AC16" i="1"/>
  <c r="U16" i="1"/>
  <c r="X16" i="1" s="1"/>
  <c r="Z16" i="1" s="1"/>
  <c r="AA16" i="1" s="1"/>
  <c r="AC15" i="1"/>
  <c r="U15" i="1"/>
  <c r="X15" i="1" s="1"/>
  <c r="Z15" i="1" s="1"/>
  <c r="AA15" i="1" s="1"/>
  <c r="I15" i="1"/>
  <c r="B15" i="1"/>
  <c r="AC14" i="1"/>
  <c r="U14" i="1"/>
  <c r="V14" i="1" s="1"/>
  <c r="W14" i="1" s="1"/>
  <c r="AC13" i="1"/>
  <c r="U13" i="1"/>
  <c r="V13" i="1" s="1"/>
  <c r="W13" i="1" s="1"/>
  <c r="AC12" i="1"/>
  <c r="U12" i="1"/>
  <c r="X12" i="1" s="1"/>
  <c r="Z12" i="1" s="1"/>
  <c r="AA12" i="1" s="1"/>
  <c r="I12" i="1"/>
  <c r="U9" i="1"/>
  <c r="V9" i="1" s="1"/>
  <c r="W9" i="1" s="1"/>
  <c r="U8" i="1"/>
  <c r="X8" i="1" s="1"/>
  <c r="Z8" i="1" s="1"/>
  <c r="AA8" i="1" s="1"/>
  <c r="AD16" i="1" s="1"/>
  <c r="U7" i="1"/>
  <c r="V7" i="1" s="1"/>
  <c r="W7" i="1" s="1"/>
  <c r="U6" i="1"/>
  <c r="X6" i="1" s="1"/>
  <c r="Z6" i="1" s="1"/>
  <c r="AA6" i="1" s="1"/>
  <c r="U5" i="1"/>
  <c r="V5" i="1" s="1"/>
  <c r="W5" i="1" s="1"/>
  <c r="U4" i="1"/>
  <c r="X4" i="1" s="1"/>
  <c r="Z4" i="1" s="1"/>
  <c r="AA4" i="1" s="1"/>
  <c r="AD12" i="1" s="1"/>
  <c r="AG86" i="1" l="1"/>
  <c r="N87" i="1"/>
  <c r="AG87" i="1"/>
  <c r="AG84" i="1"/>
  <c r="V8" i="1"/>
  <c r="W8" i="1" s="1"/>
  <c r="AE75" i="1"/>
  <c r="AF75" i="1" s="1"/>
  <c r="AE67" i="1"/>
  <c r="AF67" i="1" s="1"/>
  <c r="AE51" i="1"/>
  <c r="AF51" i="1" s="1"/>
  <c r="AE43" i="1"/>
  <c r="AF43" i="1" s="1"/>
  <c r="AE28" i="1"/>
  <c r="AF28" i="1" s="1"/>
  <c r="AE74" i="1"/>
  <c r="AF74" i="1" s="1"/>
  <c r="AE58" i="1"/>
  <c r="AF58" i="1" s="1"/>
  <c r="AE50" i="1"/>
  <c r="AF50" i="1" s="1"/>
  <c r="AE36" i="1"/>
  <c r="AF36" i="1" s="1"/>
  <c r="AE33" i="1"/>
  <c r="AF33" i="1" s="1"/>
  <c r="X9" i="1"/>
  <c r="Z9" i="1" s="1"/>
  <c r="AA9" i="1" s="1"/>
  <c r="AE49" i="1"/>
  <c r="AF49" i="1" s="1"/>
  <c r="AE53" i="1"/>
  <c r="AF53" i="1" s="1"/>
  <c r="AE35" i="1"/>
  <c r="AF35" i="1" s="1"/>
  <c r="AE64" i="1"/>
  <c r="AF64" i="1" s="1"/>
  <c r="AE56" i="1"/>
  <c r="AF56" i="1" s="1"/>
  <c r="AE48" i="1"/>
  <c r="AF48" i="1" s="1"/>
  <c r="AE40" i="1"/>
  <c r="AF40" i="1" s="1"/>
  <c r="AE59" i="1"/>
  <c r="AF59" i="1" s="1"/>
  <c r="AE71" i="1"/>
  <c r="AF71" i="1" s="1"/>
  <c r="AE55" i="1"/>
  <c r="AF55" i="1" s="1"/>
  <c r="AE47" i="1"/>
  <c r="AF47" i="1" s="1"/>
  <c r="AE39" i="1"/>
  <c r="AF39" i="1" s="1"/>
  <c r="AE37" i="1"/>
  <c r="AF37" i="1" s="1"/>
  <c r="AE62" i="1"/>
  <c r="AF62" i="1" s="1"/>
  <c r="AE46" i="1"/>
  <c r="AF46" i="1" s="1"/>
  <c r="AE69" i="1"/>
  <c r="AF69" i="1" s="1"/>
  <c r="AE61" i="1"/>
  <c r="AF61" i="1" s="1"/>
  <c r="AE45" i="1"/>
  <c r="AF45" i="1" s="1"/>
  <c r="AE57" i="1"/>
  <c r="AF57" i="1" s="1"/>
  <c r="P37" i="1"/>
  <c r="AH37" i="1" s="1"/>
  <c r="P34" i="1"/>
  <c r="AG34" i="1" s="1"/>
  <c r="V15" i="1"/>
  <c r="W15" i="1" s="1"/>
  <c r="N28" i="1"/>
  <c r="P33" i="1"/>
  <c r="AH33" i="1" s="1"/>
  <c r="AE73" i="1"/>
  <c r="AF73" i="1" s="1"/>
  <c r="X13" i="1"/>
  <c r="Z13" i="1" s="1"/>
  <c r="AA13" i="1" s="1"/>
  <c r="AE30" i="1"/>
  <c r="AF30" i="1" s="1"/>
  <c r="P32" i="1"/>
  <c r="AH32" i="1" s="1"/>
  <c r="AE54" i="1"/>
  <c r="AF54" i="1" s="1"/>
  <c r="AE38" i="1"/>
  <c r="AF38" i="1" s="1"/>
  <c r="P31" i="1"/>
  <c r="AH31" i="1" s="1"/>
  <c r="P28" i="1"/>
  <c r="AG28" i="1" s="1"/>
  <c r="P30" i="1"/>
  <c r="AH30" i="1" s="1"/>
  <c r="AH29" i="1"/>
  <c r="P36" i="1"/>
  <c r="AG36" i="1" s="1"/>
  <c r="AE70" i="1"/>
  <c r="AF70" i="1" s="1"/>
  <c r="P29" i="1"/>
  <c r="AG29" i="1" s="1"/>
  <c r="AE31" i="1"/>
  <c r="AF31" i="1" s="1"/>
  <c r="P35" i="1"/>
  <c r="AH35" i="1" s="1"/>
  <c r="AE41" i="1"/>
  <c r="AF41" i="1" s="1"/>
  <c r="AE34" i="1"/>
  <c r="AF34" i="1" s="1"/>
  <c r="AE29" i="1"/>
  <c r="AF29" i="1" s="1"/>
  <c r="AE32" i="1"/>
  <c r="AF32" i="1" s="1"/>
  <c r="V4" i="1"/>
  <c r="W4" i="1" s="1"/>
  <c r="V12" i="1"/>
  <c r="W12" i="1" s="1"/>
  <c r="X14" i="1"/>
  <c r="Z14" i="1" s="1"/>
  <c r="AA14" i="1" s="1"/>
  <c r="AD14" i="1" s="1"/>
  <c r="V16" i="1"/>
  <c r="W16" i="1" s="1"/>
  <c r="X5" i="1"/>
  <c r="Z5" i="1" s="1"/>
  <c r="AA5" i="1" s="1"/>
  <c r="AD13" i="1" s="1"/>
  <c r="N29" i="1"/>
  <c r="X7" i="1"/>
  <c r="Z7" i="1" s="1"/>
  <c r="AA7" i="1" s="1"/>
  <c r="AD15" i="1" s="1"/>
  <c r="V6" i="1"/>
  <c r="W6" i="1" s="1"/>
  <c r="AG37" i="1" l="1"/>
  <c r="AG32" i="1"/>
  <c r="AG30" i="1"/>
  <c r="AH34" i="1"/>
  <c r="AH36" i="1"/>
  <c r="AG35" i="1"/>
  <c r="AG33" i="1"/>
  <c r="AH28" i="1"/>
  <c r="K38" i="1"/>
  <c r="P38" i="1"/>
  <c r="AG31" i="1"/>
  <c r="N38" i="1"/>
  <c r="K29" i="1"/>
  <c r="K39" i="1" l="1"/>
  <c r="P39" i="1"/>
  <c r="N39" i="1"/>
  <c r="AH38" i="1"/>
  <c r="AG38" i="1"/>
  <c r="N30" i="1"/>
  <c r="K30" i="1"/>
  <c r="P40" i="1" l="1"/>
  <c r="K40" i="1"/>
  <c r="N40" i="1"/>
  <c r="AG39" i="1"/>
  <c r="AH39" i="1"/>
  <c r="N31" i="1"/>
  <c r="K31" i="1"/>
  <c r="P41" i="1" l="1"/>
  <c r="K41" i="1"/>
  <c r="N41" i="1"/>
  <c r="AH40" i="1"/>
  <c r="AG40" i="1"/>
  <c r="N32" i="1"/>
  <c r="K32" i="1"/>
  <c r="P42" i="1" l="1"/>
  <c r="K42" i="1"/>
  <c r="N42" i="1"/>
  <c r="AG41" i="1"/>
  <c r="AH41" i="1"/>
  <c r="N33" i="1"/>
  <c r="K33" i="1"/>
  <c r="AG42" i="1" l="1"/>
  <c r="AH42" i="1"/>
  <c r="N43" i="1"/>
  <c r="P43" i="1"/>
  <c r="K43" i="1"/>
  <c r="K34" i="1"/>
  <c r="N34" i="1"/>
  <c r="AH43" i="1" l="1"/>
  <c r="AG43" i="1"/>
  <c r="P44" i="1"/>
  <c r="K44" i="1"/>
  <c r="N44" i="1"/>
  <c r="K35" i="1"/>
  <c r="N35" i="1"/>
  <c r="K45" i="1" l="1"/>
  <c r="P45" i="1"/>
  <c r="N45" i="1"/>
  <c r="AH44" i="1"/>
  <c r="AG44" i="1"/>
  <c r="K36" i="1"/>
  <c r="N36" i="1"/>
  <c r="AG45" i="1" l="1"/>
  <c r="AH45" i="1"/>
  <c r="K46" i="1"/>
  <c r="P46" i="1"/>
  <c r="N46" i="1"/>
  <c r="K37" i="1"/>
  <c r="N37" i="1"/>
  <c r="AH46" i="1" l="1"/>
  <c r="AG46" i="1"/>
  <c r="K47" i="1"/>
  <c r="P47" i="1"/>
  <c r="N47" i="1"/>
  <c r="AH47" i="1" l="1"/>
  <c r="AG47" i="1"/>
  <c r="P48" i="1"/>
  <c r="K48" i="1"/>
  <c r="N48" i="1"/>
  <c r="K49" i="1" l="1"/>
  <c r="P49" i="1"/>
  <c r="N49" i="1"/>
  <c r="AH48" i="1"/>
  <c r="AG48" i="1"/>
  <c r="AH49" i="1" l="1"/>
  <c r="AG49" i="1"/>
  <c r="P50" i="1"/>
  <c r="N50" i="1"/>
  <c r="K50" i="1"/>
  <c r="AG50" i="1" l="1"/>
  <c r="AH50" i="1"/>
  <c r="P51" i="1"/>
  <c r="K51" i="1"/>
  <c r="N51" i="1"/>
  <c r="AG51" i="1" l="1"/>
  <c r="AH51" i="1"/>
  <c r="K52" i="1"/>
  <c r="P52" i="1"/>
  <c r="N52" i="1"/>
  <c r="P53" i="1" l="1"/>
  <c r="K53" i="1"/>
  <c r="N53" i="1"/>
  <c r="AG52" i="1"/>
  <c r="AH52" i="1"/>
  <c r="AH53" i="1" l="1"/>
  <c r="AG53" i="1"/>
  <c r="K54" i="1"/>
  <c r="P54" i="1"/>
  <c r="N54" i="1"/>
  <c r="AG54" i="1" l="1"/>
  <c r="AH54" i="1"/>
  <c r="K55" i="1"/>
  <c r="P55" i="1"/>
  <c r="N55" i="1"/>
  <c r="P56" i="1" l="1"/>
  <c r="K56" i="1"/>
  <c r="N56" i="1"/>
  <c r="AG55" i="1"/>
  <c r="AH55" i="1"/>
  <c r="AG56" i="1" l="1"/>
  <c r="AH56" i="1"/>
  <c r="K57" i="1"/>
  <c r="P57" i="1"/>
  <c r="N57" i="1"/>
  <c r="AG57" i="1" l="1"/>
  <c r="AH57" i="1"/>
  <c r="P58" i="1"/>
  <c r="K58" i="1"/>
  <c r="N58" i="1"/>
  <c r="AH58" i="1" l="1"/>
  <c r="AG58" i="1"/>
  <c r="K59" i="1"/>
  <c r="P59" i="1"/>
  <c r="N59" i="1"/>
  <c r="AG59" i="1" l="1"/>
  <c r="AH59" i="1"/>
  <c r="P60" i="1"/>
  <c r="K60" i="1"/>
  <c r="N60" i="1"/>
  <c r="AH60" i="1" l="1"/>
  <c r="AG60" i="1"/>
  <c r="K61" i="1"/>
  <c r="P61" i="1"/>
  <c r="N61" i="1"/>
  <c r="AH61" i="1" l="1"/>
  <c r="AG61" i="1"/>
  <c r="N62" i="1"/>
  <c r="P62" i="1"/>
  <c r="K62" i="1"/>
  <c r="AH62" i="1" l="1"/>
  <c r="AG62" i="1"/>
  <c r="K63" i="1"/>
  <c r="P63" i="1"/>
  <c r="N63" i="1"/>
  <c r="AH63" i="1" l="1"/>
  <c r="AG63" i="1"/>
  <c r="P64" i="1"/>
  <c r="K64" i="1"/>
  <c r="N64" i="1"/>
  <c r="AH64" i="1" l="1"/>
  <c r="AG64" i="1"/>
  <c r="P65" i="1"/>
  <c r="K65" i="1"/>
  <c r="N65" i="1"/>
  <c r="AG65" i="1" l="1"/>
  <c r="AH65" i="1"/>
  <c r="P66" i="1"/>
  <c r="K66" i="1"/>
  <c r="N66" i="1"/>
  <c r="P67" i="1" l="1"/>
  <c r="K67" i="1"/>
  <c r="N67" i="1"/>
  <c r="AG66" i="1"/>
  <c r="AH66" i="1"/>
  <c r="AH67" i="1" l="1"/>
  <c r="AG67" i="1"/>
  <c r="K68" i="1"/>
  <c r="P68" i="1"/>
  <c r="N68" i="1"/>
  <c r="AH68" i="1" l="1"/>
  <c r="AG68" i="1"/>
  <c r="N69" i="1"/>
  <c r="P69" i="1"/>
  <c r="K69" i="1"/>
  <c r="AH69" i="1" l="1"/>
  <c r="AG69" i="1"/>
  <c r="K70" i="1"/>
  <c r="P70" i="1"/>
  <c r="N70" i="1"/>
  <c r="AG70" i="1" l="1"/>
  <c r="AH70" i="1"/>
  <c r="K71" i="1"/>
  <c r="P71" i="1"/>
  <c r="N71" i="1"/>
  <c r="AH71" i="1" l="1"/>
  <c r="AG71" i="1"/>
  <c r="P72" i="1"/>
  <c r="K72" i="1"/>
  <c r="N72" i="1"/>
  <c r="AG72" i="1" l="1"/>
  <c r="AH72" i="1"/>
  <c r="K73" i="1"/>
  <c r="P73" i="1"/>
  <c r="N73" i="1"/>
  <c r="AH73" i="1" l="1"/>
  <c r="AG73" i="1"/>
  <c r="P74" i="1"/>
  <c r="K74" i="1"/>
  <c r="N74" i="1"/>
  <c r="AH74" i="1" l="1"/>
  <c r="AG74" i="1"/>
  <c r="P75" i="1"/>
  <c r="K75" i="1"/>
  <c r="N75" i="1"/>
  <c r="AH75" i="1" l="1"/>
  <c r="AG75" i="1"/>
  <c r="K76" i="1"/>
  <c r="P76" i="1"/>
  <c r="N76" i="1"/>
  <c r="AG76" i="1" l="1"/>
  <c r="AH76" i="1"/>
</calcChain>
</file>

<file path=xl/sharedStrings.xml><?xml version="1.0" encoding="utf-8"?>
<sst xmlns="http://schemas.openxmlformats.org/spreadsheetml/2006/main" count="86" uniqueCount="43">
  <si>
    <t>D (Ang)</t>
  </si>
  <si>
    <t>R (Ang)</t>
  </si>
  <si>
    <t>R (nm)</t>
  </si>
  <si>
    <t>D (nm)</t>
  </si>
  <si>
    <t>A (ang^2)</t>
  </si>
  <si>
    <t>Ef</t>
  </si>
  <si>
    <t>E surf (eV/Ang)</t>
  </si>
  <si>
    <t>Esurf (J/m^2)</t>
  </si>
  <si>
    <t>intercept</t>
  </si>
  <si>
    <t>Xe sub plus vac from umoxe_defects</t>
  </si>
  <si>
    <t>E</t>
  </si>
  <si>
    <t>Xe sub</t>
  </si>
  <si>
    <t>Vac</t>
  </si>
  <si>
    <t>G</t>
  </si>
  <si>
    <t>NVT E</t>
  </si>
  <si>
    <t>128000 atoms</t>
  </si>
  <si>
    <t>adjusted pressure</t>
  </si>
  <si>
    <t>NVT</t>
  </si>
  <si>
    <t>Timestep</t>
  </si>
  <si>
    <t>x1</t>
  </si>
  <si>
    <t>x2</t>
  </si>
  <si>
    <t>diff</t>
  </si>
  <si>
    <t>V0</t>
  </si>
  <si>
    <t>step</t>
  </si>
  <si>
    <t>T</t>
  </si>
  <si>
    <t>V</t>
  </si>
  <si>
    <t>P</t>
  </si>
  <si>
    <t>Xe/vac</t>
  </si>
  <si>
    <t>V/V0</t>
  </si>
  <si>
    <t>Ebub-Evoid</t>
  </si>
  <si>
    <t>Ebind</t>
  </si>
  <si>
    <t>P (Gpa)</t>
  </si>
  <si>
    <t>P (Mpa)</t>
  </si>
  <si>
    <t>cm^3/mol</t>
  </si>
  <si>
    <t># Xe</t>
  </si>
  <si>
    <t>bub press</t>
  </si>
  <si>
    <t>bub press Gpa</t>
  </si>
  <si>
    <t>at/ang^3</t>
  </si>
  <si>
    <t>void radius</t>
  </si>
  <si>
    <t>lattice units</t>
  </si>
  <si>
    <t>void surf area</t>
  </si>
  <si>
    <t>surf E (eV/ang2)</t>
  </si>
  <si>
    <t>surf E (J/m2)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</si>
</sst>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Sheet1!$K$28:$K$76</c:f>
              <c:numCache>
                <c:formatCode>General</c:formatCode>
                <c:ptCount val="49"/>
                <c:pt idx="0">
                  <c:v>8.2296060076123851E-3</c:v>
                </c:pt>
                <c:pt idx="1">
                  <c:v>1.645921201522477E-2</c:v>
                </c:pt>
                <c:pt idx="2">
                  <c:v>2.4688818022837157E-2</c:v>
                </c:pt>
                <c:pt idx="3">
                  <c:v>3.291842403044954E-2</c:v>
                </c:pt>
                <c:pt idx="4">
                  <c:v>4.1148030038061931E-2</c:v>
                </c:pt>
                <c:pt idx="5">
                  <c:v>4.9377636045674314E-2</c:v>
                </c:pt>
                <c:pt idx="6">
                  <c:v>5.7607242053286697E-2</c:v>
                </c:pt>
                <c:pt idx="7">
                  <c:v>6.5836848060899081E-2</c:v>
                </c:pt>
                <c:pt idx="8">
                  <c:v>7.4066454068511464E-2</c:v>
                </c:pt>
                <c:pt idx="9">
                  <c:v>8.2296060076123861E-2</c:v>
                </c:pt>
                <c:pt idx="10">
                  <c:v>9.0525666083736245E-2</c:v>
                </c:pt>
                <c:pt idx="11">
                  <c:v>9.8755272091348628E-2</c:v>
                </c:pt>
                <c:pt idx="12">
                  <c:v>0.10698487809896101</c:v>
                </c:pt>
                <c:pt idx="13">
                  <c:v>0.11521448410657339</c:v>
                </c:pt>
                <c:pt idx="14">
                  <c:v>0.12344409011418578</c:v>
                </c:pt>
                <c:pt idx="15">
                  <c:v>0.13167369612179816</c:v>
                </c:pt>
                <c:pt idx="16">
                  <c:v>0.13990330212941054</c:v>
                </c:pt>
                <c:pt idx="17">
                  <c:v>0.14813290813702293</c:v>
                </c:pt>
                <c:pt idx="18">
                  <c:v>0.15636251414463531</c:v>
                </c:pt>
                <c:pt idx="19">
                  <c:v>0.16459212015224772</c:v>
                </c:pt>
                <c:pt idx="20">
                  <c:v>0.17282172615986011</c:v>
                </c:pt>
                <c:pt idx="21">
                  <c:v>0.18105133216747249</c:v>
                </c:pt>
                <c:pt idx="22">
                  <c:v>0.18928093817508487</c:v>
                </c:pt>
                <c:pt idx="23">
                  <c:v>0.19751054418269726</c:v>
                </c:pt>
                <c:pt idx="24">
                  <c:v>0.20574015019030964</c:v>
                </c:pt>
                <c:pt idx="25">
                  <c:v>0.21396975619792202</c:v>
                </c:pt>
                <c:pt idx="26">
                  <c:v>0.22219936220553441</c:v>
                </c:pt>
                <c:pt idx="27">
                  <c:v>0.23042896821314679</c:v>
                </c:pt>
                <c:pt idx="28">
                  <c:v>0.23865857422075917</c:v>
                </c:pt>
                <c:pt idx="29">
                  <c:v>0.24688818022837156</c:v>
                </c:pt>
                <c:pt idx="30">
                  <c:v>0.25511778623598397</c:v>
                </c:pt>
                <c:pt idx="31">
                  <c:v>0.26334739224359632</c:v>
                </c:pt>
                <c:pt idx="32">
                  <c:v>0.27157699825120873</c:v>
                </c:pt>
                <c:pt idx="33">
                  <c:v>0.27980660425882109</c:v>
                </c:pt>
                <c:pt idx="34">
                  <c:v>0.2880362102664335</c:v>
                </c:pt>
                <c:pt idx="35">
                  <c:v>0.29626581627404586</c:v>
                </c:pt>
                <c:pt idx="36">
                  <c:v>0.30449542228165827</c:v>
                </c:pt>
                <c:pt idx="37">
                  <c:v>0.31272502828927062</c:v>
                </c:pt>
                <c:pt idx="38">
                  <c:v>0.32095463429688303</c:v>
                </c:pt>
                <c:pt idx="39">
                  <c:v>0.32805266947844874</c:v>
                </c:pt>
                <c:pt idx="40">
                  <c:v>0.33350478345849194</c:v>
                </c:pt>
                <c:pt idx="41">
                  <c:v>0.33761958646229812</c:v>
                </c:pt>
                <c:pt idx="42">
                  <c:v>0.34060281864005759</c:v>
                </c:pt>
                <c:pt idx="43">
                  <c:v>0.34266022014196068</c:v>
                </c:pt>
                <c:pt idx="44">
                  <c:v>0.34461475156876864</c:v>
                </c:pt>
                <c:pt idx="45">
                  <c:v>0.34605493262010079</c:v>
                </c:pt>
                <c:pt idx="46">
                  <c:v>0.34718650344614754</c:v>
                </c:pt>
                <c:pt idx="47">
                  <c:v>0.34831807427219424</c:v>
                </c:pt>
                <c:pt idx="48">
                  <c:v>0.34934677502314576</c:v>
                </c:pt>
              </c:numCache>
            </c:numRef>
          </c:xVal>
          <c:yVal>
            <c:numRef>
              <c:f>Sheet1!$AE$28:$AE$76</c:f>
              <c:numCache>
                <c:formatCode>General</c:formatCode>
                <c:ptCount val="49"/>
                <c:pt idx="0">
                  <c:v>1.1409250583330458E-2</c:v>
                </c:pt>
                <c:pt idx="1">
                  <c:v>2.0142726836719003E-2</c:v>
                </c:pt>
                <c:pt idx="2">
                  <c:v>3.1861302550320519E-2</c:v>
                </c:pt>
                <c:pt idx="3">
                  <c:v>4.6305842368272496E-2</c:v>
                </c:pt>
                <c:pt idx="4">
                  <c:v>5.8621921604352527E-2</c:v>
                </c:pt>
                <c:pt idx="5">
                  <c:v>6.4903860822016171E-2</c:v>
                </c:pt>
                <c:pt idx="6">
                  <c:v>7.8124057388764587E-2</c:v>
                </c:pt>
                <c:pt idx="7">
                  <c:v>9.7270602236191328E-2</c:v>
                </c:pt>
                <c:pt idx="8">
                  <c:v>0.10690970242620151</c:v>
                </c:pt>
                <c:pt idx="9">
                  <c:v>0.12713551977611307</c:v>
                </c:pt>
                <c:pt idx="10">
                  <c:v>0.14400757938530401</c:v>
                </c:pt>
                <c:pt idx="11">
                  <c:v>0.16801559797562668</c:v>
                </c:pt>
                <c:pt idx="12">
                  <c:v>0.19679344256807516</c:v>
                </c:pt>
                <c:pt idx="13">
                  <c:v>0.215375534114356</c:v>
                </c:pt>
                <c:pt idx="14">
                  <c:v>0.25625123663947408</c:v>
                </c:pt>
                <c:pt idx="15">
                  <c:v>0.27863992115259562</c:v>
                </c:pt>
                <c:pt idx="16">
                  <c:v>0.30629285760066377</c:v>
                </c:pt>
                <c:pt idx="17">
                  <c:v>0.34827537479034448</c:v>
                </c:pt>
                <c:pt idx="18">
                  <c:v>0.39854773922904213</c:v>
                </c:pt>
                <c:pt idx="19">
                  <c:v>0.43422158412126749</c:v>
                </c:pt>
                <c:pt idx="20">
                  <c:v>0.48916195145534824</c:v>
                </c:pt>
                <c:pt idx="21">
                  <c:v>0.53917365755403779</c:v>
                </c:pt>
                <c:pt idx="22">
                  <c:v>0.60735836542328636</c:v>
                </c:pt>
                <c:pt idx="23">
                  <c:v>0.66702953521374841</c:v>
                </c:pt>
                <c:pt idx="24">
                  <c:v>0.74649833649227371</c:v>
                </c:pt>
                <c:pt idx="25">
                  <c:v>0.8149644901040648</c:v>
                </c:pt>
                <c:pt idx="26">
                  <c:v>0.89167321875469963</c:v>
                </c:pt>
                <c:pt idx="27">
                  <c:v>0.97566698221951931</c:v>
                </c:pt>
                <c:pt idx="28">
                  <c:v>1.0789317910509764</c:v>
                </c:pt>
                <c:pt idx="29">
                  <c:v>1.1677350787418179</c:v>
                </c:pt>
                <c:pt idx="30">
                  <c:v>1.277499467008743</c:v>
                </c:pt>
                <c:pt idx="31">
                  <c:v>1.3888542232370751</c:v>
                </c:pt>
                <c:pt idx="32">
                  <c:v>1.5473550277257626</c:v>
                </c:pt>
                <c:pt idx="33">
                  <c:v>1.7068009270563336</c:v>
                </c:pt>
                <c:pt idx="34">
                  <c:v>1.8691137003704379</c:v>
                </c:pt>
                <c:pt idx="35">
                  <c:v>2.0289147070628113</c:v>
                </c:pt>
                <c:pt idx="36">
                  <c:v>2.1678144141071041</c:v>
                </c:pt>
                <c:pt idx="37">
                  <c:v>2.4090197023306881</c:v>
                </c:pt>
                <c:pt idx="38">
                  <c:v>2.6226974015051994</c:v>
                </c:pt>
                <c:pt idx="39">
                  <c:v>2.9418318867177855</c:v>
                </c:pt>
                <c:pt idx="40">
                  <c:v>3.2322732757360275</c:v>
                </c:pt>
                <c:pt idx="41">
                  <c:v>3.4800420331364905</c:v>
                </c:pt>
                <c:pt idx="42">
                  <c:v>3.7744951079853148</c:v>
                </c:pt>
                <c:pt idx="43">
                  <c:v>4.0440275726934747</c:v>
                </c:pt>
                <c:pt idx="44">
                  <c:v>4.4327393305371583</c:v>
                </c:pt>
                <c:pt idx="45">
                  <c:v>4.7958488010837392</c:v>
                </c:pt>
                <c:pt idx="46">
                  <c:v>4.9996607951595546</c:v>
                </c:pt>
                <c:pt idx="47">
                  <c:v>5.3189517087896592</c:v>
                </c:pt>
                <c:pt idx="48">
                  <c:v>5.7684579959188707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1-8A4A-B9C3-356E9FC5A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49823"/>
        <c:axId val="891793695"/>
      </c:scatterChart>
      <c:valAx>
        <c:axId val="9294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93695"/>
        <c:crosses val="autoZero"/>
        <c:crossBetween val="midCat"/>
      </c:valAx>
      <c:valAx>
        <c:axId val="8917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Sheet1!$K$27:$K$76</c:f>
              <c:numCache>
                <c:formatCode>General</c:formatCode>
                <c:ptCount val="50"/>
                <c:pt idx="0">
                  <c:v>0</c:v>
                </c:pt>
                <c:pt idx="1">
                  <c:v>8.2296060076123851E-3</c:v>
                </c:pt>
                <c:pt idx="2">
                  <c:v>1.645921201522477E-2</c:v>
                </c:pt>
                <c:pt idx="3">
                  <c:v>2.4688818022837157E-2</c:v>
                </c:pt>
                <c:pt idx="4">
                  <c:v>3.291842403044954E-2</c:v>
                </c:pt>
                <c:pt idx="5">
                  <c:v>4.1148030038061931E-2</c:v>
                </c:pt>
                <c:pt idx="6">
                  <c:v>4.9377636045674314E-2</c:v>
                </c:pt>
                <c:pt idx="7">
                  <c:v>5.7607242053286697E-2</c:v>
                </c:pt>
                <c:pt idx="8">
                  <c:v>6.5836848060899081E-2</c:v>
                </c:pt>
                <c:pt idx="9">
                  <c:v>7.4066454068511464E-2</c:v>
                </c:pt>
                <c:pt idx="10">
                  <c:v>8.2296060076123861E-2</c:v>
                </c:pt>
                <c:pt idx="11">
                  <c:v>9.0525666083736245E-2</c:v>
                </c:pt>
                <c:pt idx="12">
                  <c:v>9.8755272091348628E-2</c:v>
                </c:pt>
                <c:pt idx="13">
                  <c:v>0.10698487809896101</c:v>
                </c:pt>
                <c:pt idx="14">
                  <c:v>0.11521448410657339</c:v>
                </c:pt>
                <c:pt idx="15">
                  <c:v>0.12344409011418578</c:v>
                </c:pt>
                <c:pt idx="16">
                  <c:v>0.13167369612179816</c:v>
                </c:pt>
                <c:pt idx="17">
                  <c:v>0.13990330212941054</c:v>
                </c:pt>
                <c:pt idx="18">
                  <c:v>0.14813290813702293</c:v>
                </c:pt>
                <c:pt idx="19">
                  <c:v>0.15636251414463531</c:v>
                </c:pt>
                <c:pt idx="20">
                  <c:v>0.16459212015224772</c:v>
                </c:pt>
                <c:pt idx="21">
                  <c:v>0.17282172615986011</c:v>
                </c:pt>
                <c:pt idx="22">
                  <c:v>0.18105133216747249</c:v>
                </c:pt>
                <c:pt idx="23">
                  <c:v>0.18928093817508487</c:v>
                </c:pt>
                <c:pt idx="24">
                  <c:v>0.19751054418269726</c:v>
                </c:pt>
                <c:pt idx="25">
                  <c:v>0.20574015019030964</c:v>
                </c:pt>
                <c:pt idx="26">
                  <c:v>0.21396975619792202</c:v>
                </c:pt>
                <c:pt idx="27">
                  <c:v>0.22219936220553441</c:v>
                </c:pt>
                <c:pt idx="28">
                  <c:v>0.23042896821314679</c:v>
                </c:pt>
                <c:pt idx="29">
                  <c:v>0.23865857422075917</c:v>
                </c:pt>
                <c:pt idx="30">
                  <c:v>0.24688818022837156</c:v>
                </c:pt>
                <c:pt idx="31">
                  <c:v>0.25511778623598397</c:v>
                </c:pt>
                <c:pt idx="32">
                  <c:v>0.26334739224359632</c:v>
                </c:pt>
                <c:pt idx="33">
                  <c:v>0.27157699825120873</c:v>
                </c:pt>
                <c:pt idx="34">
                  <c:v>0.27980660425882109</c:v>
                </c:pt>
                <c:pt idx="35">
                  <c:v>0.2880362102664335</c:v>
                </c:pt>
                <c:pt idx="36">
                  <c:v>0.29626581627404586</c:v>
                </c:pt>
                <c:pt idx="37">
                  <c:v>0.30449542228165827</c:v>
                </c:pt>
                <c:pt idx="38">
                  <c:v>0.31272502828927062</c:v>
                </c:pt>
                <c:pt idx="39">
                  <c:v>0.32095463429688303</c:v>
                </c:pt>
                <c:pt idx="40">
                  <c:v>0.32805266947844874</c:v>
                </c:pt>
                <c:pt idx="41">
                  <c:v>0.33350478345849194</c:v>
                </c:pt>
                <c:pt idx="42">
                  <c:v>0.33761958646229812</c:v>
                </c:pt>
                <c:pt idx="43">
                  <c:v>0.34060281864005759</c:v>
                </c:pt>
                <c:pt idx="44">
                  <c:v>0.34266022014196068</c:v>
                </c:pt>
                <c:pt idx="45">
                  <c:v>0.34461475156876864</c:v>
                </c:pt>
                <c:pt idx="46">
                  <c:v>0.34605493262010079</c:v>
                </c:pt>
                <c:pt idx="47">
                  <c:v>0.34718650344614754</c:v>
                </c:pt>
                <c:pt idx="48">
                  <c:v>0.34831807427219424</c:v>
                </c:pt>
                <c:pt idx="49">
                  <c:v>0.34934677502314576</c:v>
                </c:pt>
              </c:numCache>
            </c:numRef>
          </c:xVal>
          <c:yVal>
            <c:numRef>
              <c:f>Sheet1!$M$27:$M$76</c:f>
              <c:numCache>
                <c:formatCode>General</c:formatCode>
                <c:ptCount val="50"/>
                <c:pt idx="0">
                  <c:v>0</c:v>
                </c:pt>
                <c:pt idx="1">
                  <c:v>-8.0979799999622628</c:v>
                </c:pt>
                <c:pt idx="2">
                  <c:v>-14.890639999997802</c:v>
                </c:pt>
                <c:pt idx="3">
                  <c:v>-17.552529999986291</c:v>
                </c:pt>
                <c:pt idx="4">
                  <c:v>-19.757809999980964</c:v>
                </c:pt>
                <c:pt idx="5">
                  <c:v>-24.642729999963194</c:v>
                </c:pt>
                <c:pt idx="6">
                  <c:v>-25.605100000044331</c:v>
                </c:pt>
                <c:pt idx="7">
                  <c:v>-30.495370000018738</c:v>
                </c:pt>
                <c:pt idx="8">
                  <c:v>-31.953149999957532</c:v>
                </c:pt>
                <c:pt idx="9">
                  <c:v>-34.201269999961369</c:v>
                </c:pt>
                <c:pt idx="10">
                  <c:v>-36.941119999974035</c:v>
                </c:pt>
                <c:pt idx="11">
                  <c:v>-40.269079999998212</c:v>
                </c:pt>
                <c:pt idx="12">
                  <c:v>-42.226969999959692</c:v>
                </c:pt>
                <c:pt idx="13">
                  <c:v>-42.111350000021048</c:v>
                </c:pt>
                <c:pt idx="14">
                  <c:v>-43.094159999978729</c:v>
                </c:pt>
                <c:pt idx="15">
                  <c:v>-40.114910000003874</c:v>
                </c:pt>
                <c:pt idx="16">
                  <c:v>-40.273840000038035</c:v>
                </c:pt>
                <c:pt idx="17">
                  <c:v>-38.950459999963641</c:v>
                </c:pt>
                <c:pt idx="18">
                  <c:v>-35.881230000057258</c:v>
                </c:pt>
                <c:pt idx="19">
                  <c:v>-30.03937999997288</c:v>
                </c:pt>
                <c:pt idx="20">
                  <c:v>-27.621690000058152</c:v>
                </c:pt>
                <c:pt idx="21">
                  <c:v>-20.305320000043139</c:v>
                </c:pt>
                <c:pt idx="22">
                  <c:v>-15.921330000041053</c:v>
                </c:pt>
                <c:pt idx="23">
                  <c:v>-8.0910099999746308</c:v>
                </c:pt>
                <c:pt idx="24">
                  <c:v>0.83866000000853091</c:v>
                </c:pt>
                <c:pt idx="25">
                  <c:v>11.888780000037514</c:v>
                </c:pt>
                <c:pt idx="26">
                  <c:v>17.935590000008233</c:v>
                </c:pt>
                <c:pt idx="27">
                  <c:v>30.774809999973513</c:v>
                </c:pt>
                <c:pt idx="28">
                  <c:v>43.387119999970309</c:v>
                </c:pt>
                <c:pt idx="29">
                  <c:v>53.078020000015385</c:v>
                </c:pt>
                <c:pt idx="30">
                  <c:v>68.911970000015572</c:v>
                </c:pt>
                <c:pt idx="31">
                  <c:v>83.884910000022501</c:v>
                </c:pt>
                <c:pt idx="32">
                  <c:v>98.001350000035018</c:v>
                </c:pt>
                <c:pt idx="33">
                  <c:v>116.18946000002325</c:v>
                </c:pt>
                <c:pt idx="34">
                  <c:v>134.7396899999585</c:v>
                </c:pt>
                <c:pt idx="35">
                  <c:v>154.11960999993607</c:v>
                </c:pt>
                <c:pt idx="36">
                  <c:v>178.32767999998759</c:v>
                </c:pt>
                <c:pt idx="37">
                  <c:v>202.61656999995466</c:v>
                </c:pt>
                <c:pt idx="38">
                  <c:v>231.56964999996126</c:v>
                </c:pt>
                <c:pt idx="39">
                  <c:v>263.95620999997482</c:v>
                </c:pt>
                <c:pt idx="40">
                  <c:v>293.94015000003856</c:v>
                </c:pt>
                <c:pt idx="41">
                  <c:v>320.59785000002012</c:v>
                </c:pt>
                <c:pt idx="42">
                  <c:v>340.0747599999886</c:v>
                </c:pt>
                <c:pt idx="43">
                  <c:v>356.93235999997705</c:v>
                </c:pt>
                <c:pt idx="44">
                  <c:v>364.6594299999997</c:v>
                </c:pt>
                <c:pt idx="45">
                  <c:v>372.37057999998797</c:v>
                </c:pt>
                <c:pt idx="46">
                  <c:v>374.78151000000071</c:v>
                </c:pt>
                <c:pt idx="47">
                  <c:v>380.58316999999806</c:v>
                </c:pt>
                <c:pt idx="48">
                  <c:v>386.65945999999531</c:v>
                </c:pt>
                <c:pt idx="49">
                  <c:v>389.62745999998879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D-3949-8F9C-5E548DD66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49823"/>
        <c:axId val="891793695"/>
      </c:scatterChart>
      <c:valAx>
        <c:axId val="9294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93695"/>
        <c:crosses val="autoZero"/>
        <c:crossBetween val="midCat"/>
      </c:valAx>
      <c:valAx>
        <c:axId val="8917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819150</xdr:colOff>
      <xdr:row>32</xdr:row>
      <xdr:rowOff>63500</xdr:rowOff>
    </xdr:from>
    <xdr:to>
      <xdr:col>25</xdr:col>
      <xdr:colOff>438150</xdr:colOff>
      <xdr:row>45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14629C-C76C-0DF7-5BF8-859BF67B3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18</xdr:col>
      <xdr:colOff>444500</xdr:colOff>
      <xdr:row>45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601D0-A254-D041-8270-1C09BF7B2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2395-134E-4747-9583-8A9963EE3025}">
  <dimension ref="A3:AH87"/>
  <sheetViews>
    <sheetView tabSelected="1" topLeftCell="A65" workbookViewId="0">
      <selection activeCell="B91" sqref="B91"/>
    </sheetView>
  </sheetViews>
  <sheetFormatPr baseColWidth="10" defaultRowHeight="16" x14ac:dyDescent="0.2"/>
  <sheetData>
    <row r="3" spans="2:30" x14ac:dyDescent="0.2">
      <c r="T3" t="s">
        <v>0</v>
      </c>
      <c r="U3" t="s">
        <v>1</v>
      </c>
      <c r="V3" t="s">
        <v>2</v>
      </c>
      <c r="W3" t="s">
        <v>3</v>
      </c>
      <c r="X3" t="s">
        <v>4</v>
      </c>
      <c r="Y3" t="s">
        <v>5</v>
      </c>
      <c r="Z3" t="s">
        <v>6</v>
      </c>
      <c r="AA3" t="s">
        <v>7</v>
      </c>
    </row>
    <row r="4" spans="2:30" x14ac:dyDescent="0.2">
      <c r="T4">
        <v>85.709900000000005</v>
      </c>
      <c r="U4">
        <f t="shared" ref="U4:U9" si="0">T4/2</f>
        <v>42.854950000000002</v>
      </c>
      <c r="V4">
        <f t="shared" ref="V4:V9" si="1">U4/10</f>
        <v>4.2854950000000001</v>
      </c>
      <c r="W4">
        <f t="shared" ref="W4:W9" si="2">V4*2</f>
        <v>8.5709900000000001</v>
      </c>
      <c r="X4">
        <f t="shared" ref="X4:X9" si="3">4*3.14*U4^2</f>
        <v>23067.027048151405</v>
      </c>
      <c r="Y4" s="1">
        <v>1902.0042734374874</v>
      </c>
      <c r="Z4" s="1">
        <f t="shared" ref="Z4:Z9" si="4">Y4/X4</f>
        <v>8.2455544421356816E-2</v>
      </c>
      <c r="AA4" s="1">
        <f t="shared" ref="AA4:AA9" si="5">Z4*16.02</f>
        <v>1.3209378216301362</v>
      </c>
    </row>
    <row r="5" spans="2:30" x14ac:dyDescent="0.2">
      <c r="T5">
        <v>70.598600000000005</v>
      </c>
      <c r="U5">
        <f t="shared" si="0"/>
        <v>35.299300000000002</v>
      </c>
      <c r="V5">
        <f t="shared" si="1"/>
        <v>3.5299300000000002</v>
      </c>
      <c r="W5">
        <f t="shared" si="2"/>
        <v>7.0598600000000005</v>
      </c>
      <c r="X5">
        <f t="shared" si="3"/>
        <v>15650.269690954403</v>
      </c>
      <c r="Y5">
        <v>1330.8536484375363</v>
      </c>
      <c r="Z5" s="1">
        <f t="shared" si="4"/>
        <v>8.5037106370553325E-2</v>
      </c>
      <c r="AA5" s="1">
        <f t="shared" si="5"/>
        <v>1.3622944440562643</v>
      </c>
    </row>
    <row r="6" spans="2:30" x14ac:dyDescent="0.2">
      <c r="T6">
        <v>57.6952</v>
      </c>
      <c r="U6">
        <f t="shared" si="0"/>
        <v>28.8476</v>
      </c>
      <c r="V6">
        <f t="shared" si="1"/>
        <v>2.88476</v>
      </c>
      <c r="W6">
        <f t="shared" si="2"/>
        <v>5.76952</v>
      </c>
      <c r="X6">
        <f t="shared" si="3"/>
        <v>10452.231363545599</v>
      </c>
      <c r="Y6">
        <v>850.52152343746275</v>
      </c>
      <c r="Z6" s="1">
        <f t="shared" si="4"/>
        <v>8.1372244246701156E-2</v>
      </c>
      <c r="AA6" s="1">
        <f t="shared" si="5"/>
        <v>1.3035833528321525</v>
      </c>
    </row>
    <row r="7" spans="2:30" x14ac:dyDescent="0.2">
      <c r="I7" t="s">
        <v>8</v>
      </c>
      <c r="T7">
        <v>43.858499999999999</v>
      </c>
      <c r="U7">
        <f t="shared" si="0"/>
        <v>21.92925</v>
      </c>
      <c r="V7">
        <f t="shared" si="1"/>
        <v>2.1929249999999998</v>
      </c>
      <c r="W7">
        <f t="shared" si="2"/>
        <v>4.3858499999999996</v>
      </c>
      <c r="X7">
        <f t="shared" si="3"/>
        <v>6040.0035898650003</v>
      </c>
      <c r="Y7">
        <v>418.6500312499702</v>
      </c>
      <c r="Z7" s="1">
        <f t="shared" si="4"/>
        <v>6.9312877885115198E-2</v>
      </c>
      <c r="AA7" s="1">
        <f t="shared" si="5"/>
        <v>1.1103923037195453</v>
      </c>
    </row>
    <row r="8" spans="2:30" x14ac:dyDescent="0.2">
      <c r="I8">
        <v>0.91600000000000004</v>
      </c>
      <c r="T8">
        <v>30.486799999999999</v>
      </c>
      <c r="U8">
        <f t="shared" si="0"/>
        <v>15.243399999999999</v>
      </c>
      <c r="V8">
        <f t="shared" si="1"/>
        <v>1.52434</v>
      </c>
      <c r="W8">
        <f t="shared" si="2"/>
        <v>3.0486800000000001</v>
      </c>
      <c r="X8">
        <f t="shared" si="3"/>
        <v>2918.4572191135999</v>
      </c>
      <c r="Y8">
        <v>171.62928125006147</v>
      </c>
      <c r="Z8" s="1">
        <f t="shared" si="4"/>
        <v>5.8808222414919988E-2</v>
      </c>
      <c r="AA8" s="1">
        <f t="shared" si="5"/>
        <v>0.94210772308701818</v>
      </c>
    </row>
    <row r="9" spans="2:30" x14ac:dyDescent="0.2">
      <c r="T9">
        <v>111.52760000000001</v>
      </c>
      <c r="U9">
        <f t="shared" si="0"/>
        <v>55.763800000000003</v>
      </c>
      <c r="V9">
        <f t="shared" si="1"/>
        <v>5.5763800000000003</v>
      </c>
      <c r="W9">
        <f t="shared" si="2"/>
        <v>11.152760000000001</v>
      </c>
      <c r="X9">
        <f t="shared" si="3"/>
        <v>39056.593463926401</v>
      </c>
      <c r="Y9" s="1">
        <v>3240.5465972221</v>
      </c>
      <c r="Z9" s="1">
        <f t="shared" si="4"/>
        <v>8.2970538641961841E-2</v>
      </c>
      <c r="AA9" s="1">
        <f t="shared" si="5"/>
        <v>1.3291880290442286</v>
      </c>
    </row>
    <row r="10" spans="2:30" x14ac:dyDescent="0.2">
      <c r="B10" t="s">
        <v>9</v>
      </c>
    </row>
    <row r="11" spans="2:30" x14ac:dyDescent="0.2">
      <c r="B11">
        <v>5.17</v>
      </c>
    </row>
    <row r="12" spans="2:30" x14ac:dyDescent="0.2">
      <c r="F12" t="s">
        <v>10</v>
      </c>
      <c r="G12">
        <v>86151</v>
      </c>
      <c r="H12">
        <v>25488</v>
      </c>
      <c r="I12">
        <f>H12/(H12+G12)</f>
        <v>0.22830731196087389</v>
      </c>
      <c r="R12" s="2"/>
      <c r="T12">
        <v>84.637799999999999</v>
      </c>
      <c r="U12">
        <f t="shared" ref="U12:U16" si="6">T12/2</f>
        <v>42.318899999999999</v>
      </c>
      <c r="V12">
        <f t="shared" ref="V12:V16" si="7">U12/10</f>
        <v>4.2318899999999999</v>
      </c>
      <c r="W12">
        <f t="shared" ref="W12:W16" si="8">V12*2</f>
        <v>8.4637799999999999</v>
      </c>
      <c r="X12">
        <f t="shared" ref="X12:X16" si="9">4*3.14*U12^2</f>
        <v>22493.5695729576</v>
      </c>
      <c r="Y12">
        <v>1844.7560859374935</v>
      </c>
      <c r="Z12" s="1">
        <f t="shared" ref="Z12:Z16" si="10">Y12/X12</f>
        <v>8.2012598309665841E-2</v>
      </c>
      <c r="AA12" s="1">
        <f t="shared" ref="AA12:AA16" si="11">Z12*16.02</f>
        <v>1.3138418249208468</v>
      </c>
      <c r="AC12" s="1">
        <f>AVERAGE(T4,T12)</f>
        <v>85.173850000000002</v>
      </c>
      <c r="AD12" s="1">
        <f>AVERAGE(AA4,AA12)</f>
        <v>1.3173898232754915</v>
      </c>
    </row>
    <row r="13" spans="2:30" x14ac:dyDescent="0.2">
      <c r="B13" t="s">
        <v>11</v>
      </c>
      <c r="C13" t="s">
        <v>12</v>
      </c>
      <c r="T13">
        <v>71.212699999999998</v>
      </c>
      <c r="U13">
        <f t="shared" si="6"/>
        <v>35.606349999999999</v>
      </c>
      <c r="V13">
        <f t="shared" si="7"/>
        <v>3.560635</v>
      </c>
      <c r="W13">
        <f t="shared" si="8"/>
        <v>7.12127</v>
      </c>
      <c r="X13">
        <f t="shared" si="9"/>
        <v>15923.7207336506</v>
      </c>
      <c r="Y13">
        <v>1219.1704609374283</v>
      </c>
      <c r="Z13" s="1">
        <f t="shared" si="10"/>
        <v>7.6563165187959609E-2</v>
      </c>
      <c r="AA13" s="1">
        <f t="shared" si="11"/>
        <v>1.2265419063111129</v>
      </c>
      <c r="AC13" s="1">
        <f t="shared" ref="AC13:AC16" si="12">AVERAGE(T5,T13)</f>
        <v>70.905650000000009</v>
      </c>
      <c r="AD13" s="1">
        <f>AVERAGE(AA5,AA13)</f>
        <v>1.2944181751836887</v>
      </c>
    </row>
    <row r="14" spans="2:30" x14ac:dyDescent="0.2">
      <c r="B14">
        <v>6.1</v>
      </c>
      <c r="C14">
        <v>1.6</v>
      </c>
      <c r="F14" t="s">
        <v>13</v>
      </c>
      <c r="T14">
        <v>58.060699999999997</v>
      </c>
      <c r="U14">
        <f t="shared" si="6"/>
        <v>29.030349999999999</v>
      </c>
      <c r="V14">
        <f t="shared" si="7"/>
        <v>2.903035</v>
      </c>
      <c r="W14">
        <f t="shared" si="8"/>
        <v>5.8060700000000001</v>
      </c>
      <c r="X14">
        <f t="shared" si="9"/>
        <v>10585.0809372986</v>
      </c>
      <c r="Y14">
        <v>733.03933593747206</v>
      </c>
      <c r="Z14" s="1">
        <f t="shared" si="10"/>
        <v>6.9252123841062455E-2</v>
      </c>
      <c r="AA14" s="1">
        <f t="shared" si="11"/>
        <v>1.1094190239338204</v>
      </c>
      <c r="AC14" s="1">
        <f t="shared" si="12"/>
        <v>57.877949999999998</v>
      </c>
      <c r="AD14" s="1">
        <f>AVERAGE(AA6,AA14)</f>
        <v>1.2065011883829864</v>
      </c>
    </row>
    <row r="15" spans="2:30" x14ac:dyDescent="0.2">
      <c r="B15">
        <f>B14-C14</f>
        <v>4.5</v>
      </c>
      <c r="E15">
        <v>12.5</v>
      </c>
      <c r="F15">
        <v>1</v>
      </c>
      <c r="G15">
        <v>86193</v>
      </c>
      <c r="H15">
        <v>25446</v>
      </c>
      <c r="I15">
        <f>H15/(H15+G15)</f>
        <v>0.2279310993470024</v>
      </c>
      <c r="T15">
        <v>43.8414</v>
      </c>
      <c r="U15">
        <f t="shared" si="6"/>
        <v>21.9207</v>
      </c>
      <c r="V15">
        <f t="shared" si="7"/>
        <v>2.1920700000000002</v>
      </c>
      <c r="W15">
        <f t="shared" si="8"/>
        <v>4.3841400000000004</v>
      </c>
      <c r="X15">
        <f t="shared" si="9"/>
        <v>6035.2946314343999</v>
      </c>
      <c r="Y15">
        <v>437.75549218745437</v>
      </c>
      <c r="Z15" s="1">
        <f t="shared" si="10"/>
        <v>7.2532580250090239E-2</v>
      </c>
      <c r="AA15" s="1">
        <f t="shared" si="11"/>
        <v>1.1619719356064455</v>
      </c>
      <c r="AC15" s="1">
        <f t="shared" si="12"/>
        <v>43.84995</v>
      </c>
      <c r="AD15" s="1">
        <f>AVERAGE(AA7,AA15)</f>
        <v>1.1361821196629953</v>
      </c>
    </row>
    <row r="16" spans="2:30" x14ac:dyDescent="0.2">
      <c r="B16" t="s">
        <v>11</v>
      </c>
      <c r="T16">
        <v>30.798999999999999</v>
      </c>
      <c r="U16">
        <f t="shared" si="6"/>
        <v>15.3995</v>
      </c>
      <c r="V16">
        <f t="shared" si="7"/>
        <v>1.5399499999999999</v>
      </c>
      <c r="W16">
        <f t="shared" si="8"/>
        <v>3.0798999999999999</v>
      </c>
      <c r="X16">
        <f t="shared" si="9"/>
        <v>2978.5361791400001</v>
      </c>
      <c r="Y16">
        <v>245.30867968755774</v>
      </c>
      <c r="Z16" s="1">
        <f t="shared" si="10"/>
        <v>8.2358804773150787E-2</v>
      </c>
      <c r="AA16" s="1">
        <f t="shared" si="11"/>
        <v>1.3193880524658756</v>
      </c>
      <c r="AC16" s="1">
        <f t="shared" si="12"/>
        <v>30.642899999999997</v>
      </c>
      <c r="AD16" s="1">
        <f>AVERAGE(AA8,AA16)</f>
        <v>1.130747887776447</v>
      </c>
    </row>
    <row r="17" spans="1:34" x14ac:dyDescent="0.2">
      <c r="B17">
        <v>5.6</v>
      </c>
    </row>
    <row r="21" spans="1:34" x14ac:dyDescent="0.2">
      <c r="B21" t="s">
        <v>14</v>
      </c>
    </row>
    <row r="22" spans="1:34" x14ac:dyDescent="0.2">
      <c r="J22" t="s">
        <v>40</v>
      </c>
      <c r="K22" t="s">
        <v>41</v>
      </c>
      <c r="L22" t="s">
        <v>42</v>
      </c>
    </row>
    <row r="23" spans="1:34" x14ac:dyDescent="0.2">
      <c r="B23" t="s">
        <v>15</v>
      </c>
      <c r="G23" t="s">
        <v>39</v>
      </c>
      <c r="J23">
        <f>4*3.141592*(G24*3.43)^2</f>
        <v>16299.5874328728</v>
      </c>
      <c r="K23">
        <f>J27/J23</f>
        <v>9.6224514127110056E-2</v>
      </c>
      <c r="L23">
        <f>K23*16.02</f>
        <v>1.541516716316303</v>
      </c>
      <c r="AE23" t="s">
        <v>16</v>
      </c>
    </row>
    <row r="24" spans="1:34" x14ac:dyDescent="0.2">
      <c r="E24" t="s">
        <v>17</v>
      </c>
      <c r="F24" t="s">
        <v>38</v>
      </c>
      <c r="G24">
        <v>10.5</v>
      </c>
      <c r="Y24" t="s">
        <v>18</v>
      </c>
      <c r="Z24" t="s">
        <v>19</v>
      </c>
      <c r="AA24" t="s">
        <v>20</v>
      </c>
      <c r="AB24" t="s">
        <v>21</v>
      </c>
      <c r="AD24">
        <f>(4/3)*3.14*((3.413*12.5)^3)</f>
        <v>325092.75320463529</v>
      </c>
      <c r="AE24" t="s">
        <v>22</v>
      </c>
    </row>
    <row r="25" spans="1:34" x14ac:dyDescent="0.2">
      <c r="B25">
        <v>9721</v>
      </c>
      <c r="C25" t="s">
        <v>23</v>
      </c>
      <c r="E25" t="s">
        <v>24</v>
      </c>
      <c r="F25" t="s">
        <v>10</v>
      </c>
      <c r="G25" t="s">
        <v>25</v>
      </c>
      <c r="H25" t="s">
        <v>26</v>
      </c>
      <c r="J25" t="s">
        <v>5</v>
      </c>
      <c r="K25" t="s">
        <v>27</v>
      </c>
      <c r="L25" t="s">
        <v>28</v>
      </c>
      <c r="M25" t="s">
        <v>29</v>
      </c>
      <c r="N25" t="s">
        <v>30</v>
      </c>
      <c r="Y25">
        <v>0</v>
      </c>
      <c r="Z25">
        <v>32.585000000000001</v>
      </c>
      <c r="AA25">
        <v>104.61499999999999</v>
      </c>
      <c r="AB25">
        <v>72.03</v>
      </c>
      <c r="AD25">
        <f t="shared" ref="AD25:AD37" si="13">(1/6)*3.14*(AB25)^3</f>
        <v>195577.38815012999</v>
      </c>
    </row>
    <row r="26" spans="1:34" x14ac:dyDescent="0.2">
      <c r="B26">
        <v>0</v>
      </c>
      <c r="C26">
        <v>100000</v>
      </c>
      <c r="E26">
        <v>300.03305</v>
      </c>
      <c r="F26">
        <v>-601868.78391999996</v>
      </c>
      <c r="G26" s="2">
        <v>2498678.7196900002</v>
      </c>
      <c r="H26">
        <v>1.09E-3</v>
      </c>
      <c r="Y26">
        <v>100000</v>
      </c>
      <c r="Z26">
        <v>33.187899999999999</v>
      </c>
      <c r="AA26">
        <v>104.051</v>
      </c>
      <c r="AB26">
        <v>70.863100000000003</v>
      </c>
      <c r="AD26">
        <f t="shared" si="13"/>
        <v>186225.36719820322</v>
      </c>
    </row>
    <row r="27" spans="1:34" x14ac:dyDescent="0.2">
      <c r="B27">
        <v>0</v>
      </c>
      <c r="C27">
        <v>200000</v>
      </c>
      <c r="E27">
        <v>300.06038000000001</v>
      </c>
      <c r="F27">
        <v>-554591.25115999999</v>
      </c>
      <c r="G27" s="2">
        <v>2496623.71166</v>
      </c>
      <c r="H27">
        <v>1.9570000000000001E-2</v>
      </c>
      <c r="J27">
        <f>F27-(128000-$B$25)/128000*F$26</f>
        <v>1568.4198812005343</v>
      </c>
      <c r="K27">
        <f>B27/$B$25</f>
        <v>0</v>
      </c>
      <c r="L27">
        <f>G27/$G$26</f>
        <v>0.99917756211960895</v>
      </c>
      <c r="M27">
        <f>F27-$F$27</f>
        <v>0</v>
      </c>
      <c r="P27" t="s">
        <v>34</v>
      </c>
      <c r="Q27" t="s">
        <v>23</v>
      </c>
      <c r="R27" t="s">
        <v>24</v>
      </c>
      <c r="S27" t="s">
        <v>10</v>
      </c>
      <c r="T27" t="s">
        <v>25</v>
      </c>
      <c r="U27" t="s">
        <v>26</v>
      </c>
      <c r="V27" t="s">
        <v>35</v>
      </c>
      <c r="W27" t="s">
        <v>36</v>
      </c>
      <c r="Y27">
        <v>200000</v>
      </c>
      <c r="Z27">
        <v>33.417200000000001</v>
      </c>
      <c r="AA27">
        <v>103.98099999999999</v>
      </c>
      <c r="AB27">
        <v>70.563800000000001</v>
      </c>
      <c r="AD27">
        <f t="shared" si="13"/>
        <v>183875.67448405796</v>
      </c>
      <c r="AE27" t="s">
        <v>31</v>
      </c>
      <c r="AF27" t="s">
        <v>32</v>
      </c>
      <c r="AG27" t="s">
        <v>33</v>
      </c>
      <c r="AH27" t="s">
        <v>37</v>
      </c>
    </row>
    <row r="28" spans="1:34" x14ac:dyDescent="0.2">
      <c r="A28">
        <f>1/1250</f>
        <v>8.0000000000000004E-4</v>
      </c>
      <c r="B28">
        <v>80</v>
      </c>
      <c r="C28">
        <v>300000</v>
      </c>
      <c r="E28">
        <v>299.99599999999998</v>
      </c>
      <c r="F28">
        <v>-554599.34913999995</v>
      </c>
      <c r="G28" s="2">
        <v>2496623.71166</v>
      </c>
      <c r="H28">
        <v>-22.846050000000002</v>
      </c>
      <c r="J28">
        <f t="shared" ref="J28:J37" si="14">F28-(128000-$B$25)/128000*F$26</f>
        <v>1560.321901200572</v>
      </c>
      <c r="K28">
        <f t="shared" ref="K28:K37" si="15">B28/$B$25</f>
        <v>8.2296060076123851E-3</v>
      </c>
      <c r="L28">
        <f t="shared" ref="L28:L37" si="16">G28/$G$26</f>
        <v>0.99917756211960895</v>
      </c>
      <c r="M28">
        <f>F28-$F$27</f>
        <v>-8.0979799999622628</v>
      </c>
      <c r="N28">
        <f>((M28-M27)-(B28-B27)*$B$15)/(B28-B27)</f>
        <v>-4.6012247499995285</v>
      </c>
      <c r="P28">
        <f>B28</f>
        <v>80</v>
      </c>
      <c r="Q28">
        <v>300000</v>
      </c>
      <c r="R28">
        <v>300.17316</v>
      </c>
      <c r="S28">
        <v>-554596.70316999999</v>
      </c>
      <c r="T28" s="2">
        <v>2495372.8899500002</v>
      </c>
      <c r="U28">
        <v>643.3356</v>
      </c>
      <c r="V28">
        <v>65.442570000000003</v>
      </c>
      <c r="W28">
        <f>V28*10^-4</f>
        <v>6.5442570000000004E-3</v>
      </c>
      <c r="Y28">
        <v>300000</v>
      </c>
      <c r="Z28">
        <v>33.2408</v>
      </c>
      <c r="AA28">
        <v>104.13500000000001</v>
      </c>
      <c r="AB28">
        <v>70.894199999999998</v>
      </c>
      <c r="AD28">
        <f t="shared" si="13"/>
        <v>186470.66345594052</v>
      </c>
      <c r="AE28">
        <f t="shared" ref="AE28:AE37" si="17">W28*$AD$24/AD28</f>
        <v>1.1409250583330458E-2</v>
      </c>
      <c r="AF28">
        <f>AE28*1000</f>
        <v>11.409250583330458</v>
      </c>
      <c r="AG28">
        <f t="shared" ref="AG28:AG37" si="18">AD28/P28*0.6022</f>
        <v>1403.6579191645922</v>
      </c>
      <c r="AH28">
        <f t="shared" ref="AH28:AH37" si="19">P28/AD28</f>
        <v>4.2902190895514501E-4</v>
      </c>
    </row>
    <row r="29" spans="1:34" x14ac:dyDescent="0.2">
      <c r="B29">
        <v>160</v>
      </c>
      <c r="C29">
        <v>400000</v>
      </c>
      <c r="E29">
        <v>299.96857</v>
      </c>
      <c r="F29">
        <v>-554606.14179999998</v>
      </c>
      <c r="G29" s="2">
        <v>2496623.71166</v>
      </c>
      <c r="H29">
        <v>-41.393619999999999</v>
      </c>
      <c r="J29">
        <f t="shared" si="14"/>
        <v>1553.5292412005365</v>
      </c>
      <c r="K29">
        <f t="shared" si="15"/>
        <v>1.645921201522477E-2</v>
      </c>
      <c r="L29">
        <f t="shared" si="16"/>
        <v>0.99917756211960895</v>
      </c>
      <c r="M29">
        <f>F29-$F$27</f>
        <v>-14.890639999997802</v>
      </c>
      <c r="N29">
        <f t="shared" ref="N29:N37" si="20">((M29-M28)-(B29-B28)*$B$15)/(B29-B28)</f>
        <v>-4.5849082500004439</v>
      </c>
      <c r="P29">
        <f>B29</f>
        <v>160</v>
      </c>
      <c r="Q29">
        <v>400000</v>
      </c>
      <c r="R29">
        <v>300.21030000000002</v>
      </c>
      <c r="S29">
        <v>-554593.51249999995</v>
      </c>
      <c r="T29" s="2">
        <v>2495372.8899500002</v>
      </c>
      <c r="U29">
        <v>519.96952999999996</v>
      </c>
      <c r="V29">
        <v>115.38903000000001</v>
      </c>
      <c r="W29">
        <f>V29*10^-4</f>
        <v>1.1538903000000001E-2</v>
      </c>
      <c r="Y29">
        <v>400000</v>
      </c>
      <c r="Z29">
        <v>33.098100000000002</v>
      </c>
      <c r="AA29">
        <v>103.962</v>
      </c>
      <c r="AB29">
        <v>70.863900000000001</v>
      </c>
      <c r="AD29">
        <f t="shared" si="13"/>
        <v>186231.67437255738</v>
      </c>
      <c r="AE29">
        <f t="shared" si="17"/>
        <v>2.0142726836719003E-2</v>
      </c>
      <c r="AF29">
        <f t="shared" ref="AF29:AF37" si="21">AE29*1000</f>
        <v>20.142726836719003</v>
      </c>
      <c r="AG29">
        <f t="shared" si="18"/>
        <v>700.92946441971287</v>
      </c>
      <c r="AH29">
        <f t="shared" si="19"/>
        <v>8.5914493621487402E-4</v>
      </c>
    </row>
    <row r="30" spans="1:34" x14ac:dyDescent="0.2">
      <c r="B30">
        <v>240</v>
      </c>
      <c r="C30">
        <v>500000</v>
      </c>
      <c r="E30">
        <v>300.01047999999997</v>
      </c>
      <c r="F30">
        <v>-554608.80368999997</v>
      </c>
      <c r="G30" s="2">
        <v>2496623.71166</v>
      </c>
      <c r="H30">
        <v>-59.506259999999997</v>
      </c>
      <c r="J30">
        <f t="shared" si="14"/>
        <v>1550.867351200548</v>
      </c>
      <c r="K30">
        <f t="shared" si="15"/>
        <v>2.4688818022837157E-2</v>
      </c>
      <c r="L30">
        <f t="shared" si="16"/>
        <v>0.99917756211960895</v>
      </c>
      <c r="M30">
        <f t="shared" ref="M30:M37" si="22">F30-$F$27</f>
        <v>-17.552529999986291</v>
      </c>
      <c r="N30">
        <f t="shared" si="20"/>
        <v>-4.5332736249998558</v>
      </c>
      <c r="P30">
        <f>B30</f>
        <v>240</v>
      </c>
      <c r="Q30">
        <v>500000</v>
      </c>
      <c r="R30">
        <v>300.19011999999998</v>
      </c>
      <c r="S30">
        <v>-554600.01005000004</v>
      </c>
      <c r="T30" s="2">
        <v>2495372.8899500002</v>
      </c>
      <c r="U30">
        <v>482.35406999999998</v>
      </c>
      <c r="V30">
        <v>177.85663</v>
      </c>
      <c r="W30">
        <f t="shared" ref="W30:W76" si="23">V30*10^-4</f>
        <v>1.7785663E-2</v>
      </c>
      <c r="Y30">
        <v>500000</v>
      </c>
      <c r="Z30">
        <v>33.572800000000001</v>
      </c>
      <c r="AA30">
        <v>103.828</v>
      </c>
      <c r="AB30">
        <v>70.255200000000002</v>
      </c>
      <c r="AD30">
        <f t="shared" si="13"/>
        <v>181473.75309304945</v>
      </c>
      <c r="AE30">
        <f t="shared" si="17"/>
        <v>3.1861302550320519E-2</v>
      </c>
      <c r="AF30">
        <f t="shared" si="21"/>
        <v>31.86130255032052</v>
      </c>
      <c r="AG30">
        <f t="shared" si="18"/>
        <v>455.34789213597651</v>
      </c>
      <c r="AH30">
        <f t="shared" si="19"/>
        <v>1.322505298476643E-3</v>
      </c>
    </row>
    <row r="31" spans="1:34" x14ac:dyDescent="0.2">
      <c r="B31">
        <v>320</v>
      </c>
      <c r="C31">
        <v>600000</v>
      </c>
      <c r="E31">
        <v>300.06484999999998</v>
      </c>
      <c r="F31">
        <v>-554611.00896999997</v>
      </c>
      <c r="G31" s="2">
        <v>2496623.71166</v>
      </c>
      <c r="H31">
        <v>-40.132730000000002</v>
      </c>
      <c r="J31">
        <f t="shared" si="14"/>
        <v>1548.6620712005533</v>
      </c>
      <c r="K31">
        <f t="shared" si="15"/>
        <v>3.291842403044954E-2</v>
      </c>
      <c r="L31">
        <f t="shared" si="16"/>
        <v>0.99917756211960895</v>
      </c>
      <c r="M31">
        <f t="shared" si="22"/>
        <v>-19.757809999980964</v>
      </c>
      <c r="N31">
        <f t="shared" si="20"/>
        <v>-4.5275659999999336</v>
      </c>
      <c r="P31">
        <f>B31</f>
        <v>320</v>
      </c>
      <c r="Q31">
        <v>600000</v>
      </c>
      <c r="R31">
        <v>300.15701000000001</v>
      </c>
      <c r="S31">
        <v>-554604.89786000003</v>
      </c>
      <c r="T31" s="2">
        <v>2495372.8899500002</v>
      </c>
      <c r="U31">
        <v>562.14481000000001</v>
      </c>
      <c r="V31">
        <v>264.34872999999999</v>
      </c>
      <c r="W31">
        <f t="shared" si="23"/>
        <v>2.6434873000000001E-2</v>
      </c>
      <c r="Y31">
        <v>600000</v>
      </c>
      <c r="Z31">
        <v>33.315899999999999</v>
      </c>
      <c r="AA31">
        <v>104.098</v>
      </c>
      <c r="AB31">
        <v>70.7821</v>
      </c>
      <c r="AD31">
        <f t="shared" si="13"/>
        <v>185587.50267057243</v>
      </c>
      <c r="AE31">
        <f t="shared" si="17"/>
        <v>4.6305842368272496E-2</v>
      </c>
      <c r="AF31">
        <f t="shared" si="21"/>
        <v>46.305842368272494</v>
      </c>
      <c r="AG31">
        <f t="shared" si="18"/>
        <v>349.25248158818346</v>
      </c>
      <c r="AH31">
        <f t="shared" si="19"/>
        <v>1.7242540332471461E-3</v>
      </c>
    </row>
    <row r="32" spans="1:34" x14ac:dyDescent="0.2">
      <c r="B32">
        <v>400</v>
      </c>
      <c r="C32">
        <v>700000</v>
      </c>
      <c r="E32">
        <v>300.04295000000002</v>
      </c>
      <c r="F32">
        <v>-554615.89388999995</v>
      </c>
      <c r="G32" s="2">
        <v>2496623.71166</v>
      </c>
      <c r="H32">
        <v>-8.2466899999999992</v>
      </c>
      <c r="J32">
        <f t="shared" si="14"/>
        <v>1543.7771512005711</v>
      </c>
      <c r="K32">
        <f t="shared" si="15"/>
        <v>4.1148030038061931E-2</v>
      </c>
      <c r="L32">
        <f t="shared" si="16"/>
        <v>0.99917756211960895</v>
      </c>
      <c r="M32">
        <f t="shared" si="22"/>
        <v>-24.642729999963194</v>
      </c>
      <c r="N32">
        <f t="shared" si="20"/>
        <v>-4.5610614999997781</v>
      </c>
      <c r="P32">
        <f>B32</f>
        <v>400</v>
      </c>
      <c r="Q32">
        <v>700000</v>
      </c>
      <c r="R32">
        <v>300.17257999999998</v>
      </c>
      <c r="S32">
        <v>-554595.67220999999</v>
      </c>
      <c r="T32" s="2">
        <v>2495372.8899500002</v>
      </c>
      <c r="U32">
        <v>613.06005000000005</v>
      </c>
      <c r="V32">
        <v>329.42066999999997</v>
      </c>
      <c r="W32">
        <f t="shared" si="23"/>
        <v>3.2942066999999998E-2</v>
      </c>
      <c r="Y32">
        <v>700000</v>
      </c>
      <c r="Z32">
        <v>33.2361</v>
      </c>
      <c r="AA32">
        <v>103.64700000000001</v>
      </c>
      <c r="AB32">
        <v>70.410899999999998</v>
      </c>
      <c r="AD32">
        <f t="shared" si="13"/>
        <v>182682.97872525605</v>
      </c>
      <c r="AE32">
        <f t="shared" si="17"/>
        <v>5.8621921604352527E-2</v>
      </c>
      <c r="AF32">
        <f t="shared" si="21"/>
        <v>58.621921604352529</v>
      </c>
      <c r="AG32">
        <f t="shared" si="18"/>
        <v>275.02922447087298</v>
      </c>
      <c r="AH32">
        <f t="shared" si="19"/>
        <v>2.1895854928092417E-3</v>
      </c>
    </row>
    <row r="33" spans="2:34" x14ac:dyDescent="0.2">
      <c r="B33">
        <v>480</v>
      </c>
      <c r="C33">
        <v>800000</v>
      </c>
      <c r="E33">
        <v>299.97453000000002</v>
      </c>
      <c r="F33">
        <v>-554616.85626000003</v>
      </c>
      <c r="G33" s="2">
        <v>2496623.71166</v>
      </c>
      <c r="H33">
        <v>-37.720860000000002</v>
      </c>
      <c r="J33">
        <f t="shared" si="14"/>
        <v>1542.81478120049</v>
      </c>
      <c r="K33">
        <f t="shared" si="15"/>
        <v>4.9377636045674314E-2</v>
      </c>
      <c r="L33">
        <f t="shared" si="16"/>
        <v>0.99917756211960895</v>
      </c>
      <c r="M33">
        <f t="shared" si="22"/>
        <v>-25.605100000044331</v>
      </c>
      <c r="N33">
        <f t="shared" si="20"/>
        <v>-4.5120296250010146</v>
      </c>
      <c r="P33">
        <f>B33</f>
        <v>480</v>
      </c>
      <c r="Q33">
        <v>800000</v>
      </c>
      <c r="R33">
        <v>300.21782000000002</v>
      </c>
      <c r="S33">
        <v>-554606.52910000004</v>
      </c>
      <c r="T33" s="2">
        <v>2495372.8899500002</v>
      </c>
      <c r="U33">
        <v>538.45254999999997</v>
      </c>
      <c r="V33">
        <v>371.20224000000002</v>
      </c>
      <c r="W33">
        <f t="shared" si="23"/>
        <v>3.7120224E-2</v>
      </c>
      <c r="Y33">
        <v>800000</v>
      </c>
      <c r="Z33">
        <v>33.0535</v>
      </c>
      <c r="AA33">
        <v>103.879</v>
      </c>
      <c r="AB33">
        <v>70.825500000000005</v>
      </c>
      <c r="AD33">
        <f t="shared" si="13"/>
        <v>185929.09061026663</v>
      </c>
      <c r="AE33">
        <f t="shared" si="17"/>
        <v>6.4903860822016171E-2</v>
      </c>
      <c r="AF33">
        <f t="shared" si="21"/>
        <v>64.903860822016171</v>
      </c>
      <c r="AG33">
        <f t="shared" si="18"/>
        <v>233.26353826146365</v>
      </c>
      <c r="AH33">
        <f t="shared" si="19"/>
        <v>2.5816293643158138E-3</v>
      </c>
    </row>
    <row r="34" spans="2:34" x14ac:dyDescent="0.2">
      <c r="B34">
        <v>560</v>
      </c>
      <c r="C34">
        <v>900000</v>
      </c>
      <c r="E34">
        <v>299.98777999999999</v>
      </c>
      <c r="F34">
        <v>-554621.74653</v>
      </c>
      <c r="G34" s="2">
        <v>2496623.71166</v>
      </c>
      <c r="H34">
        <v>-19.95908</v>
      </c>
      <c r="J34">
        <f t="shared" si="14"/>
        <v>1537.9245112005156</v>
      </c>
      <c r="K34">
        <f t="shared" si="15"/>
        <v>5.7607242053286697E-2</v>
      </c>
      <c r="L34">
        <f t="shared" si="16"/>
        <v>0.99917756211960895</v>
      </c>
      <c r="M34">
        <f t="shared" si="22"/>
        <v>-30.495370000018738</v>
      </c>
      <c r="N34">
        <f t="shared" si="20"/>
        <v>-4.5611283749996803</v>
      </c>
      <c r="P34">
        <f>B34</f>
        <v>560</v>
      </c>
      <c r="Q34">
        <v>900000</v>
      </c>
      <c r="R34">
        <v>300.19648000000001</v>
      </c>
      <c r="S34">
        <v>-554599.53246999998</v>
      </c>
      <c r="T34" s="2">
        <v>2495372.8899500002</v>
      </c>
      <c r="U34">
        <v>522.09073000000001</v>
      </c>
      <c r="V34">
        <v>442.92084999999997</v>
      </c>
      <c r="W34">
        <f t="shared" si="23"/>
        <v>4.4292085000000002E-2</v>
      </c>
      <c r="Y34">
        <v>900000</v>
      </c>
      <c r="Z34">
        <v>33.4557</v>
      </c>
      <c r="AA34">
        <v>104.075</v>
      </c>
      <c r="AB34">
        <v>70.619299999999996</v>
      </c>
      <c r="AD34">
        <f t="shared" si="13"/>
        <v>184309.88275699216</v>
      </c>
      <c r="AE34">
        <f t="shared" si="17"/>
        <v>7.8124057388764587E-2</v>
      </c>
      <c r="AF34">
        <f t="shared" si="21"/>
        <v>78.124057388764584</v>
      </c>
      <c r="AG34">
        <f t="shared" si="18"/>
        <v>198.19894892189404</v>
      </c>
      <c r="AH34">
        <f t="shared" si="19"/>
        <v>3.0383612187434659E-3</v>
      </c>
    </row>
    <row r="35" spans="2:34" x14ac:dyDescent="0.2">
      <c r="B35">
        <v>640</v>
      </c>
      <c r="C35">
        <v>1000000</v>
      </c>
      <c r="E35">
        <v>299.99092999999999</v>
      </c>
      <c r="F35">
        <v>-554623.20430999994</v>
      </c>
      <c r="G35" s="2">
        <v>2496623.71166</v>
      </c>
      <c r="H35">
        <v>-5.0449299999999999</v>
      </c>
      <c r="J35">
        <f t="shared" si="14"/>
        <v>1536.4667312005768</v>
      </c>
      <c r="K35">
        <f t="shared" si="15"/>
        <v>6.5836848060899081E-2</v>
      </c>
      <c r="L35">
        <f t="shared" si="16"/>
        <v>0.99917756211960895</v>
      </c>
      <c r="M35">
        <f t="shared" si="22"/>
        <v>-31.953149999957532</v>
      </c>
      <c r="N35">
        <f t="shared" si="20"/>
        <v>-4.5182222499992353</v>
      </c>
      <c r="P35">
        <f>B35</f>
        <v>640</v>
      </c>
      <c r="Q35">
        <v>1000000</v>
      </c>
      <c r="R35">
        <v>300.19443999999999</v>
      </c>
      <c r="S35">
        <v>-554602.55578000005</v>
      </c>
      <c r="T35" s="2">
        <v>2495372.8899500002</v>
      </c>
      <c r="U35">
        <v>474.06788999999998</v>
      </c>
      <c r="V35">
        <v>556.08759999999995</v>
      </c>
      <c r="W35">
        <f t="shared" si="23"/>
        <v>5.560876E-2</v>
      </c>
      <c r="Y35">
        <v>1000000</v>
      </c>
      <c r="Z35">
        <v>33.307200000000002</v>
      </c>
      <c r="AA35">
        <v>104.123</v>
      </c>
      <c r="AB35">
        <v>70.815799999999996</v>
      </c>
      <c r="AD35">
        <f t="shared" si="13"/>
        <v>185852.70857888798</v>
      </c>
      <c r="AE35">
        <f t="shared" si="17"/>
        <v>9.7270602236191328E-2</v>
      </c>
      <c r="AF35">
        <f t="shared" si="21"/>
        <v>97.270602236191323</v>
      </c>
      <c r="AG35">
        <f t="shared" si="18"/>
        <v>174.8757829784474</v>
      </c>
      <c r="AH35">
        <f t="shared" si="19"/>
        <v>3.4435871550849225E-3</v>
      </c>
    </row>
    <row r="36" spans="2:34" x14ac:dyDescent="0.2">
      <c r="B36">
        <v>720</v>
      </c>
      <c r="C36">
        <v>1100000</v>
      </c>
      <c r="E36">
        <v>299.98520000000002</v>
      </c>
      <c r="F36">
        <v>-554625.45242999995</v>
      </c>
      <c r="G36" s="2">
        <v>2496623.71166</v>
      </c>
      <c r="H36">
        <v>11.224349999999999</v>
      </c>
      <c r="J36">
        <f t="shared" si="14"/>
        <v>1534.2186112005729</v>
      </c>
      <c r="K36">
        <f t="shared" si="15"/>
        <v>7.4066454068511464E-2</v>
      </c>
      <c r="L36">
        <f t="shared" si="16"/>
        <v>0.99917756211960895</v>
      </c>
      <c r="M36">
        <f t="shared" si="22"/>
        <v>-34.201269999961369</v>
      </c>
      <c r="N36">
        <f t="shared" si="20"/>
        <v>-4.528101500000048</v>
      </c>
      <c r="P36">
        <f>B36</f>
        <v>720</v>
      </c>
      <c r="Q36">
        <v>1100000</v>
      </c>
      <c r="R36">
        <v>300.17957999999999</v>
      </c>
      <c r="S36">
        <v>-554606.87237</v>
      </c>
      <c r="T36" s="2">
        <v>2495372.8899500002</v>
      </c>
      <c r="U36">
        <v>535.96947999999998</v>
      </c>
      <c r="V36">
        <v>608.26718000000005</v>
      </c>
      <c r="W36">
        <f t="shared" si="23"/>
        <v>6.0826718000000009E-2</v>
      </c>
      <c r="Y36">
        <v>1100000</v>
      </c>
      <c r="Z36">
        <v>33.275399999999998</v>
      </c>
      <c r="AA36">
        <v>103.97799999999999</v>
      </c>
      <c r="AB36">
        <v>70.702600000000004</v>
      </c>
      <c r="AD36">
        <f t="shared" si="13"/>
        <v>184962.86842320912</v>
      </c>
      <c r="AE36">
        <f t="shared" si="17"/>
        <v>0.10690970242620151</v>
      </c>
      <c r="AF36">
        <f t="shared" si="21"/>
        <v>106.90970242620152</v>
      </c>
      <c r="AG36">
        <f t="shared" si="18"/>
        <v>154.70088800618961</v>
      </c>
      <c r="AH36">
        <f t="shared" si="19"/>
        <v>3.8926731951008956E-3</v>
      </c>
    </row>
    <row r="37" spans="2:34" x14ac:dyDescent="0.2">
      <c r="B37">
        <v>800</v>
      </c>
      <c r="C37">
        <v>1200000</v>
      </c>
      <c r="E37">
        <v>300.04102999999998</v>
      </c>
      <c r="F37">
        <v>-554628.19227999996</v>
      </c>
      <c r="G37" s="2">
        <v>2496623.71166</v>
      </c>
      <c r="H37">
        <v>45.112389999999998</v>
      </c>
      <c r="J37">
        <f t="shared" si="14"/>
        <v>1531.4787612005603</v>
      </c>
      <c r="K37">
        <f t="shared" si="15"/>
        <v>8.2296060076123861E-2</v>
      </c>
      <c r="L37">
        <f t="shared" si="16"/>
        <v>0.99917756211960895</v>
      </c>
      <c r="M37">
        <f t="shared" si="22"/>
        <v>-36.941119999974035</v>
      </c>
      <c r="N37">
        <f t="shared" si="20"/>
        <v>-4.5342481250001585</v>
      </c>
      <c r="P37">
        <f>B37</f>
        <v>800</v>
      </c>
      <c r="Q37">
        <v>1200000</v>
      </c>
      <c r="R37">
        <v>300.18621999999999</v>
      </c>
      <c r="S37">
        <v>-554613.84739000001</v>
      </c>
      <c r="T37" s="2">
        <v>2495372.8899500002</v>
      </c>
      <c r="U37">
        <v>585.61572000000001</v>
      </c>
      <c r="V37">
        <v>714.18628999999999</v>
      </c>
      <c r="W37">
        <f t="shared" si="23"/>
        <v>7.1418628999999997E-2</v>
      </c>
      <c r="Y37">
        <v>1200000</v>
      </c>
      <c r="Z37">
        <v>33.488</v>
      </c>
      <c r="AA37">
        <v>103.89100000000001</v>
      </c>
      <c r="AB37">
        <v>70.403000000000006</v>
      </c>
      <c r="AD37">
        <f t="shared" si="13"/>
        <v>182621.49533503281</v>
      </c>
      <c r="AE37">
        <f t="shared" si="17"/>
        <v>0.12713551977611307</v>
      </c>
      <c r="AF37">
        <f t="shared" si="21"/>
        <v>127.13551977611307</v>
      </c>
      <c r="AG37">
        <f t="shared" si="18"/>
        <v>137.46833061344594</v>
      </c>
      <c r="AH37">
        <f t="shared" si="19"/>
        <v>4.3806453261832079E-3</v>
      </c>
    </row>
    <row r="38" spans="2:34" x14ac:dyDescent="0.2">
      <c r="B38">
        <v>880</v>
      </c>
      <c r="C38">
        <v>1300000</v>
      </c>
      <c r="E38">
        <v>299.99666000000002</v>
      </c>
      <c r="F38">
        <v>-554631.52023999998</v>
      </c>
      <c r="G38" s="2">
        <v>2496623.71166</v>
      </c>
      <c r="H38">
        <v>79.183580000000006</v>
      </c>
      <c r="J38">
        <f t="shared" ref="J38:J76" si="24">F38-(128000-$B$25)/128000*F$26</f>
        <v>1528.1508012005361</v>
      </c>
      <c r="K38">
        <f>B38/$B$25</f>
        <v>9.0525666083736245E-2</v>
      </c>
      <c r="L38">
        <f>G38/$G$26</f>
        <v>0.99917756211960895</v>
      </c>
      <c r="M38">
        <f>F38-$F$27</f>
        <v>-40.269079999998212</v>
      </c>
      <c r="N38">
        <f>((M38-M37)-(B38-B37)*$B$15)/(B38-B37)</f>
        <v>-4.5415995000003022</v>
      </c>
      <c r="P38">
        <f>B38</f>
        <v>880</v>
      </c>
      <c r="Q38">
        <v>1300000</v>
      </c>
      <c r="R38">
        <v>300.25297</v>
      </c>
      <c r="S38">
        <v>-554603.38538999995</v>
      </c>
      <c r="T38" s="2">
        <v>2495372.8899500002</v>
      </c>
      <c r="U38">
        <v>713.70203000000004</v>
      </c>
      <c r="V38">
        <v>830.31253000000004</v>
      </c>
      <c r="W38">
        <f t="shared" si="23"/>
        <v>8.3031253000000013E-2</v>
      </c>
      <c r="Y38">
        <v>1300000</v>
      </c>
      <c r="Z38">
        <v>33.1571</v>
      </c>
      <c r="AA38">
        <v>104.17400000000001</v>
      </c>
      <c r="AB38">
        <v>71.016900000000007</v>
      </c>
      <c r="AD38">
        <f t="shared" ref="AD38:AD76" si="25">(1/6)*3.14*(AB38)^3</f>
        <v>187440.54135913946</v>
      </c>
      <c r="AE38">
        <f>W38*$AD$24/AD38</f>
        <v>0.14400757938530401</v>
      </c>
      <c r="AF38">
        <f t="shared" ref="AF38:AF76" si="26">AE38*1000</f>
        <v>144.00757938530401</v>
      </c>
      <c r="AG38">
        <f t="shared" ref="AG38:AG76" si="27">AD38/P38*0.6022</f>
        <v>128.26897046190203</v>
      </c>
      <c r="AH38">
        <f t="shared" ref="AH38:AH76" si="28">P38/AD38</f>
        <v>4.6948221212928755E-3</v>
      </c>
    </row>
    <row r="39" spans="2:34" x14ac:dyDescent="0.2">
      <c r="B39">
        <v>960</v>
      </c>
      <c r="C39">
        <v>1400000</v>
      </c>
      <c r="E39">
        <v>299.96183000000002</v>
      </c>
      <c r="F39">
        <v>-554633.47812999994</v>
      </c>
      <c r="G39" s="2">
        <v>2496623.71166</v>
      </c>
      <c r="H39">
        <v>135.4135</v>
      </c>
      <c r="J39">
        <f t="shared" si="24"/>
        <v>1526.1929112005746</v>
      </c>
      <c r="K39">
        <f>B39/$B$25</f>
        <v>9.8755272091348628E-2</v>
      </c>
      <c r="L39">
        <f>G39/$G$26</f>
        <v>0.99917756211960895</v>
      </c>
      <c r="M39">
        <f>F39-$F$27</f>
        <v>-42.226969999959692</v>
      </c>
      <c r="N39">
        <f>((M39-M38)-(B39-B38)*$B$15)/(B39-B38)</f>
        <v>-4.5244736249995183</v>
      </c>
      <c r="P39">
        <f>B39</f>
        <v>960</v>
      </c>
      <c r="Q39">
        <v>1400000</v>
      </c>
      <c r="R39">
        <v>300.16725000000002</v>
      </c>
      <c r="S39">
        <v>-554607.55782999995</v>
      </c>
      <c r="T39" s="2">
        <v>2495372.8899500002</v>
      </c>
      <c r="U39">
        <v>717.31688999999994</v>
      </c>
      <c r="V39">
        <v>958.10338000000002</v>
      </c>
      <c r="W39">
        <f t="shared" si="23"/>
        <v>9.5810338000000009E-2</v>
      </c>
      <c r="Y39">
        <v>1400000</v>
      </c>
      <c r="Z39">
        <v>33.167900000000003</v>
      </c>
      <c r="AA39">
        <v>103.92400000000001</v>
      </c>
      <c r="AB39">
        <v>70.756100000000004</v>
      </c>
      <c r="AD39">
        <f t="shared" si="25"/>
        <v>185383.0652699584</v>
      </c>
      <c r="AE39">
        <f>W39*$AD$24/AD39</f>
        <v>0.16801559797562668</v>
      </c>
      <c r="AF39">
        <f t="shared" si="26"/>
        <v>168.01559797562669</v>
      </c>
      <c r="AG39">
        <f t="shared" si="27"/>
        <v>116.28925198496765</v>
      </c>
      <c r="AH39">
        <f t="shared" si="28"/>
        <v>5.1784665368545361E-3</v>
      </c>
    </row>
    <row r="40" spans="2:34" x14ac:dyDescent="0.2">
      <c r="B40">
        <v>1040</v>
      </c>
      <c r="C40">
        <v>1500000</v>
      </c>
      <c r="E40">
        <v>299.96569</v>
      </c>
      <c r="F40">
        <v>-554633.36251000001</v>
      </c>
      <c r="G40" s="2">
        <v>2496623.71166</v>
      </c>
      <c r="H40">
        <v>184.74091999999999</v>
      </c>
      <c r="J40">
        <f t="shared" si="24"/>
        <v>1526.3085312005132</v>
      </c>
      <c r="K40">
        <f>B40/$B$25</f>
        <v>0.10698487809896101</v>
      </c>
      <c r="L40">
        <f>G40/$G$26</f>
        <v>0.99917756211960895</v>
      </c>
      <c r="M40">
        <f>F40-$F$27</f>
        <v>-42.111350000021048</v>
      </c>
      <c r="N40">
        <f>((M40-M39)-(B40-B39)*$B$15)/(B40-B39)</f>
        <v>-4.4985547500007668</v>
      </c>
      <c r="P40">
        <f>B40</f>
        <v>1040</v>
      </c>
      <c r="Q40">
        <v>1500000</v>
      </c>
      <c r="R40">
        <v>300.16501</v>
      </c>
      <c r="S40">
        <v>-554608.48329</v>
      </c>
      <c r="T40" s="2">
        <v>2495372.8899500002</v>
      </c>
      <c r="U40">
        <v>777.48325999999997</v>
      </c>
      <c r="V40">
        <v>1121.13786</v>
      </c>
      <c r="W40">
        <f t="shared" si="23"/>
        <v>0.11211378600000001</v>
      </c>
      <c r="Y40">
        <v>1500000</v>
      </c>
      <c r="Z40">
        <v>33.267400000000002</v>
      </c>
      <c r="AA40">
        <v>104.001</v>
      </c>
      <c r="AB40">
        <v>70.733599999999996</v>
      </c>
      <c r="AD40">
        <f t="shared" si="25"/>
        <v>185206.26951442932</v>
      </c>
      <c r="AE40">
        <f>W40*$AD$24/AD40</f>
        <v>0.19679344256807516</v>
      </c>
      <c r="AF40">
        <f t="shared" si="26"/>
        <v>196.79344256807516</v>
      </c>
      <c r="AG40">
        <f t="shared" si="27"/>
        <v>107.24155336691281</v>
      </c>
      <c r="AH40">
        <f t="shared" si="28"/>
        <v>5.6153606609897948E-3</v>
      </c>
    </row>
    <row r="41" spans="2:34" x14ac:dyDescent="0.2">
      <c r="B41">
        <v>1120</v>
      </c>
      <c r="C41">
        <v>1600000</v>
      </c>
      <c r="E41">
        <v>299.99013000000002</v>
      </c>
      <c r="F41">
        <v>-554634.34531999996</v>
      </c>
      <c r="G41" s="2">
        <v>2496623.71166</v>
      </c>
      <c r="H41">
        <v>265.61565999999999</v>
      </c>
      <c r="J41">
        <f t="shared" si="24"/>
        <v>1525.3257212005556</v>
      </c>
      <c r="K41">
        <f>B41/$B$25</f>
        <v>0.11521448410657339</v>
      </c>
      <c r="L41">
        <f>G41/$G$26</f>
        <v>0.99917756211960895</v>
      </c>
      <c r="M41">
        <f>F41-$F$27</f>
        <v>-43.094159999978729</v>
      </c>
      <c r="N41">
        <f>((M41-M40)-(B41-B40)*$B$15)/(B41-B40)</f>
        <v>-4.5122851249994707</v>
      </c>
      <c r="P41">
        <f>B41</f>
        <v>1120</v>
      </c>
      <c r="Q41">
        <v>1600000</v>
      </c>
      <c r="R41">
        <v>300.2</v>
      </c>
      <c r="S41">
        <v>-554616.66059999994</v>
      </c>
      <c r="T41" s="2">
        <v>2495372.8899500002</v>
      </c>
      <c r="U41">
        <v>709.82163000000003</v>
      </c>
      <c r="V41">
        <v>1211.03667</v>
      </c>
      <c r="W41">
        <f t="shared" si="23"/>
        <v>0.121103667</v>
      </c>
      <c r="Y41">
        <v>1600000</v>
      </c>
      <c r="Z41">
        <v>33.365499999999997</v>
      </c>
      <c r="AA41">
        <v>103.791</v>
      </c>
      <c r="AB41">
        <v>70.4255</v>
      </c>
      <c r="AD41">
        <f t="shared" si="25"/>
        <v>182796.64257177623</v>
      </c>
      <c r="AE41">
        <f>W41*$AD$24/AD41</f>
        <v>0.215375534114356</v>
      </c>
      <c r="AF41">
        <f t="shared" si="26"/>
        <v>215.37553411435601</v>
      </c>
      <c r="AG41">
        <f t="shared" si="27"/>
        <v>98.285837639931827</v>
      </c>
      <c r="AH41">
        <f t="shared" si="28"/>
        <v>6.1270271939498295E-3</v>
      </c>
    </row>
    <row r="42" spans="2:34" x14ac:dyDescent="0.2">
      <c r="B42">
        <v>1200</v>
      </c>
      <c r="C42">
        <v>1700000</v>
      </c>
      <c r="E42">
        <v>299.98471999999998</v>
      </c>
      <c r="F42">
        <v>-554631.36606999999</v>
      </c>
      <c r="G42" s="2">
        <v>2496623.71166</v>
      </c>
      <c r="H42">
        <v>296.12076000000002</v>
      </c>
      <c r="J42">
        <f t="shared" si="24"/>
        <v>1528.3049712005304</v>
      </c>
      <c r="K42">
        <f>B42/$B$25</f>
        <v>0.12344409011418578</v>
      </c>
      <c r="L42">
        <f>G42/$G$26</f>
        <v>0.99917756211960895</v>
      </c>
      <c r="M42">
        <f>F42-$F$27</f>
        <v>-40.114910000003874</v>
      </c>
      <c r="N42">
        <f>((M42-M41)-(B42-B41)*$B$15)/(B42-B41)</f>
        <v>-4.4627593750003145</v>
      </c>
      <c r="P42">
        <f>B42</f>
        <v>1200</v>
      </c>
      <c r="Q42">
        <v>1700000</v>
      </c>
      <c r="R42">
        <v>300.17048999999997</v>
      </c>
      <c r="S42">
        <v>-554603.21033999999</v>
      </c>
      <c r="T42" s="2">
        <v>2495372.8899500002</v>
      </c>
      <c r="U42">
        <v>759.02548000000002</v>
      </c>
      <c r="V42">
        <v>1458.70688</v>
      </c>
      <c r="W42">
        <f t="shared" si="23"/>
        <v>0.145870688</v>
      </c>
      <c r="Y42">
        <v>1700000</v>
      </c>
      <c r="Z42">
        <v>33.1922</v>
      </c>
      <c r="AA42">
        <v>103.907</v>
      </c>
      <c r="AB42">
        <v>70.714799999999997</v>
      </c>
      <c r="AD42">
        <f t="shared" si="25"/>
        <v>185058.63306522413</v>
      </c>
      <c r="AE42">
        <f>W42*$AD$24/AD42</f>
        <v>0.25625123663947408</v>
      </c>
      <c r="AF42">
        <f t="shared" si="26"/>
        <v>256.25123663947409</v>
      </c>
      <c r="AG42">
        <f t="shared" si="27"/>
        <v>92.868590693231624</v>
      </c>
      <c r="AH42">
        <f t="shared" si="28"/>
        <v>6.4844313400772751E-3</v>
      </c>
    </row>
    <row r="43" spans="2:34" x14ac:dyDescent="0.2">
      <c r="B43">
        <v>1280</v>
      </c>
      <c r="C43">
        <v>1800000</v>
      </c>
      <c r="E43">
        <v>299.95240999999999</v>
      </c>
      <c r="F43">
        <v>-554631.52500000002</v>
      </c>
      <c r="G43" s="2">
        <v>2496623.71166</v>
      </c>
      <c r="H43">
        <v>373.69403999999997</v>
      </c>
      <c r="J43">
        <f t="shared" si="24"/>
        <v>1528.1460412004963</v>
      </c>
      <c r="K43">
        <f>B43/$B$25</f>
        <v>0.13167369612179816</v>
      </c>
      <c r="L43">
        <f>G43/$G$26</f>
        <v>0.99917756211960895</v>
      </c>
      <c r="M43">
        <f>F43-$F$27</f>
        <v>-40.273840000038035</v>
      </c>
      <c r="N43">
        <f>((M43-M42)-(B43-B42)*$B$15)/(B43-B42)</f>
        <v>-4.501986625000427</v>
      </c>
      <c r="P43">
        <f>B43</f>
        <v>1280</v>
      </c>
      <c r="Q43">
        <v>1800000</v>
      </c>
      <c r="R43">
        <v>300.19114000000002</v>
      </c>
      <c r="S43">
        <v>-554606.67715</v>
      </c>
      <c r="T43" s="2">
        <v>2495372.8899500002</v>
      </c>
      <c r="U43">
        <v>672.55425000000002</v>
      </c>
      <c r="V43">
        <v>1577.10735</v>
      </c>
      <c r="W43">
        <f t="shared" si="23"/>
        <v>0.15771073500000002</v>
      </c>
      <c r="Y43">
        <v>1800000</v>
      </c>
      <c r="Z43">
        <v>33.234900000000003</v>
      </c>
      <c r="AA43">
        <v>103.815</v>
      </c>
      <c r="AB43">
        <v>70.580100000000002</v>
      </c>
      <c r="AD43">
        <f t="shared" si="25"/>
        <v>184003.12790426958</v>
      </c>
      <c r="AE43">
        <f>W43*$AD$24/AD43</f>
        <v>0.27863992115259562</v>
      </c>
      <c r="AF43">
        <f t="shared" si="26"/>
        <v>278.6399211525956</v>
      </c>
      <c r="AG43">
        <f t="shared" si="27"/>
        <v>86.567721581211813</v>
      </c>
      <c r="AH43">
        <f t="shared" si="28"/>
        <v>6.956403483890445E-3</v>
      </c>
    </row>
    <row r="44" spans="2:34" x14ac:dyDescent="0.2">
      <c r="B44">
        <v>1360</v>
      </c>
      <c r="C44">
        <v>1900000</v>
      </c>
      <c r="E44">
        <v>300.01222999999999</v>
      </c>
      <c r="F44">
        <v>-554630.20161999995</v>
      </c>
      <c r="G44" s="2">
        <v>2496623.71166</v>
      </c>
      <c r="H44">
        <v>459.83947999999998</v>
      </c>
      <c r="J44">
        <f t="shared" si="24"/>
        <v>1529.4694212005707</v>
      </c>
      <c r="K44">
        <f>B44/$B$25</f>
        <v>0.13990330212941054</v>
      </c>
      <c r="L44">
        <f>G44/$G$26</f>
        <v>0.99917756211960895</v>
      </c>
      <c r="M44">
        <f>F44-$F$27</f>
        <v>-38.950459999963641</v>
      </c>
      <c r="N44">
        <f>((M44-M43)-(B44-B43)*$B$15)/(B44-B43)</f>
        <v>-4.4834577499990704</v>
      </c>
      <c r="P44">
        <f>B44</f>
        <v>1360</v>
      </c>
      <c r="Q44">
        <v>1900000</v>
      </c>
      <c r="R44">
        <v>300.21616999999998</v>
      </c>
      <c r="S44">
        <v>-554605.23340999999</v>
      </c>
      <c r="T44" s="2">
        <v>2495372.8899500002</v>
      </c>
      <c r="U44">
        <v>867.41008999999997</v>
      </c>
      <c r="V44">
        <v>1761.4927600000001</v>
      </c>
      <c r="W44">
        <f t="shared" si="23"/>
        <v>0.17614927600000002</v>
      </c>
      <c r="Y44">
        <v>1900000</v>
      </c>
      <c r="Z44">
        <v>33.177700000000002</v>
      </c>
      <c r="AA44">
        <v>104.134</v>
      </c>
      <c r="AB44">
        <v>70.956299999999999</v>
      </c>
      <c r="AD44">
        <f t="shared" si="25"/>
        <v>186961.11152713699</v>
      </c>
      <c r="AE44">
        <f>W44*$AD$24/AD44</f>
        <v>0.30629285760066377</v>
      </c>
      <c r="AF44">
        <f t="shared" si="26"/>
        <v>306.29285760066375</v>
      </c>
      <c r="AG44">
        <f t="shared" si="27"/>
        <v>82.785280412971986</v>
      </c>
      <c r="AH44">
        <f t="shared" si="28"/>
        <v>7.2742400218486023E-3</v>
      </c>
    </row>
    <row r="45" spans="2:34" x14ac:dyDescent="0.2">
      <c r="B45">
        <v>1440</v>
      </c>
      <c r="C45">
        <v>2000000</v>
      </c>
      <c r="E45">
        <v>299.98401000000001</v>
      </c>
      <c r="F45">
        <v>-554627.13239000004</v>
      </c>
      <c r="G45" s="2">
        <v>2496623.71166</v>
      </c>
      <c r="H45">
        <v>514.95671000000004</v>
      </c>
      <c r="J45">
        <f t="shared" si="24"/>
        <v>1532.538651200477</v>
      </c>
      <c r="K45">
        <f>B45/$B$25</f>
        <v>0.14813290813702293</v>
      </c>
      <c r="L45">
        <f>G45/$G$26</f>
        <v>0.99917756211960895</v>
      </c>
      <c r="M45">
        <f>F45-$F$27</f>
        <v>-35.881230000057258</v>
      </c>
      <c r="N45">
        <f>((M45-M44)-(B45-B44)*$B$15)/(B45-B44)</f>
        <v>-4.46163462500117</v>
      </c>
      <c r="P45">
        <f>B45</f>
        <v>1440</v>
      </c>
      <c r="Q45">
        <v>2000000</v>
      </c>
      <c r="R45">
        <v>300.31664000000001</v>
      </c>
      <c r="S45">
        <v>-554596.26260000002</v>
      </c>
      <c r="T45" s="2">
        <v>2495372.8899500002</v>
      </c>
      <c r="U45">
        <v>836.99738000000002</v>
      </c>
      <c r="V45">
        <v>1985.6751400000001</v>
      </c>
      <c r="W45">
        <f t="shared" si="23"/>
        <v>0.19856751400000003</v>
      </c>
      <c r="Y45">
        <v>2000000</v>
      </c>
      <c r="Z45">
        <v>33.265099999999997</v>
      </c>
      <c r="AA45">
        <v>104.017</v>
      </c>
      <c r="AB45">
        <v>70.751900000000006</v>
      </c>
      <c r="AD45">
        <f t="shared" si="25"/>
        <v>185350.05485851428</v>
      </c>
      <c r="AE45">
        <f>W45*$AD$24/AD45</f>
        <v>0.34827537479034448</v>
      </c>
      <c r="AF45">
        <f t="shared" si="26"/>
        <v>348.27537479034447</v>
      </c>
      <c r="AG45">
        <f t="shared" si="27"/>
        <v>77.51236321930368</v>
      </c>
      <c r="AH45">
        <f t="shared" si="28"/>
        <v>7.7690832144571755E-3</v>
      </c>
    </row>
    <row r="46" spans="2:34" x14ac:dyDescent="0.2">
      <c r="B46">
        <v>1520</v>
      </c>
      <c r="C46">
        <v>2100000</v>
      </c>
      <c r="E46">
        <v>300.03163000000001</v>
      </c>
      <c r="F46">
        <v>-554621.29053999996</v>
      </c>
      <c r="G46" s="2">
        <v>2496623.71166</v>
      </c>
      <c r="H46">
        <v>585.13202000000001</v>
      </c>
      <c r="J46">
        <f t="shared" si="24"/>
        <v>1538.3805012005614</v>
      </c>
      <c r="K46">
        <f>B46/$B$25</f>
        <v>0.15636251414463531</v>
      </c>
      <c r="L46">
        <f>G46/$G$26</f>
        <v>0.99917756211960895</v>
      </c>
      <c r="M46">
        <f>F46-$F$27</f>
        <v>-30.03937999997288</v>
      </c>
      <c r="N46">
        <f>((M46-M45)-(B46-B45)*$B$15)/(B46-B45)</f>
        <v>-4.4269768749989451</v>
      </c>
      <c r="P46">
        <f>B46</f>
        <v>1520</v>
      </c>
      <c r="Q46">
        <v>2100000</v>
      </c>
      <c r="R46">
        <v>300.21579000000003</v>
      </c>
      <c r="S46">
        <v>-554602.40148</v>
      </c>
      <c r="T46" s="2">
        <v>2495372.8899500002</v>
      </c>
      <c r="U46">
        <v>968.58420000000001</v>
      </c>
      <c r="V46">
        <v>2262.9194600000001</v>
      </c>
      <c r="W46">
        <f t="shared" si="23"/>
        <v>0.22629194600000002</v>
      </c>
      <c r="Y46">
        <v>2100000</v>
      </c>
      <c r="Z46">
        <v>33.235599999999998</v>
      </c>
      <c r="AA46">
        <v>103.89</v>
      </c>
      <c r="AB46">
        <v>70.654399999999995</v>
      </c>
      <c r="AD46">
        <f t="shared" si="25"/>
        <v>184584.84269784545</v>
      </c>
      <c r="AE46">
        <f>W46*$AD$24/AD46</f>
        <v>0.39854773922904213</v>
      </c>
      <c r="AF46">
        <f t="shared" si="26"/>
        <v>398.54773922904212</v>
      </c>
      <c r="AG46">
        <f t="shared" si="27"/>
        <v>73.129600179370087</v>
      </c>
      <c r="AH46">
        <f t="shared" si="28"/>
        <v>8.234695643391212E-3</v>
      </c>
    </row>
    <row r="47" spans="2:34" x14ac:dyDescent="0.2">
      <c r="B47">
        <v>1600</v>
      </c>
      <c r="C47">
        <v>2200000</v>
      </c>
      <c r="E47">
        <v>299.99865</v>
      </c>
      <c r="F47">
        <v>-554618.87285000004</v>
      </c>
      <c r="G47">
        <v>2496623.71166</v>
      </c>
      <c r="H47">
        <v>688.85727999999995</v>
      </c>
      <c r="J47">
        <f t="shared" si="24"/>
        <v>1540.7981912004761</v>
      </c>
      <c r="K47">
        <f>B47/$B$25</f>
        <v>0.16459212015224772</v>
      </c>
      <c r="L47">
        <f>G47/$G$26</f>
        <v>0.99917756211960895</v>
      </c>
      <c r="M47">
        <f>F47-$F$27</f>
        <v>-27.621690000058152</v>
      </c>
      <c r="N47">
        <f>((M47-M46)-(B47-B46)*$B$15)/(B47-B46)</f>
        <v>-4.4697788750010661</v>
      </c>
      <c r="P47">
        <f>B47</f>
        <v>1600</v>
      </c>
      <c r="Q47">
        <v>2200000</v>
      </c>
      <c r="R47">
        <v>300.21242999999998</v>
      </c>
      <c r="S47">
        <v>-554596.43675999995</v>
      </c>
      <c r="T47">
        <v>2495372.8899500002</v>
      </c>
      <c r="U47">
        <v>1074.4145000000001</v>
      </c>
      <c r="V47">
        <v>2477.9298899999999</v>
      </c>
      <c r="W47">
        <f t="shared" si="23"/>
        <v>0.24779298899999999</v>
      </c>
      <c r="Y47">
        <v>2200000</v>
      </c>
      <c r="Z47">
        <v>33.348799999999997</v>
      </c>
      <c r="AA47">
        <v>104.122</v>
      </c>
      <c r="AB47">
        <v>70.773200000000003</v>
      </c>
      <c r="AD47">
        <f t="shared" si="25"/>
        <v>185517.50526597191</v>
      </c>
      <c r="AE47">
        <f>W47*$AD$24/AD47</f>
        <v>0.43422158412126749</v>
      </c>
      <c r="AF47">
        <f t="shared" si="26"/>
        <v>434.22158412126748</v>
      </c>
      <c r="AG47">
        <f t="shared" si="27"/>
        <v>69.824151044480175</v>
      </c>
      <c r="AH47">
        <f t="shared" si="28"/>
        <v>8.6245230481410314E-3</v>
      </c>
    </row>
    <row r="48" spans="2:34" x14ac:dyDescent="0.2">
      <c r="B48">
        <v>1680</v>
      </c>
      <c r="C48">
        <v>2300000</v>
      </c>
      <c r="E48">
        <v>299.95645999999999</v>
      </c>
      <c r="F48">
        <v>-554611.55648000003</v>
      </c>
      <c r="G48">
        <v>2496623.71166</v>
      </c>
      <c r="H48">
        <v>783.42903999999999</v>
      </c>
      <c r="J48">
        <f t="shared" si="24"/>
        <v>1548.1145612004912</v>
      </c>
      <c r="K48">
        <f>B48/$B$25</f>
        <v>0.17282172615986011</v>
      </c>
      <c r="L48">
        <f>G48/$G$26</f>
        <v>0.99917756211960895</v>
      </c>
      <c r="M48">
        <f>F48-$F$27</f>
        <v>-20.305320000043139</v>
      </c>
      <c r="N48">
        <f>((M48-M47)-(B48-B47)*$B$15)/(B48-B47)</f>
        <v>-4.4085453749998127</v>
      </c>
      <c r="P48">
        <f>B48</f>
        <v>1680</v>
      </c>
      <c r="Q48">
        <v>2300000</v>
      </c>
      <c r="R48">
        <v>300.19429000000002</v>
      </c>
      <c r="S48">
        <v>-554595.64968000003</v>
      </c>
      <c r="T48">
        <v>2495372.8899500002</v>
      </c>
      <c r="U48">
        <v>1197.34411</v>
      </c>
      <c r="V48">
        <v>2791.92605</v>
      </c>
      <c r="W48">
        <f t="shared" si="23"/>
        <v>0.27919260500000004</v>
      </c>
      <c r="Y48">
        <v>2300000</v>
      </c>
      <c r="Z48">
        <v>33.142800000000001</v>
      </c>
      <c r="AA48">
        <v>103.92</v>
      </c>
      <c r="AB48">
        <v>70.777199999999993</v>
      </c>
      <c r="AD48">
        <f t="shared" si="25"/>
        <v>185548.96259569225</v>
      </c>
      <c r="AE48">
        <f>W48*$AD$24/AD48</f>
        <v>0.48916195145534824</v>
      </c>
      <c r="AF48">
        <f t="shared" si="26"/>
        <v>489.16195145534823</v>
      </c>
      <c r="AG48">
        <f t="shared" si="27"/>
        <v>66.510467425670157</v>
      </c>
      <c r="AH48">
        <f t="shared" si="28"/>
        <v>9.0542139201321686E-3</v>
      </c>
    </row>
    <row r="49" spans="2:34" x14ac:dyDescent="0.2">
      <c r="B49">
        <v>1760</v>
      </c>
      <c r="C49">
        <v>2400000</v>
      </c>
      <c r="E49">
        <v>299.93558999999999</v>
      </c>
      <c r="F49">
        <v>-554607.17249000003</v>
      </c>
      <c r="G49">
        <v>2496623.71166</v>
      </c>
      <c r="H49">
        <v>874.65792999999996</v>
      </c>
      <c r="J49">
        <f t="shared" si="24"/>
        <v>1552.4985512004932</v>
      </c>
      <c r="K49">
        <f>B49/$B$25</f>
        <v>0.18105133216747249</v>
      </c>
      <c r="L49">
        <f>G49/$G$26</f>
        <v>0.99917756211960895</v>
      </c>
      <c r="M49">
        <f>F49-$F$27</f>
        <v>-15.921330000041053</v>
      </c>
      <c r="N49">
        <f>((M49-M48)-(B49-B48)*$B$15)/(B49-B48)</f>
        <v>-4.4452001249999737</v>
      </c>
      <c r="P49">
        <f>B49</f>
        <v>1760</v>
      </c>
      <c r="Q49">
        <v>2400000</v>
      </c>
      <c r="R49">
        <v>300.19923999999997</v>
      </c>
      <c r="S49">
        <v>-554592.80669</v>
      </c>
      <c r="T49">
        <v>2495372.8899500002</v>
      </c>
      <c r="U49">
        <v>1233.13615</v>
      </c>
      <c r="V49">
        <v>3090.4598700000001</v>
      </c>
      <c r="W49">
        <f t="shared" si="23"/>
        <v>0.30904598700000002</v>
      </c>
      <c r="Y49">
        <v>2400000</v>
      </c>
      <c r="Z49">
        <v>33.163600000000002</v>
      </c>
      <c r="AA49">
        <v>104.041</v>
      </c>
      <c r="AB49">
        <v>70.877399999999994</v>
      </c>
      <c r="AD49">
        <f t="shared" si="25"/>
        <v>186338.12941910024</v>
      </c>
      <c r="AE49">
        <f>W49*$AD$24/AD49</f>
        <v>0.53917365755403779</v>
      </c>
      <c r="AF49">
        <f t="shared" si="26"/>
        <v>539.17365755403785</v>
      </c>
      <c r="AG49">
        <f t="shared" si="27"/>
        <v>63.757284963739863</v>
      </c>
      <c r="AH49">
        <f t="shared" si="28"/>
        <v>9.4451951701281511E-3</v>
      </c>
    </row>
    <row r="50" spans="2:34" x14ac:dyDescent="0.2">
      <c r="B50">
        <v>1840</v>
      </c>
      <c r="C50">
        <v>2500000</v>
      </c>
      <c r="E50">
        <v>299.97761000000003</v>
      </c>
      <c r="F50">
        <v>-554599.34216999996</v>
      </c>
      <c r="G50">
        <v>2496623.71166</v>
      </c>
      <c r="H50">
        <v>964.65246999999999</v>
      </c>
      <c r="J50">
        <f t="shared" si="24"/>
        <v>1560.3288712005597</v>
      </c>
      <c r="K50">
        <f>B50/$B$25</f>
        <v>0.18928093817508487</v>
      </c>
      <c r="L50">
        <f>G50/$G$26</f>
        <v>0.99917756211960895</v>
      </c>
      <c r="M50">
        <f>F50-$F$27</f>
        <v>-8.0910099999746308</v>
      </c>
      <c r="N50">
        <f>((M50-M49)-(B50-B49)*$B$15)/(B50-B49)</f>
        <v>-4.4021209999991697</v>
      </c>
      <c r="P50">
        <f>B50</f>
        <v>1840</v>
      </c>
      <c r="Q50">
        <v>2500000</v>
      </c>
      <c r="R50">
        <v>300.2208</v>
      </c>
      <c r="S50">
        <v>-554577.90946999996</v>
      </c>
      <c r="T50">
        <v>2495372.8899500002</v>
      </c>
      <c r="U50">
        <v>1410.61103</v>
      </c>
      <c r="V50">
        <v>3492.27324</v>
      </c>
      <c r="W50">
        <f t="shared" si="23"/>
        <v>0.34922732400000001</v>
      </c>
      <c r="Y50">
        <v>2500000</v>
      </c>
      <c r="Z50">
        <v>33.365099999999998</v>
      </c>
      <c r="AA50">
        <v>104.31699999999999</v>
      </c>
      <c r="AB50">
        <v>70.951899999999995</v>
      </c>
      <c r="AD50">
        <f t="shared" si="25"/>
        <v>186926.33330953438</v>
      </c>
      <c r="AE50">
        <f>W50*$AD$24/AD50</f>
        <v>0.60735836542328636</v>
      </c>
      <c r="AF50">
        <f t="shared" si="26"/>
        <v>607.35836542328639</v>
      </c>
      <c r="AG50">
        <f t="shared" si="27"/>
        <v>61.177737999457385</v>
      </c>
      <c r="AH50">
        <f t="shared" si="28"/>
        <v>9.8434499164604793E-3</v>
      </c>
    </row>
    <row r="51" spans="2:34" x14ac:dyDescent="0.2">
      <c r="B51">
        <v>1920</v>
      </c>
      <c r="C51">
        <v>2600000</v>
      </c>
      <c r="E51">
        <v>300.00240000000002</v>
      </c>
      <c r="F51">
        <v>-554590.41249999998</v>
      </c>
      <c r="G51">
        <v>2496623.71166</v>
      </c>
      <c r="H51">
        <v>1077.77352</v>
      </c>
      <c r="J51">
        <f t="shared" si="24"/>
        <v>1569.2585412005428</v>
      </c>
      <c r="K51">
        <f>B51/$B$25</f>
        <v>0.19751054418269726</v>
      </c>
      <c r="L51">
        <f>G51/$G$26</f>
        <v>0.99917756211960895</v>
      </c>
      <c r="M51">
        <f>F51-$F$27</f>
        <v>0.83866000000853091</v>
      </c>
      <c r="N51">
        <f>((M51-M50)-(B51-B50)*$B$15)/(B51-B50)</f>
        <v>-4.3883791250002107</v>
      </c>
      <c r="P51">
        <f>B51</f>
        <v>1920</v>
      </c>
      <c r="Q51">
        <v>2600000</v>
      </c>
      <c r="R51">
        <v>300.21584999999999</v>
      </c>
      <c r="S51">
        <v>-554572.55674999999</v>
      </c>
      <c r="T51">
        <v>2495372.8899500002</v>
      </c>
      <c r="U51">
        <v>1477.6391799999999</v>
      </c>
      <c r="V51">
        <v>3820.5271899999998</v>
      </c>
      <c r="W51">
        <f t="shared" si="23"/>
        <v>0.38205271899999999</v>
      </c>
      <c r="Y51">
        <v>2600000</v>
      </c>
      <c r="Z51">
        <v>33.291800000000002</v>
      </c>
      <c r="AA51">
        <v>104.152</v>
      </c>
      <c r="AB51">
        <v>70.860200000000006</v>
      </c>
      <c r="AD51">
        <f t="shared" si="25"/>
        <v>186202.50488492445</v>
      </c>
      <c r="AE51">
        <f>W51*$AD$24/AD51</f>
        <v>0.66702953521374841</v>
      </c>
      <c r="AF51">
        <f t="shared" si="26"/>
        <v>667.02953521374843</v>
      </c>
      <c r="AG51">
        <f t="shared" si="27"/>
        <v>58.40163981338619</v>
      </c>
      <c r="AH51">
        <f t="shared" si="28"/>
        <v>1.031135430313671E-2</v>
      </c>
    </row>
    <row r="52" spans="2:34" x14ac:dyDescent="0.2">
      <c r="B52">
        <v>2000</v>
      </c>
      <c r="C52">
        <v>2700000</v>
      </c>
      <c r="E52">
        <v>300.01553000000001</v>
      </c>
      <c r="F52">
        <v>-554579.36237999995</v>
      </c>
      <c r="G52">
        <v>2496623.71166</v>
      </c>
      <c r="H52">
        <v>1209.7502500000001</v>
      </c>
      <c r="J52">
        <f t="shared" si="24"/>
        <v>1580.3086612005718</v>
      </c>
      <c r="K52">
        <f>B52/$B$25</f>
        <v>0.20574015019030964</v>
      </c>
      <c r="L52">
        <f>G52/$G$26</f>
        <v>0.99917756211960895</v>
      </c>
      <c r="M52">
        <f>F52-$F$27</f>
        <v>11.888780000037514</v>
      </c>
      <c r="N52">
        <f>((M52-M51)-(B52-B51)*$B$15)/(B52-B51)</f>
        <v>-4.3618734999996374</v>
      </c>
      <c r="P52">
        <f>B52</f>
        <v>2000</v>
      </c>
      <c r="Q52">
        <v>2700000</v>
      </c>
      <c r="R52">
        <v>300.26436000000001</v>
      </c>
      <c r="S52">
        <v>-554570.37633</v>
      </c>
      <c r="T52">
        <v>2495372.8899500002</v>
      </c>
      <c r="U52">
        <v>1504.90787</v>
      </c>
      <c r="V52">
        <v>4326.6940599999998</v>
      </c>
      <c r="W52">
        <f t="shared" si="23"/>
        <v>0.43266940599999998</v>
      </c>
      <c r="Y52">
        <v>2700000</v>
      </c>
      <c r="Z52">
        <v>33.0242</v>
      </c>
      <c r="AA52">
        <v>104.16500000000001</v>
      </c>
      <c r="AB52">
        <v>71.140799999999999</v>
      </c>
      <c r="AD52">
        <f t="shared" si="25"/>
        <v>188423.31127607267</v>
      </c>
      <c r="AE52">
        <f>W52*$AD$24/AD52</f>
        <v>0.74649833649227371</v>
      </c>
      <c r="AF52">
        <f t="shared" si="26"/>
        <v>746.49833649227367</v>
      </c>
      <c r="AG52">
        <f t="shared" si="27"/>
        <v>56.734259025225477</v>
      </c>
      <c r="AH52">
        <f t="shared" si="28"/>
        <v>1.061439790254856E-2</v>
      </c>
    </row>
    <row r="53" spans="2:34" x14ac:dyDescent="0.2">
      <c r="B53">
        <v>2080</v>
      </c>
      <c r="C53">
        <v>2800000</v>
      </c>
      <c r="E53">
        <v>299.95951000000002</v>
      </c>
      <c r="F53">
        <v>-554573.31556999998</v>
      </c>
      <c r="G53">
        <v>2496623.71166</v>
      </c>
      <c r="H53">
        <v>1356.5211099999999</v>
      </c>
      <c r="J53">
        <f t="shared" si="24"/>
        <v>1586.3554712005425</v>
      </c>
      <c r="K53">
        <f>B53/$B$25</f>
        <v>0.21396975619792202</v>
      </c>
      <c r="L53">
        <f>G53/$G$26</f>
        <v>0.99917756211960895</v>
      </c>
      <c r="M53">
        <f>F53-$F$27</f>
        <v>17.935590000008233</v>
      </c>
      <c r="N53">
        <f>((M53-M52)-(B53-B52)*$B$15)/(B53-B52)</f>
        <v>-4.424414875000366</v>
      </c>
      <c r="P53">
        <f>B53</f>
        <v>2080</v>
      </c>
      <c r="Q53">
        <v>2800000</v>
      </c>
      <c r="R53">
        <v>300.20853</v>
      </c>
      <c r="S53">
        <v>-554552.86265000002</v>
      </c>
      <c r="T53">
        <v>2495372.8899500002</v>
      </c>
      <c r="U53">
        <v>1638.0837100000001</v>
      </c>
      <c r="V53">
        <v>4738.8372900000004</v>
      </c>
      <c r="W53">
        <f t="shared" si="23"/>
        <v>0.47388372900000009</v>
      </c>
      <c r="Y53">
        <v>2800000</v>
      </c>
      <c r="Z53">
        <v>32.927399999999999</v>
      </c>
      <c r="AA53">
        <v>104.145</v>
      </c>
      <c r="AB53">
        <v>71.217600000000004</v>
      </c>
      <c r="AD53">
        <f t="shared" si="25"/>
        <v>189034.20704847827</v>
      </c>
      <c r="AE53">
        <f>W53*$AD$24/AD53</f>
        <v>0.8149644901040648</v>
      </c>
      <c r="AF53">
        <f t="shared" si="26"/>
        <v>814.96449010406479</v>
      </c>
      <c r="AG53">
        <f t="shared" si="27"/>
        <v>54.729038213746925</v>
      </c>
      <c r="AH53">
        <f t="shared" si="28"/>
        <v>1.1003299521692277E-2</v>
      </c>
    </row>
    <row r="54" spans="2:34" x14ac:dyDescent="0.2">
      <c r="B54">
        <v>2160</v>
      </c>
      <c r="C54">
        <v>2900000</v>
      </c>
      <c r="E54">
        <v>300.04590999999999</v>
      </c>
      <c r="F54">
        <v>-554560.47635000001</v>
      </c>
      <c r="G54">
        <v>2496623.71166</v>
      </c>
      <c r="H54">
        <v>1479.30719</v>
      </c>
      <c r="J54">
        <f t="shared" si="24"/>
        <v>1599.1946912005078</v>
      </c>
      <c r="K54">
        <f>B54/$B$25</f>
        <v>0.22219936220553441</v>
      </c>
      <c r="L54">
        <f>G54/$G$26</f>
        <v>0.99917756211960895</v>
      </c>
      <c r="M54">
        <f>F54-$F$27</f>
        <v>30.774809999973513</v>
      </c>
      <c r="N54">
        <f>((M54-M53)-(B54-B53)*$B$15)/(B54-B53)</f>
        <v>-4.3395097500004338</v>
      </c>
      <c r="P54">
        <f>B54</f>
        <v>2160</v>
      </c>
      <c r="Q54">
        <v>2900000</v>
      </c>
      <c r="R54">
        <v>300.18779999999998</v>
      </c>
      <c r="S54">
        <v>-554540.43498000002</v>
      </c>
      <c r="T54">
        <v>2495372.8899500002</v>
      </c>
      <c r="U54">
        <v>1733.8343400000001</v>
      </c>
      <c r="V54">
        <v>5129.4294600000003</v>
      </c>
      <c r="W54">
        <f t="shared" si="23"/>
        <v>0.51294294600000001</v>
      </c>
      <c r="Y54">
        <v>2900000</v>
      </c>
      <c r="Z54">
        <v>33.0122</v>
      </c>
      <c r="AA54">
        <v>103.97499999999999</v>
      </c>
      <c r="AB54">
        <v>70.962800000000001</v>
      </c>
      <c r="AD54">
        <f t="shared" si="25"/>
        <v>187012.49633237085</v>
      </c>
      <c r="AE54">
        <f>W54*$AD$24/AD54</f>
        <v>0.89167321875469963</v>
      </c>
      <c r="AF54">
        <f t="shared" si="26"/>
        <v>891.67321875469963</v>
      </c>
      <c r="AG54">
        <f t="shared" si="27"/>
        <v>52.138391338589685</v>
      </c>
      <c r="AH54">
        <f t="shared" si="28"/>
        <v>1.1550030304718817E-2</v>
      </c>
    </row>
    <row r="55" spans="2:34" x14ac:dyDescent="0.2">
      <c r="B55">
        <v>2240</v>
      </c>
      <c r="C55">
        <v>3000000</v>
      </c>
      <c r="E55">
        <v>300.01398</v>
      </c>
      <c r="F55">
        <v>-554547.86404000001</v>
      </c>
      <c r="G55">
        <v>2496623.71166</v>
      </c>
      <c r="H55">
        <v>1621.81882</v>
      </c>
      <c r="J55">
        <f t="shared" si="24"/>
        <v>1611.8070012005046</v>
      </c>
      <c r="K55">
        <f>B55/$B$25</f>
        <v>0.23042896821314679</v>
      </c>
      <c r="L55">
        <f>G55/$G$26</f>
        <v>0.99917756211960895</v>
      </c>
      <c r="M55">
        <f>F55-$F$27</f>
        <v>43.387119999970309</v>
      </c>
      <c r="N55">
        <f>((M55-M54)-(B55-B54)*$B$15)/(B55-B54)</f>
        <v>-4.3423461250000397</v>
      </c>
      <c r="P55">
        <f>B55</f>
        <v>2240</v>
      </c>
      <c r="Q55">
        <v>3000000</v>
      </c>
      <c r="R55">
        <v>300.16991999999999</v>
      </c>
      <c r="S55">
        <v>-554529.44519</v>
      </c>
      <c r="T55">
        <v>2495372.8899500002</v>
      </c>
      <c r="U55">
        <v>1913.65717</v>
      </c>
      <c r="V55">
        <v>5603.5282500000003</v>
      </c>
      <c r="W55">
        <f t="shared" si="23"/>
        <v>0.56035282500000005</v>
      </c>
      <c r="Y55">
        <v>3000000</v>
      </c>
      <c r="Z55">
        <v>33.161499999999997</v>
      </c>
      <c r="AA55">
        <v>104.086</v>
      </c>
      <c r="AB55">
        <v>70.924499999999995</v>
      </c>
      <c r="AD55">
        <f t="shared" si="25"/>
        <v>186709.85691330774</v>
      </c>
      <c r="AE55">
        <f>W55*$AD$24/AD55</f>
        <v>0.97566698221951931</v>
      </c>
      <c r="AF55">
        <f t="shared" si="26"/>
        <v>975.66698221951935</v>
      </c>
      <c r="AG55">
        <f t="shared" si="27"/>
        <v>50.194944568390142</v>
      </c>
      <c r="AH55">
        <f t="shared" si="28"/>
        <v>1.199722412641592E-2</v>
      </c>
    </row>
    <row r="56" spans="2:34" x14ac:dyDescent="0.2">
      <c r="B56">
        <v>2320</v>
      </c>
      <c r="C56">
        <v>3100000</v>
      </c>
      <c r="E56">
        <v>299.95621999999997</v>
      </c>
      <c r="F56">
        <v>-554538.17313999997</v>
      </c>
      <c r="G56">
        <v>2496623.71166</v>
      </c>
      <c r="H56">
        <v>1813.0867699999999</v>
      </c>
      <c r="J56">
        <f t="shared" si="24"/>
        <v>1621.4979012005497</v>
      </c>
      <c r="K56">
        <f>B56/$B$25</f>
        <v>0.23865857422075917</v>
      </c>
      <c r="L56">
        <f>G56/$G$26</f>
        <v>0.99917756211960895</v>
      </c>
      <c r="M56">
        <f>F56-$F$27</f>
        <v>53.078020000015385</v>
      </c>
      <c r="N56">
        <f>((M56-M55)-(B56-B55)*$B$15)/(B56-B55)</f>
        <v>-4.3788637499994367</v>
      </c>
      <c r="P56">
        <f>B56</f>
        <v>2320</v>
      </c>
      <c r="Q56">
        <v>3100000</v>
      </c>
      <c r="R56">
        <v>300.22806000000003</v>
      </c>
      <c r="S56">
        <v>-554521.37220999994</v>
      </c>
      <c r="T56">
        <v>2495372.8899500002</v>
      </c>
      <c r="U56">
        <v>2052.3161</v>
      </c>
      <c r="V56">
        <v>6161.7858800000004</v>
      </c>
      <c r="W56">
        <f t="shared" si="23"/>
        <v>0.61617858800000003</v>
      </c>
      <c r="Y56">
        <v>3100000</v>
      </c>
      <c r="Z56">
        <v>33.334600000000002</v>
      </c>
      <c r="AA56">
        <v>104.126</v>
      </c>
      <c r="AB56">
        <v>70.791399999999996</v>
      </c>
      <c r="AD56">
        <f t="shared" si="25"/>
        <v>185660.66483548481</v>
      </c>
      <c r="AE56">
        <f>W56*$AD$24/AD56</f>
        <v>1.0789317910509764</v>
      </c>
      <c r="AF56">
        <f t="shared" si="26"/>
        <v>1078.9317910509765</v>
      </c>
      <c r="AG56">
        <f t="shared" si="27"/>
        <v>48.191746708590067</v>
      </c>
      <c r="AH56">
        <f t="shared" si="28"/>
        <v>1.2495915610642502E-2</v>
      </c>
    </row>
    <row r="57" spans="2:34" x14ac:dyDescent="0.2">
      <c r="B57">
        <v>2400</v>
      </c>
      <c r="C57">
        <v>3200000</v>
      </c>
      <c r="E57">
        <v>299.98624000000001</v>
      </c>
      <c r="F57">
        <v>-554522.33918999997</v>
      </c>
      <c r="G57">
        <v>2496623.71166</v>
      </c>
      <c r="H57">
        <v>1963.3588400000001</v>
      </c>
      <c r="J57">
        <f t="shared" si="24"/>
        <v>1637.3318512005499</v>
      </c>
      <c r="K57">
        <f>B57/$B$25</f>
        <v>0.24688818022837156</v>
      </c>
      <c r="L57">
        <f>G57/$G$26</f>
        <v>0.99917756211960895</v>
      </c>
      <c r="M57">
        <f>F57-$F$27</f>
        <v>68.911970000015572</v>
      </c>
      <c r="N57">
        <f>((M57-M56)-(B57-B56)*$B$15)/(B57-B56)</f>
        <v>-4.3020756249999978</v>
      </c>
      <c r="P57">
        <f>B57</f>
        <v>2400</v>
      </c>
      <c r="Q57">
        <v>3200000</v>
      </c>
      <c r="R57">
        <v>300.33010999999999</v>
      </c>
      <c r="S57">
        <v>-554506.98158000002</v>
      </c>
      <c r="T57">
        <v>2495372.8899500002</v>
      </c>
      <c r="U57">
        <v>2287.8135900000002</v>
      </c>
      <c r="V57">
        <v>6717.5282500000003</v>
      </c>
      <c r="W57">
        <f t="shared" si="23"/>
        <v>0.67175282500000011</v>
      </c>
      <c r="Y57">
        <v>3200000</v>
      </c>
      <c r="Z57">
        <v>33.159100000000002</v>
      </c>
      <c r="AA57">
        <v>104.122</v>
      </c>
      <c r="AB57">
        <v>70.962900000000005</v>
      </c>
      <c r="AD57">
        <f t="shared" si="25"/>
        <v>187013.28694136548</v>
      </c>
      <c r="AE57">
        <f>W57*$AD$24/AD57</f>
        <v>1.1677350787418179</v>
      </c>
      <c r="AF57">
        <f t="shared" si="26"/>
        <v>1167.7350787418179</v>
      </c>
      <c r="AG57">
        <f t="shared" si="27"/>
        <v>46.924750581704288</v>
      </c>
      <c r="AH57">
        <f t="shared" si="28"/>
        <v>1.2833312751475649E-2</v>
      </c>
    </row>
    <row r="58" spans="2:34" x14ac:dyDescent="0.2">
      <c r="B58">
        <v>2480</v>
      </c>
      <c r="C58">
        <v>3300000</v>
      </c>
      <c r="E58">
        <v>300.01589999999999</v>
      </c>
      <c r="F58">
        <v>-554507.36624999996</v>
      </c>
      <c r="G58">
        <v>2496623.71166</v>
      </c>
      <c r="H58">
        <v>2146.0057000000002</v>
      </c>
      <c r="J58">
        <f t="shared" si="24"/>
        <v>1652.3047912005568</v>
      </c>
      <c r="K58">
        <f>B58/$B$25</f>
        <v>0.25511778623598397</v>
      </c>
      <c r="L58">
        <f>G58/$G$26</f>
        <v>0.99917756211960895</v>
      </c>
      <c r="M58">
        <f>F58-$F$27</f>
        <v>83.884910000022501</v>
      </c>
      <c r="N58">
        <f>((M58-M57)-(B58-B57)*$B$15)/(B58-B57)</f>
        <v>-4.3128382499999134</v>
      </c>
      <c r="P58">
        <f>B58</f>
        <v>2480</v>
      </c>
      <c r="Q58">
        <v>3300000</v>
      </c>
      <c r="R58">
        <v>300.15937000000002</v>
      </c>
      <c r="S58">
        <v>-554485.98172000004</v>
      </c>
      <c r="T58">
        <v>2495372.8899500002</v>
      </c>
      <c r="U58">
        <v>2529.3394499999999</v>
      </c>
      <c r="V58">
        <v>7479.8746899999996</v>
      </c>
      <c r="W58">
        <f t="shared" si="23"/>
        <v>0.74798746900000002</v>
      </c>
      <c r="Y58">
        <v>3300000</v>
      </c>
      <c r="Z58">
        <v>32.925199999999997</v>
      </c>
      <c r="AA58">
        <v>104.307</v>
      </c>
      <c r="AB58">
        <v>71.381799999999998</v>
      </c>
      <c r="AD58">
        <f t="shared" si="25"/>
        <v>190344.74137914658</v>
      </c>
      <c r="AE58">
        <f>W58*$AD$24/AD58</f>
        <v>1.277499467008743</v>
      </c>
      <c r="AF58">
        <f t="shared" si="26"/>
        <v>1277.4994670087428</v>
      </c>
      <c r="AG58">
        <f t="shared" si="27"/>
        <v>46.220001313920186</v>
      </c>
      <c r="AH58">
        <f t="shared" si="28"/>
        <v>1.3028991408068912E-2</v>
      </c>
    </row>
    <row r="59" spans="2:34" x14ac:dyDescent="0.2">
      <c r="B59">
        <v>2560</v>
      </c>
      <c r="C59">
        <v>3400000</v>
      </c>
      <c r="E59">
        <v>299.98849999999999</v>
      </c>
      <c r="F59">
        <v>-554493.24980999995</v>
      </c>
      <c r="G59">
        <v>2496623.71166</v>
      </c>
      <c r="H59">
        <v>2387.37851</v>
      </c>
      <c r="J59">
        <f t="shared" si="24"/>
        <v>1666.4212312005693</v>
      </c>
      <c r="K59">
        <f>B59/$B$25</f>
        <v>0.26334739224359632</v>
      </c>
      <c r="L59">
        <f>G59/$G$26</f>
        <v>0.99917756211960895</v>
      </c>
      <c r="M59">
        <f>F59-$F$27</f>
        <v>98.001350000035018</v>
      </c>
      <c r="N59">
        <f>((M59-M58)-(B59-B58)*$B$15)/(B59-B58)</f>
        <v>-4.3235444999998434</v>
      </c>
      <c r="P59">
        <f>B59</f>
        <v>2560</v>
      </c>
      <c r="Q59">
        <v>3400000</v>
      </c>
      <c r="R59">
        <v>300.20756999999998</v>
      </c>
      <c r="S59">
        <v>-554464.28416000004</v>
      </c>
      <c r="T59">
        <v>2495372.8899500002</v>
      </c>
      <c r="U59">
        <v>2612.53874</v>
      </c>
      <c r="V59">
        <v>8148.3166799999999</v>
      </c>
      <c r="W59">
        <f t="shared" si="23"/>
        <v>0.81483166800000006</v>
      </c>
      <c r="Y59">
        <v>3400000</v>
      </c>
      <c r="Z59">
        <v>32.706099999999999</v>
      </c>
      <c r="AA59">
        <v>104.136</v>
      </c>
      <c r="AB59">
        <v>71.429900000000004</v>
      </c>
      <c r="AD59">
        <f t="shared" si="25"/>
        <v>190729.7871270022</v>
      </c>
      <c r="AE59">
        <f>W59*$AD$24/AD59</f>
        <v>1.3888542232370751</v>
      </c>
      <c r="AF59">
        <f t="shared" si="26"/>
        <v>1388.8542232370751</v>
      </c>
      <c r="AG59">
        <f t="shared" si="27"/>
        <v>44.866202268703404</v>
      </c>
      <c r="AH59">
        <f t="shared" si="28"/>
        <v>1.3422130012106395E-2</v>
      </c>
    </row>
    <row r="60" spans="2:34" x14ac:dyDescent="0.2">
      <c r="B60">
        <v>2640</v>
      </c>
      <c r="C60">
        <v>3500000</v>
      </c>
      <c r="E60">
        <v>299.94432</v>
      </c>
      <c r="F60">
        <v>-554475.06169999996</v>
      </c>
      <c r="G60">
        <v>2496623.71166</v>
      </c>
      <c r="H60">
        <v>2612.6614100000002</v>
      </c>
      <c r="J60">
        <f t="shared" si="24"/>
        <v>1684.6093412005575</v>
      </c>
      <c r="K60">
        <f>B60/$B$25</f>
        <v>0.27157699825120873</v>
      </c>
      <c r="L60">
        <f>G60/$G$26</f>
        <v>0.99917756211960895</v>
      </c>
      <c r="M60">
        <f>F60-$F$27</f>
        <v>116.18946000002325</v>
      </c>
      <c r="N60">
        <f>((M60-M59)-(B60-B59)*$B$15)/(B60-B59)</f>
        <v>-4.272648625000147</v>
      </c>
      <c r="P60">
        <f>B60</f>
        <v>2640</v>
      </c>
      <c r="Q60">
        <v>3500000</v>
      </c>
      <c r="R60">
        <v>300.23111</v>
      </c>
      <c r="S60">
        <v>-554450.60308000003</v>
      </c>
      <c r="T60">
        <v>2495372.8899500002</v>
      </c>
      <c r="U60">
        <v>3026.2489599999999</v>
      </c>
      <c r="V60">
        <v>8982.1082900000001</v>
      </c>
      <c r="W60">
        <f t="shared" si="23"/>
        <v>0.89821082900000004</v>
      </c>
      <c r="Y60">
        <v>3500000</v>
      </c>
      <c r="Z60">
        <v>32.921100000000003</v>
      </c>
      <c r="AA60">
        <v>104.098</v>
      </c>
      <c r="AB60">
        <v>71.176900000000003</v>
      </c>
      <c r="AD60">
        <f t="shared" si="25"/>
        <v>188710.29991546276</v>
      </c>
      <c r="AE60">
        <f>W60*$AD$24/AD60</f>
        <v>1.5473550277257626</v>
      </c>
      <c r="AF60">
        <f t="shared" si="26"/>
        <v>1547.3550277257625</v>
      </c>
      <c r="AG60">
        <f t="shared" si="27"/>
        <v>43.04596310950442</v>
      </c>
      <c r="AH60">
        <f t="shared" si="28"/>
        <v>1.3989697441966074E-2</v>
      </c>
    </row>
    <row r="61" spans="2:34" x14ac:dyDescent="0.2">
      <c r="B61">
        <v>2720</v>
      </c>
      <c r="C61">
        <v>3600000</v>
      </c>
      <c r="E61">
        <v>300.05614000000003</v>
      </c>
      <c r="F61">
        <v>-554456.51147000003</v>
      </c>
      <c r="G61">
        <v>2496623.71166</v>
      </c>
      <c r="H61">
        <v>2852.9339799999998</v>
      </c>
      <c r="J61">
        <f t="shared" si="24"/>
        <v>1703.1595712004928</v>
      </c>
      <c r="K61">
        <f>B61/$B$25</f>
        <v>0.27980660425882109</v>
      </c>
      <c r="L61">
        <f>G61/$G$26</f>
        <v>0.99917756211960895</v>
      </c>
      <c r="M61">
        <f>F61-$F$27</f>
        <v>134.7396899999585</v>
      </c>
      <c r="N61">
        <f>((M61-M60)-(B61-B60)*$B$15)/(B61-B60)</f>
        <v>-4.2681221250008097</v>
      </c>
      <c r="P61">
        <f>B61</f>
        <v>2720</v>
      </c>
      <c r="Q61">
        <v>3600000</v>
      </c>
      <c r="R61">
        <v>300.21852000000001</v>
      </c>
      <c r="S61">
        <v>-554433.58695000003</v>
      </c>
      <c r="T61">
        <v>2495372.8899500002</v>
      </c>
      <c r="U61">
        <v>3180.6671799999999</v>
      </c>
      <c r="V61">
        <v>9929.5600900000009</v>
      </c>
      <c r="W61">
        <f t="shared" si="23"/>
        <v>0.99295600900000014</v>
      </c>
      <c r="Y61">
        <v>3600000</v>
      </c>
      <c r="Z61">
        <v>33.0717</v>
      </c>
      <c r="AA61">
        <v>104.301</v>
      </c>
      <c r="AB61">
        <v>71.229299999999995</v>
      </c>
      <c r="AD61">
        <f t="shared" si="25"/>
        <v>189127.38894138325</v>
      </c>
      <c r="AE61">
        <f>W61*$AD$24/AD61</f>
        <v>1.7068009270563336</v>
      </c>
      <c r="AF61">
        <f t="shared" si="26"/>
        <v>1706.8009270563336</v>
      </c>
      <c r="AG61">
        <f t="shared" si="27"/>
        <v>41.872247654595952</v>
      </c>
      <c r="AH61">
        <f t="shared" si="28"/>
        <v>1.4381840807007686E-2</v>
      </c>
    </row>
    <row r="62" spans="2:34" x14ac:dyDescent="0.2">
      <c r="B62">
        <v>2800</v>
      </c>
      <c r="C62">
        <v>3700000</v>
      </c>
      <c r="E62">
        <v>300.00101999999998</v>
      </c>
      <c r="F62">
        <v>-554437.13155000005</v>
      </c>
      <c r="G62">
        <v>2496623.71166</v>
      </c>
      <c r="H62">
        <v>3092.4618999999998</v>
      </c>
      <c r="J62">
        <f t="shared" si="24"/>
        <v>1722.5394912004704</v>
      </c>
      <c r="K62">
        <f>B62/$B$25</f>
        <v>0.2880362102664335</v>
      </c>
      <c r="L62">
        <f>G62/$G$26</f>
        <v>0.99917756211960895</v>
      </c>
      <c r="M62">
        <f>F62-$F$27</f>
        <v>154.11960999993607</v>
      </c>
      <c r="N62">
        <f>((M62-M61)-(B62-B61)*$B$15)/(B62-B61)</f>
        <v>-4.2577510000002805</v>
      </c>
      <c r="P62">
        <f>B62</f>
        <v>2800</v>
      </c>
      <c r="Q62">
        <v>3700000</v>
      </c>
      <c r="R62">
        <v>300.21526999999998</v>
      </c>
      <c r="S62">
        <v>-554406.25638000004</v>
      </c>
      <c r="T62">
        <v>2495372.8899500002</v>
      </c>
      <c r="U62">
        <v>3439.9203299999999</v>
      </c>
      <c r="V62">
        <v>10968.27052</v>
      </c>
      <c r="W62">
        <f t="shared" si="23"/>
        <v>1.0968270520000001</v>
      </c>
      <c r="Y62">
        <v>3700000</v>
      </c>
      <c r="Z62">
        <v>32.8521</v>
      </c>
      <c r="AA62">
        <v>104.28700000000001</v>
      </c>
      <c r="AB62">
        <v>71.434899999999999</v>
      </c>
      <c r="AD62">
        <f t="shared" si="25"/>
        <v>190769.8424410111</v>
      </c>
      <c r="AE62">
        <f>W62*$AD$24/AD62</f>
        <v>1.8691137003704379</v>
      </c>
      <c r="AF62">
        <f t="shared" si="26"/>
        <v>1869.113700370438</v>
      </c>
      <c r="AG62">
        <f t="shared" si="27"/>
        <v>41.029142542134593</v>
      </c>
      <c r="AH62">
        <f t="shared" si="28"/>
        <v>1.4677372294133975E-2</v>
      </c>
    </row>
    <row r="63" spans="2:34" x14ac:dyDescent="0.2">
      <c r="B63">
        <v>2880</v>
      </c>
      <c r="C63">
        <v>3800000</v>
      </c>
      <c r="E63">
        <v>300.02305000000001</v>
      </c>
      <c r="F63">
        <v>-554412.92348</v>
      </c>
      <c r="G63">
        <v>2496623.71166</v>
      </c>
      <c r="H63">
        <v>3481.98803</v>
      </c>
      <c r="J63">
        <f t="shared" si="24"/>
        <v>1746.7475612005219</v>
      </c>
      <c r="K63">
        <f>B63/$B$25</f>
        <v>0.29626581627404586</v>
      </c>
      <c r="L63">
        <f>G63/$G$26</f>
        <v>0.99917756211960895</v>
      </c>
      <c r="M63">
        <f>F63-$F$27</f>
        <v>178.32767999998759</v>
      </c>
      <c r="N63">
        <f>((M63-M62)-(B63-B62)*$B$15)/(B63-B62)</f>
        <v>-4.1973991249993556</v>
      </c>
      <c r="P63">
        <f>B63</f>
        <v>2880</v>
      </c>
      <c r="Q63">
        <v>3800000</v>
      </c>
      <c r="R63">
        <v>300.18779999999998</v>
      </c>
      <c r="S63">
        <v>-554377.60942999995</v>
      </c>
      <c r="T63">
        <v>2495372.8899500002</v>
      </c>
      <c r="U63">
        <v>3767.4410899999998</v>
      </c>
      <c r="V63">
        <v>12043.739369999999</v>
      </c>
      <c r="W63">
        <f t="shared" si="23"/>
        <v>1.204373937</v>
      </c>
      <c r="Y63">
        <v>3800000</v>
      </c>
      <c r="Z63">
        <v>32.720700000000001</v>
      </c>
      <c r="AA63">
        <v>104.43</v>
      </c>
      <c r="AB63">
        <v>71.709299999999999</v>
      </c>
      <c r="AD63">
        <f t="shared" si="25"/>
        <v>192976.68734140377</v>
      </c>
      <c r="AE63">
        <f>W63*$AD$24/AD63</f>
        <v>2.0289147070628113</v>
      </c>
      <c r="AF63">
        <f t="shared" si="26"/>
        <v>2028.9147070628112</v>
      </c>
      <c r="AG63">
        <f t="shared" si="27"/>
        <v>40.350889276733795</v>
      </c>
      <c r="AH63">
        <f t="shared" si="28"/>
        <v>1.4924082487253302E-2</v>
      </c>
    </row>
    <row r="64" spans="2:34" x14ac:dyDescent="0.2">
      <c r="B64">
        <v>2960</v>
      </c>
      <c r="C64">
        <v>3900000</v>
      </c>
      <c r="E64">
        <v>299.96938</v>
      </c>
      <c r="F64">
        <v>-554388.63459000003</v>
      </c>
      <c r="G64">
        <v>2496623.71166</v>
      </c>
      <c r="H64">
        <v>3856.3232200000002</v>
      </c>
      <c r="J64">
        <f t="shared" si="24"/>
        <v>1771.036451200489</v>
      </c>
      <c r="K64">
        <f>B64/$B$25</f>
        <v>0.30449542228165827</v>
      </c>
      <c r="L64">
        <f>G64/$G$26</f>
        <v>0.99917756211960895</v>
      </c>
      <c r="M64">
        <f>F64-$F$27</f>
        <v>202.61656999995466</v>
      </c>
      <c r="N64">
        <f>((M64-M63)-(B64-B63)*$B$15)/(B64-B63)</f>
        <v>-4.1963888750004115</v>
      </c>
      <c r="P64">
        <f>B64</f>
        <v>2960</v>
      </c>
      <c r="Q64">
        <v>3900000</v>
      </c>
      <c r="R64">
        <v>300.23349000000002</v>
      </c>
      <c r="S64">
        <v>-554345.13846000005</v>
      </c>
      <c r="T64">
        <v>2495372.8899500002</v>
      </c>
      <c r="U64">
        <v>4200.3718099999996</v>
      </c>
      <c r="V64">
        <v>13216.048140000001</v>
      </c>
      <c r="W64">
        <f t="shared" si="23"/>
        <v>1.3216048140000001</v>
      </c>
      <c r="Y64">
        <v>3900000</v>
      </c>
      <c r="Z64">
        <v>32.050400000000003</v>
      </c>
      <c r="AA64">
        <v>104.4</v>
      </c>
      <c r="AB64">
        <v>72.349599999999995</v>
      </c>
      <c r="AD64">
        <f t="shared" si="25"/>
        <v>198192.3105759609</v>
      </c>
      <c r="AE64">
        <f>W64*$AD$24/AD64</f>
        <v>2.1678144141071041</v>
      </c>
      <c r="AF64">
        <f t="shared" si="26"/>
        <v>2167.8144141071039</v>
      </c>
      <c r="AG64">
        <f t="shared" si="27"/>
        <v>40.321422104339071</v>
      </c>
      <c r="AH64">
        <f t="shared" si="28"/>
        <v>1.4934989109305151E-2</v>
      </c>
    </row>
    <row r="65" spans="2:34" x14ac:dyDescent="0.2">
      <c r="B65">
        <v>3040</v>
      </c>
      <c r="C65">
        <v>4000000</v>
      </c>
      <c r="E65">
        <v>300.03683999999998</v>
      </c>
      <c r="F65">
        <v>-554359.68151000002</v>
      </c>
      <c r="G65">
        <v>2496623.71166</v>
      </c>
      <c r="H65">
        <v>4219.2323800000004</v>
      </c>
      <c r="J65">
        <f t="shared" si="24"/>
        <v>1799.9895312004955</v>
      </c>
      <c r="K65">
        <f>B65/$B$25</f>
        <v>0.31272502828927062</v>
      </c>
      <c r="L65">
        <f>G65/$G$26</f>
        <v>0.99917756211960895</v>
      </c>
      <c r="M65">
        <f>F65-$F$27</f>
        <v>231.56964999996126</v>
      </c>
      <c r="N65">
        <f>((M65-M64)-(B65-B64)*$B$15)/(B65-B64)</f>
        <v>-4.1380864999999174</v>
      </c>
      <c r="P65">
        <f>B65</f>
        <v>3040</v>
      </c>
      <c r="Q65">
        <v>4000000</v>
      </c>
      <c r="R65">
        <v>300.22807999999998</v>
      </c>
      <c r="S65">
        <v>-554313.29466999997</v>
      </c>
      <c r="T65">
        <v>2495372.8899500002</v>
      </c>
      <c r="U65">
        <v>4703.6904699999996</v>
      </c>
      <c r="V65">
        <v>14669.81191</v>
      </c>
      <c r="W65">
        <f t="shared" si="23"/>
        <v>1.4669811910000001</v>
      </c>
      <c r="Y65">
        <v>4000000</v>
      </c>
      <c r="Z65">
        <v>32.304900000000004</v>
      </c>
      <c r="AA65">
        <v>104.627</v>
      </c>
      <c r="AB65">
        <v>72.322100000000006</v>
      </c>
      <c r="AD65">
        <f t="shared" si="25"/>
        <v>197966.39845668635</v>
      </c>
      <c r="AE65">
        <f>W65*$AD$24/AD65</f>
        <v>2.4090197023306881</v>
      </c>
      <c r="AF65">
        <f t="shared" si="26"/>
        <v>2409.0197023306882</v>
      </c>
      <c r="AG65">
        <f t="shared" si="27"/>
        <v>39.215580641650163</v>
      </c>
      <c r="AH65">
        <f t="shared" si="28"/>
        <v>1.5356141363884692E-2</v>
      </c>
    </row>
    <row r="66" spans="2:34" x14ac:dyDescent="0.2">
      <c r="B66">
        <v>3120</v>
      </c>
      <c r="C66">
        <v>4100000</v>
      </c>
      <c r="E66">
        <v>300.01954000000001</v>
      </c>
      <c r="F66">
        <v>-554327.29495000001</v>
      </c>
      <c r="G66">
        <v>2496623.71166</v>
      </c>
      <c r="H66">
        <v>4688.5155299999997</v>
      </c>
      <c r="J66">
        <f t="shared" si="24"/>
        <v>1832.3760912005091</v>
      </c>
      <c r="K66">
        <f>B66/$B$25</f>
        <v>0.32095463429688303</v>
      </c>
      <c r="L66">
        <f>G66/$G$26</f>
        <v>0.99917756211960895</v>
      </c>
      <c r="M66">
        <f>F66-$F$27</f>
        <v>263.95620999997482</v>
      </c>
      <c r="N66">
        <f>((M66-M65)-(B66-B65)*$B$15)/(B66-B65)</f>
        <v>-4.0951679999998305</v>
      </c>
      <c r="P66">
        <f>B66</f>
        <v>3120</v>
      </c>
      <c r="Q66">
        <v>4100000</v>
      </c>
      <c r="R66">
        <v>300.37434000000002</v>
      </c>
      <c r="S66">
        <v>-554284.31698999996</v>
      </c>
      <c r="T66">
        <v>2495372.8899500002</v>
      </c>
      <c r="U66">
        <v>5094.9520300000004</v>
      </c>
      <c r="V66">
        <v>16128.936439999999</v>
      </c>
      <c r="W66">
        <f t="shared" si="23"/>
        <v>1.6128936440000001</v>
      </c>
      <c r="Y66">
        <v>4100000</v>
      </c>
      <c r="Z66">
        <v>31.996300000000002</v>
      </c>
      <c r="AA66">
        <v>104.556</v>
      </c>
      <c r="AB66">
        <v>72.559700000000007</v>
      </c>
      <c r="AD66">
        <f t="shared" si="25"/>
        <v>199923.95426681382</v>
      </c>
      <c r="AE66">
        <f>W66*$AD$24/AD66</f>
        <v>2.6226974015051994</v>
      </c>
      <c r="AF66">
        <f t="shared" si="26"/>
        <v>2622.6974015051992</v>
      </c>
      <c r="AG66">
        <f t="shared" si="27"/>
        <v>38.587886301113876</v>
      </c>
      <c r="AH66">
        <f t="shared" si="28"/>
        <v>1.5605933823398277E-2</v>
      </c>
    </row>
    <row r="67" spans="2:34" x14ac:dyDescent="0.2">
      <c r="B67">
        <v>3189</v>
      </c>
      <c r="C67">
        <v>4200000</v>
      </c>
      <c r="E67">
        <v>299.95708999999999</v>
      </c>
      <c r="F67">
        <v>-554297.31100999995</v>
      </c>
      <c r="G67">
        <v>2496623.71166</v>
      </c>
      <c r="H67">
        <v>5133.1493700000001</v>
      </c>
      <c r="J67">
        <f t="shared" si="24"/>
        <v>1862.3600312005728</v>
      </c>
      <c r="K67">
        <f>B67/$B$25</f>
        <v>0.32805266947844874</v>
      </c>
      <c r="L67">
        <f>G67/$G$26</f>
        <v>0.99917756211960895</v>
      </c>
      <c r="M67">
        <f>F67-$F$27</f>
        <v>293.94015000003856</v>
      </c>
      <c r="N67">
        <f>((M67-M66)-(B67-B66)*$B$15)/(B67-B66)</f>
        <v>-4.0654501449266123</v>
      </c>
      <c r="P67">
        <f>B67</f>
        <v>3189</v>
      </c>
      <c r="Q67">
        <v>4200000</v>
      </c>
      <c r="R67">
        <v>300.23484999999999</v>
      </c>
      <c r="S67">
        <v>-554244.62959000003</v>
      </c>
      <c r="T67">
        <v>2495372.8899500002</v>
      </c>
      <c r="U67">
        <v>5605.9019099999996</v>
      </c>
      <c r="V67">
        <v>17638.785510000002</v>
      </c>
      <c r="W67">
        <f t="shared" si="23"/>
        <v>1.7638785510000001</v>
      </c>
      <c r="Y67">
        <v>4200000</v>
      </c>
      <c r="Z67">
        <v>32.419699999999999</v>
      </c>
      <c r="AA67">
        <v>104.369</v>
      </c>
      <c r="AB67">
        <v>71.949299999999994</v>
      </c>
      <c r="AD67">
        <f t="shared" si="25"/>
        <v>194920.76928398671</v>
      </c>
      <c r="AE67">
        <f>W67*$AD$24/AD67</f>
        <v>2.9418318867177855</v>
      </c>
      <c r="AF67">
        <f t="shared" si="26"/>
        <v>2941.8318867177854</v>
      </c>
      <c r="AG67">
        <f t="shared" si="27"/>
        <v>36.808180389719908</v>
      </c>
      <c r="AH67">
        <f t="shared" si="28"/>
        <v>1.6360493608322656E-2</v>
      </c>
    </row>
    <row r="68" spans="2:34" x14ac:dyDescent="0.2">
      <c r="B68">
        <v>3242</v>
      </c>
      <c r="C68">
        <v>4300000</v>
      </c>
      <c r="E68">
        <v>299.98385000000002</v>
      </c>
      <c r="F68">
        <v>-554270.65330999997</v>
      </c>
      <c r="G68">
        <v>2496623.71166</v>
      </c>
      <c r="H68">
        <v>5467.1793500000003</v>
      </c>
      <c r="J68">
        <f t="shared" si="24"/>
        <v>1889.0177312005544</v>
      </c>
      <c r="K68">
        <f>B68/$B$25</f>
        <v>0.33350478345849194</v>
      </c>
      <c r="L68">
        <f>G68/$G$26</f>
        <v>0.99917756211960895</v>
      </c>
      <c r="M68">
        <f>F68-$F$27</f>
        <v>320.59785000002012</v>
      </c>
      <c r="N68">
        <f>((M68-M67)-(B68-B67)*$B$15)/(B68-B67)</f>
        <v>-3.9970245283022345</v>
      </c>
      <c r="P68">
        <f>B68</f>
        <v>3242</v>
      </c>
      <c r="Q68">
        <v>4300000</v>
      </c>
      <c r="R68">
        <v>300.30104999999998</v>
      </c>
      <c r="S68">
        <v>-554199.86788000003</v>
      </c>
      <c r="T68">
        <v>2495372.8899500002</v>
      </c>
      <c r="U68">
        <v>6249.6072299999996</v>
      </c>
      <c r="V68">
        <v>19428.592059999999</v>
      </c>
      <c r="W68">
        <f t="shared" si="23"/>
        <v>1.9428592060000001</v>
      </c>
      <c r="Y68">
        <v>4300000</v>
      </c>
      <c r="Z68">
        <v>32.691899999999997</v>
      </c>
      <c r="AA68">
        <v>104.70099999999999</v>
      </c>
      <c r="AB68">
        <v>72.009100000000004</v>
      </c>
      <c r="AD68">
        <f t="shared" si="25"/>
        <v>195407.19316923679</v>
      </c>
      <c r="AE68">
        <f>W68*$AD$24/AD68</f>
        <v>3.2322732757360275</v>
      </c>
      <c r="AF68">
        <f t="shared" si="26"/>
        <v>3232.2732757360277</v>
      </c>
      <c r="AG68">
        <f t="shared" si="27"/>
        <v>36.296795720701539</v>
      </c>
      <c r="AH68">
        <f t="shared" si="28"/>
        <v>1.6590996203462136E-2</v>
      </c>
    </row>
    <row r="69" spans="2:34" x14ac:dyDescent="0.2">
      <c r="B69">
        <v>3282</v>
      </c>
      <c r="C69">
        <v>4400000</v>
      </c>
      <c r="E69">
        <v>299.98754000000002</v>
      </c>
      <c r="F69">
        <v>-554251.1764</v>
      </c>
      <c r="G69">
        <v>2496623.71166</v>
      </c>
      <c r="H69">
        <v>5740.1612800000003</v>
      </c>
      <c r="J69">
        <f t="shared" si="24"/>
        <v>1908.4946412005229</v>
      </c>
      <c r="K69">
        <f>B69/$B$25</f>
        <v>0.33761958646229812</v>
      </c>
      <c r="L69">
        <f>G69/$G$26</f>
        <v>0.99917756211960895</v>
      </c>
      <c r="M69">
        <f>F69-$F$27</f>
        <v>340.0747599999886</v>
      </c>
      <c r="N69">
        <f>((M69-M68)-(B69-B68)*$B$15)/(B69-B68)</f>
        <v>-4.0130772500007881</v>
      </c>
      <c r="P69">
        <f>B69</f>
        <v>3282</v>
      </c>
      <c r="Q69">
        <v>4400000</v>
      </c>
      <c r="R69">
        <v>300.29201999999998</v>
      </c>
      <c r="S69">
        <v>-554148.76</v>
      </c>
      <c r="T69">
        <v>2495372.8899500002</v>
      </c>
      <c r="U69">
        <v>6791.0240700000004</v>
      </c>
      <c r="V69">
        <v>21155.731950000001</v>
      </c>
      <c r="W69">
        <f t="shared" si="23"/>
        <v>2.1155731950000001</v>
      </c>
      <c r="Y69">
        <v>4400000</v>
      </c>
      <c r="Z69">
        <v>32.466000000000001</v>
      </c>
      <c r="AA69">
        <v>104.747</v>
      </c>
      <c r="AB69">
        <v>72.281000000000006</v>
      </c>
      <c r="AD69">
        <f t="shared" si="25"/>
        <v>197629.08264318149</v>
      </c>
      <c r="AE69">
        <f>W69*$AD$24/AD69</f>
        <v>3.4800420331364905</v>
      </c>
      <c r="AF69">
        <f t="shared" si="26"/>
        <v>3480.0420331364903</v>
      </c>
      <c r="AG69">
        <f t="shared" si="27"/>
        <v>36.262106510580097</v>
      </c>
      <c r="AH69">
        <f t="shared" si="28"/>
        <v>1.6606867552614396E-2</v>
      </c>
    </row>
    <row r="70" spans="2:34" x14ac:dyDescent="0.2">
      <c r="B70">
        <v>3311</v>
      </c>
      <c r="C70">
        <v>4500000</v>
      </c>
      <c r="E70">
        <v>300.0222</v>
      </c>
      <c r="F70">
        <v>-554234.31880000001</v>
      </c>
      <c r="G70">
        <v>2496623.71166</v>
      </c>
      <c r="H70">
        <v>5954.0653499999999</v>
      </c>
      <c r="J70">
        <f t="shared" si="24"/>
        <v>1925.3522412005113</v>
      </c>
      <c r="K70">
        <f>B70/$B$25</f>
        <v>0.34060281864005759</v>
      </c>
      <c r="L70">
        <f>G70/$G$26</f>
        <v>0.99917756211960895</v>
      </c>
      <c r="M70">
        <f>F70-$F$27</f>
        <v>356.93235999997705</v>
      </c>
      <c r="N70">
        <f>((M70-M69)-(B70-B69)*$B$15)/(B70-B69)</f>
        <v>-3.9187034482762604</v>
      </c>
      <c r="P70">
        <f>B70</f>
        <v>3311</v>
      </c>
      <c r="Q70">
        <v>4500000</v>
      </c>
      <c r="R70">
        <v>300.21974</v>
      </c>
      <c r="S70">
        <v>-554099.99039000005</v>
      </c>
      <c r="T70">
        <v>2495372.8899500002</v>
      </c>
      <c r="U70">
        <v>7413.5750900000003</v>
      </c>
      <c r="V70">
        <v>23129.576570000001</v>
      </c>
      <c r="W70">
        <f t="shared" si="23"/>
        <v>2.3129576570000001</v>
      </c>
      <c r="Y70">
        <v>4500000</v>
      </c>
      <c r="Z70">
        <v>32.291499999999999</v>
      </c>
      <c r="AA70">
        <v>104.765</v>
      </c>
      <c r="AB70">
        <v>72.473500000000001</v>
      </c>
      <c r="AD70">
        <f t="shared" si="25"/>
        <v>199212.2790592839</v>
      </c>
      <c r="AE70">
        <f>W70*$AD$24/AD70</f>
        <v>3.7744951079853148</v>
      </c>
      <c r="AF70">
        <f t="shared" si="26"/>
        <v>3774.4951079853149</v>
      </c>
      <c r="AG70">
        <f t="shared" si="27"/>
        <v>36.232447734672533</v>
      </c>
      <c r="AH70">
        <f t="shared" si="28"/>
        <v>1.6620461427554245E-2</v>
      </c>
    </row>
    <row r="71" spans="2:34" x14ac:dyDescent="0.2">
      <c r="B71">
        <v>3331</v>
      </c>
      <c r="C71">
        <v>4600000</v>
      </c>
      <c r="E71">
        <v>300.01470999999998</v>
      </c>
      <c r="F71">
        <v>-554226.59172999999</v>
      </c>
      <c r="G71">
        <v>2496623.71166</v>
      </c>
      <c r="H71">
        <v>6101.1063999999997</v>
      </c>
      <c r="J71">
        <f t="shared" si="24"/>
        <v>1933.079311200534</v>
      </c>
      <c r="K71">
        <f>B71/$B$25</f>
        <v>0.34266022014196068</v>
      </c>
      <c r="L71">
        <f>G71/$G$26</f>
        <v>0.99917756211960895</v>
      </c>
      <c r="M71">
        <f>F71-$F$27</f>
        <v>364.6594299999997</v>
      </c>
      <c r="N71">
        <f>((M71-M70)-(B71-B70)*$B$15)/(B71-B70)</f>
        <v>-4.1136464999988673</v>
      </c>
      <c r="P71">
        <f>B71</f>
        <v>3331</v>
      </c>
      <c r="Q71">
        <v>4600000</v>
      </c>
      <c r="R71">
        <v>300.21032000000002</v>
      </c>
      <c r="S71">
        <v>-554051.38153999997</v>
      </c>
      <c r="T71">
        <v>2495372.8899500002</v>
      </c>
      <c r="U71">
        <v>7948.0377200000003</v>
      </c>
      <c r="V71">
        <v>25271.587820000001</v>
      </c>
      <c r="W71">
        <f t="shared" si="23"/>
        <v>2.5271587820000003</v>
      </c>
      <c r="Y71">
        <v>4600000</v>
      </c>
      <c r="Z71">
        <v>32.009599999999999</v>
      </c>
      <c r="AA71">
        <v>104.958</v>
      </c>
      <c r="AB71">
        <v>72.948400000000007</v>
      </c>
      <c r="AD71">
        <f t="shared" si="25"/>
        <v>203154.15546943518</v>
      </c>
      <c r="AE71">
        <f>W71*$AD$24/AD71</f>
        <v>4.0440275726934747</v>
      </c>
      <c r="AF71">
        <f t="shared" si="26"/>
        <v>4044.0275726934747</v>
      </c>
      <c r="AG71">
        <f t="shared" si="27"/>
        <v>36.727539004411248</v>
      </c>
      <c r="AH71">
        <f t="shared" si="28"/>
        <v>1.6396415777481615E-2</v>
      </c>
    </row>
    <row r="72" spans="2:34" x14ac:dyDescent="0.2">
      <c r="B72">
        <v>3350</v>
      </c>
      <c r="C72">
        <v>4700000</v>
      </c>
      <c r="E72">
        <v>299.99743999999998</v>
      </c>
      <c r="F72">
        <v>-554218.88058</v>
      </c>
      <c r="G72">
        <v>2496623.71166</v>
      </c>
      <c r="H72">
        <v>6210.8217599999998</v>
      </c>
      <c r="J72">
        <f t="shared" si="24"/>
        <v>1940.7904612005223</v>
      </c>
      <c r="K72">
        <f>B72/$B$25</f>
        <v>0.34461475156876864</v>
      </c>
      <c r="L72">
        <f>G72/$G$26</f>
        <v>0.99917756211960895</v>
      </c>
      <c r="M72">
        <f>F72-$F$27</f>
        <v>372.37057999998797</v>
      </c>
      <c r="N72">
        <f>((M72-M71)-(B72-B71)*$B$15)/(B72-B71)</f>
        <v>-4.0941500000006172</v>
      </c>
      <c r="P72">
        <f>B72</f>
        <v>3350</v>
      </c>
      <c r="Q72">
        <v>4700000</v>
      </c>
      <c r="R72">
        <v>300.25326999999999</v>
      </c>
      <c r="S72">
        <v>-553985.13119999995</v>
      </c>
      <c r="T72">
        <v>2495372.8899500002</v>
      </c>
      <c r="U72">
        <v>8571.5421999999999</v>
      </c>
      <c r="V72">
        <v>27437.465759999999</v>
      </c>
      <c r="W72">
        <f t="shared" si="23"/>
        <v>2.7437465759999999</v>
      </c>
      <c r="Y72">
        <v>4700000</v>
      </c>
      <c r="Z72">
        <v>32.105400000000003</v>
      </c>
      <c r="AA72">
        <v>104.822</v>
      </c>
      <c r="AB72">
        <v>72.7166</v>
      </c>
      <c r="AD72">
        <f t="shared" si="25"/>
        <v>201223.68178585003</v>
      </c>
      <c r="AE72">
        <f>W72*$AD$24/AD72</f>
        <v>4.4327393305371583</v>
      </c>
      <c r="AF72">
        <f t="shared" si="26"/>
        <v>4432.7393305371579</v>
      </c>
      <c r="AG72">
        <f t="shared" si="27"/>
        <v>36.172209304907128</v>
      </c>
      <c r="AH72">
        <f t="shared" si="28"/>
        <v>1.6648139872349612E-2</v>
      </c>
    </row>
    <row r="73" spans="2:34" x14ac:dyDescent="0.2">
      <c r="B73">
        <v>3364</v>
      </c>
      <c r="C73">
        <v>4800000</v>
      </c>
      <c r="E73">
        <v>299.94970000000001</v>
      </c>
      <c r="F73">
        <v>-554216.46964999998</v>
      </c>
      <c r="G73">
        <v>2496623.71166</v>
      </c>
      <c r="H73">
        <v>6329.39761</v>
      </c>
      <c r="J73">
        <f t="shared" si="24"/>
        <v>1943.201391200535</v>
      </c>
      <c r="K73">
        <f>B73/$B$25</f>
        <v>0.34605493262010079</v>
      </c>
      <c r="L73">
        <f>G73/$G$26</f>
        <v>0.99917756211960895</v>
      </c>
      <c r="M73">
        <f>F73-$F$27</f>
        <v>374.78151000000071</v>
      </c>
      <c r="N73">
        <f>((M73-M72)-(B73-B72)*$B$15)/(B73-B72)</f>
        <v>-4.327790714284804</v>
      </c>
      <c r="P73">
        <f>B73</f>
        <v>3364</v>
      </c>
      <c r="Q73">
        <v>4800000</v>
      </c>
      <c r="R73">
        <v>300.22309000000001</v>
      </c>
      <c r="S73">
        <v>-553922.30478999997</v>
      </c>
      <c r="T73">
        <v>2495372.8899500002</v>
      </c>
      <c r="U73">
        <v>9252.9499199999991</v>
      </c>
      <c r="V73">
        <v>29660.528849999999</v>
      </c>
      <c r="W73">
        <f t="shared" si="23"/>
        <v>2.9660528849999999</v>
      </c>
      <c r="Y73">
        <v>4800000</v>
      </c>
      <c r="Z73">
        <v>32.166400000000003</v>
      </c>
      <c r="AA73">
        <v>104.863</v>
      </c>
      <c r="AB73">
        <v>72.696600000000004</v>
      </c>
      <c r="AD73">
        <f t="shared" si="25"/>
        <v>201057.69354473962</v>
      </c>
      <c r="AE73">
        <f>W73*$AD$24/AD73</f>
        <v>4.7958488010837392</v>
      </c>
      <c r="AF73">
        <f t="shared" si="26"/>
        <v>4795.8488010837391</v>
      </c>
      <c r="AG73">
        <f t="shared" si="27"/>
        <v>35.991956912200415</v>
      </c>
      <c r="AH73">
        <f t="shared" si="28"/>
        <v>1.6731515918098593E-2</v>
      </c>
    </row>
    <row r="74" spans="2:34" x14ac:dyDescent="0.2">
      <c r="B74">
        <v>3375</v>
      </c>
      <c r="C74">
        <v>4900000</v>
      </c>
      <c r="E74">
        <v>299.94779</v>
      </c>
      <c r="F74">
        <v>-554210.66798999999</v>
      </c>
      <c r="G74">
        <v>2496623.71166</v>
      </c>
      <c r="H74">
        <v>6425.1242899999997</v>
      </c>
      <c r="J74">
        <f t="shared" si="24"/>
        <v>1949.0030512005324</v>
      </c>
      <c r="K74">
        <f>B74/$B$25</f>
        <v>0.34718650344614754</v>
      </c>
      <c r="L74">
        <f>G74/$G$26</f>
        <v>0.99917756211960895</v>
      </c>
      <c r="M74">
        <f>F74-$F$27</f>
        <v>380.58316999999806</v>
      </c>
      <c r="N74">
        <f>((M74-M73)-(B74-B73)*$B$15)/(B74-B73)</f>
        <v>-3.972576363636604</v>
      </c>
      <c r="P74">
        <f>B74</f>
        <v>3375</v>
      </c>
      <c r="Q74">
        <v>4900000</v>
      </c>
      <c r="R74">
        <v>300.28512999999998</v>
      </c>
      <c r="S74">
        <v>-553854.00433000003</v>
      </c>
      <c r="T74">
        <v>2495372.8899500002</v>
      </c>
      <c r="U74">
        <v>9940.3178100000005</v>
      </c>
      <c r="V74">
        <v>31840.96312</v>
      </c>
      <c r="W74">
        <f t="shared" si="23"/>
        <v>3.1840963120000003</v>
      </c>
      <c r="Y74">
        <v>4900000</v>
      </c>
      <c r="Z74">
        <v>31.849499999999999</v>
      </c>
      <c r="AA74">
        <v>105.26</v>
      </c>
      <c r="AB74">
        <v>73.410499999999999</v>
      </c>
      <c r="AD74">
        <f t="shared" si="25"/>
        <v>207039.37305886197</v>
      </c>
      <c r="AE74">
        <f>W74*$AD$24/AD74</f>
        <v>4.9996607951595546</v>
      </c>
      <c r="AF74">
        <f t="shared" si="26"/>
        <v>4999.6607951595543</v>
      </c>
      <c r="AG74">
        <f t="shared" si="27"/>
        <v>36.941958653643461</v>
      </c>
      <c r="AH74">
        <f t="shared" si="28"/>
        <v>1.6301247198234496E-2</v>
      </c>
    </row>
    <row r="75" spans="2:34" x14ac:dyDescent="0.2">
      <c r="B75">
        <v>3386</v>
      </c>
      <c r="C75">
        <v>5000000</v>
      </c>
      <c r="E75">
        <v>300.0147</v>
      </c>
      <c r="F75">
        <v>-554204.59169999999</v>
      </c>
      <c r="G75">
        <v>2496623.71166</v>
      </c>
      <c r="H75">
        <v>6508.6823199999999</v>
      </c>
      <c r="J75">
        <f t="shared" si="24"/>
        <v>1955.0793412005296</v>
      </c>
      <c r="K75">
        <f>B75/$B$25</f>
        <v>0.34831807427219424</v>
      </c>
      <c r="L75">
        <f>G75/$G$26</f>
        <v>0.99917756211960895</v>
      </c>
      <c r="M75">
        <f>F75-$F$27</f>
        <v>386.65945999999531</v>
      </c>
      <c r="N75">
        <f>((M75-M74)-(B75-B74)*$B$15)/(B75-B74)</f>
        <v>-3.9476100000002505</v>
      </c>
      <c r="P75">
        <f>B75</f>
        <v>3386</v>
      </c>
      <c r="Q75">
        <v>5000000</v>
      </c>
      <c r="R75">
        <v>300.25101000000001</v>
      </c>
      <c r="S75">
        <v>-553782.07609999995</v>
      </c>
      <c r="T75">
        <v>2495372.8899500002</v>
      </c>
      <c r="U75">
        <v>10651.19068</v>
      </c>
      <c r="V75">
        <v>34455.231549999997</v>
      </c>
      <c r="W75">
        <f t="shared" si="23"/>
        <v>3.4455231550000001</v>
      </c>
      <c r="Y75">
        <v>5000000</v>
      </c>
      <c r="Z75">
        <v>31.351299999999998</v>
      </c>
      <c r="AA75">
        <v>105.179</v>
      </c>
      <c r="AB75">
        <v>73.827699999999993</v>
      </c>
      <c r="AD75">
        <f t="shared" si="25"/>
        <v>210589.35482310597</v>
      </c>
      <c r="AE75">
        <f>W75*$AD$24/AD75</f>
        <v>5.3189517087896592</v>
      </c>
      <c r="AF75">
        <f t="shared" si="26"/>
        <v>5318.9517087896593</v>
      </c>
      <c r="AG75">
        <f t="shared" si="27"/>
        <v>37.453310535875488</v>
      </c>
      <c r="AH75">
        <f t="shared" si="28"/>
        <v>1.6078685472227329E-2</v>
      </c>
    </row>
    <row r="76" spans="2:34" x14ac:dyDescent="0.2">
      <c r="B76">
        <v>3396</v>
      </c>
      <c r="C76">
        <v>5100000</v>
      </c>
      <c r="E76">
        <v>300.00189999999998</v>
      </c>
      <c r="F76">
        <v>-554201.6237</v>
      </c>
      <c r="G76">
        <v>2496623.71166</v>
      </c>
      <c r="H76">
        <v>6577.2896899999996</v>
      </c>
      <c r="J76">
        <f t="shared" si="24"/>
        <v>1958.0473412005231</v>
      </c>
      <c r="K76">
        <f>B76/$B$25</f>
        <v>0.34934677502314576</v>
      </c>
      <c r="L76">
        <f>G76/$G$26</f>
        <v>0.99917756211960895</v>
      </c>
      <c r="M76">
        <f>F76-$F$27</f>
        <v>389.62745999998879</v>
      </c>
      <c r="N76">
        <f>((M76-M75)-(B76-B75)*$B$15)/(B76-B75)</f>
        <v>-4.2032000000006517</v>
      </c>
      <c r="P76">
        <f>B76</f>
        <v>3396</v>
      </c>
      <c r="Q76">
        <v>5100000</v>
      </c>
      <c r="R76">
        <v>300.26222999999999</v>
      </c>
      <c r="S76">
        <v>-553701.44446999999</v>
      </c>
      <c r="T76">
        <v>2495372.8899500002</v>
      </c>
      <c r="U76">
        <v>11386.276519999999</v>
      </c>
      <c r="V76">
        <v>36904.79365</v>
      </c>
      <c r="W76">
        <f t="shared" si="23"/>
        <v>3.6904793650000003</v>
      </c>
      <c r="Y76">
        <v>5100000</v>
      </c>
      <c r="Z76">
        <v>31.460999999999999</v>
      </c>
      <c r="AA76">
        <v>104.983</v>
      </c>
      <c r="AB76">
        <v>73.522000000000006</v>
      </c>
      <c r="AD76">
        <f t="shared" si="25"/>
        <v>207984.19582175248</v>
      </c>
      <c r="AE76">
        <f>W76*$AD$24/AD76</f>
        <v>5.7684579959188707</v>
      </c>
      <c r="AF76">
        <f t="shared" si="26"/>
        <v>5768.4579959188704</v>
      </c>
      <c r="AG76">
        <f t="shared" si="27"/>
        <v>36.881060872750098</v>
      </c>
      <c r="AH76">
        <f t="shared" si="28"/>
        <v>1.6328163717355019E-2</v>
      </c>
    </row>
    <row r="78" spans="2:34" x14ac:dyDescent="0.2">
      <c r="J78" t="s">
        <v>40</v>
      </c>
      <c r="K78" t="s">
        <v>41</v>
      </c>
      <c r="L78" t="s">
        <v>42</v>
      </c>
    </row>
    <row r="79" spans="2:34" x14ac:dyDescent="0.2">
      <c r="B79" t="s">
        <v>15</v>
      </c>
      <c r="G79" t="s">
        <v>39</v>
      </c>
      <c r="J79">
        <f>4*3.141592*(G80*3.43)^2</f>
        <v>23100.322325500001</v>
      </c>
      <c r="K79">
        <f>J83/J79</f>
        <v>6.7896017168088851E-2</v>
      </c>
      <c r="L79">
        <f>K79*16.02</f>
        <v>1.0876941950327834</v>
      </c>
      <c r="AE79" t="s">
        <v>16</v>
      </c>
    </row>
    <row r="80" spans="2:34" x14ac:dyDescent="0.2">
      <c r="E80" t="s">
        <v>17</v>
      </c>
      <c r="F80" t="s">
        <v>38</v>
      </c>
      <c r="G80">
        <v>12.5</v>
      </c>
      <c r="Y80" t="s">
        <v>18</v>
      </c>
      <c r="Z80" t="s">
        <v>19</v>
      </c>
      <c r="AA80" t="s">
        <v>20</v>
      </c>
      <c r="AB80" t="s">
        <v>21</v>
      </c>
      <c r="AD80">
        <f>(4/3)*3.14*((3.413*12.5)^3)</f>
        <v>325092.75320463529</v>
      </c>
      <c r="AE80" t="s">
        <v>22</v>
      </c>
    </row>
    <row r="81" spans="1:34" x14ac:dyDescent="0.2">
      <c r="B81">
        <v>16361</v>
      </c>
      <c r="C81" t="s">
        <v>23</v>
      </c>
      <c r="E81" t="s">
        <v>24</v>
      </c>
      <c r="F81" t="s">
        <v>10</v>
      </c>
      <c r="G81" t="s">
        <v>25</v>
      </c>
      <c r="H81" t="s">
        <v>26</v>
      </c>
      <c r="J81" t="s">
        <v>5</v>
      </c>
      <c r="K81" t="s">
        <v>27</v>
      </c>
      <c r="L81" t="s">
        <v>28</v>
      </c>
      <c r="M81" t="s">
        <v>29</v>
      </c>
      <c r="N81" t="s">
        <v>30</v>
      </c>
      <c r="Y81">
        <v>0</v>
      </c>
      <c r="Z81">
        <v>32.585000000000001</v>
      </c>
      <c r="AA81">
        <v>104.61499999999999</v>
      </c>
      <c r="AB81">
        <v>72.03</v>
      </c>
      <c r="AD81">
        <f t="shared" ref="AD81:AD87" si="29">(1/6)*3.14*(AB81)^3</f>
        <v>195577.38815012999</v>
      </c>
    </row>
    <row r="82" spans="1:34" x14ac:dyDescent="0.2">
      <c r="B82">
        <v>0</v>
      </c>
      <c r="C82">
        <v>100000</v>
      </c>
      <c r="E82">
        <v>300.03305</v>
      </c>
      <c r="F82">
        <v>-601868.78391999996</v>
      </c>
      <c r="G82" s="2">
        <v>2498678.7196900002</v>
      </c>
      <c r="H82">
        <v>1.09E-3</v>
      </c>
      <c r="Y82">
        <v>100000</v>
      </c>
      <c r="Z82">
        <v>33.187899999999999</v>
      </c>
      <c r="AA82">
        <v>104.051</v>
      </c>
      <c r="AB82">
        <v>70.863100000000003</v>
      </c>
      <c r="AD82">
        <f t="shared" si="29"/>
        <v>186225.36719820322</v>
      </c>
    </row>
    <row r="83" spans="1:34" x14ac:dyDescent="0.2">
      <c r="B83">
        <v>0</v>
      </c>
      <c r="C83">
        <v>200000</v>
      </c>
      <c r="E83">
        <v>300.06038000000001</v>
      </c>
      <c r="F83">
        <v>-554591.25115999999</v>
      </c>
      <c r="G83" s="2">
        <v>2496623.71166</v>
      </c>
      <c r="H83">
        <v>1.9570000000000001E-2</v>
      </c>
      <c r="J83">
        <f>F83-(128000-$B$25)/128000*F$26</f>
        <v>1568.4198812005343</v>
      </c>
      <c r="K83">
        <f>B83/$B$25</f>
        <v>0</v>
      </c>
      <c r="L83">
        <f>G83/$G$26</f>
        <v>0.99917756211960895</v>
      </c>
      <c r="M83">
        <f>F83-$F$27</f>
        <v>0</v>
      </c>
      <c r="P83" t="s">
        <v>34</v>
      </c>
      <c r="Q83" t="s">
        <v>23</v>
      </c>
      <c r="R83" t="s">
        <v>24</v>
      </c>
      <c r="S83" t="s">
        <v>10</v>
      </c>
      <c r="T83" t="s">
        <v>25</v>
      </c>
      <c r="U83" t="s">
        <v>26</v>
      </c>
      <c r="V83" t="s">
        <v>35</v>
      </c>
      <c r="W83" t="s">
        <v>36</v>
      </c>
      <c r="Y83">
        <v>200000</v>
      </c>
      <c r="Z83">
        <v>33.417200000000001</v>
      </c>
      <c r="AA83">
        <v>103.98099999999999</v>
      </c>
      <c r="AB83">
        <v>70.563800000000001</v>
      </c>
      <c r="AD83">
        <f t="shared" si="29"/>
        <v>183875.67448405796</v>
      </c>
      <c r="AE83" t="s">
        <v>31</v>
      </c>
      <c r="AF83" t="s">
        <v>32</v>
      </c>
      <c r="AG83" t="s">
        <v>33</v>
      </c>
      <c r="AH83" t="s">
        <v>37</v>
      </c>
    </row>
    <row r="84" spans="1:34" x14ac:dyDescent="0.2">
      <c r="A84">
        <f>1/800</f>
        <v>1.25E-3</v>
      </c>
      <c r="B84">
        <f>(C84-C$83)*A$84</f>
        <v>125</v>
      </c>
      <c r="C84">
        <v>300000</v>
      </c>
      <c r="E84">
        <v>299.99599999999998</v>
      </c>
      <c r="F84">
        <v>-554599.34913999995</v>
      </c>
      <c r="G84" s="2">
        <v>2496623.71166</v>
      </c>
      <c r="H84">
        <v>-22.846050000000002</v>
      </c>
      <c r="J84">
        <f t="shared" ref="J84:J87" si="30">F84-(128000-$B$25)/128000*F$26</f>
        <v>1560.321901200572</v>
      </c>
      <c r="K84">
        <f t="shared" ref="K84:K87" si="31">B84/$B$25</f>
        <v>1.2858759386894352E-2</v>
      </c>
      <c r="L84">
        <f t="shared" ref="L84:L87" si="32">G84/$G$26</f>
        <v>0.99917756211960895</v>
      </c>
      <c r="M84">
        <f>F84-$F$27</f>
        <v>-8.0979799999622628</v>
      </c>
      <c r="N84">
        <f>((M84-M83)-(B84-B83)*$B$15)/(B84-B83)</f>
        <v>-4.5647838399996985</v>
      </c>
      <c r="P84">
        <f>B84</f>
        <v>125</v>
      </c>
      <c r="Q84">
        <v>300000</v>
      </c>
      <c r="R84">
        <v>300.17316</v>
      </c>
      <c r="S84">
        <v>-554596.70316999999</v>
      </c>
      <c r="T84" s="2">
        <v>2495372.8899500002</v>
      </c>
      <c r="U84">
        <v>643.3356</v>
      </c>
      <c r="V84">
        <v>65.442570000000003</v>
      </c>
      <c r="W84">
        <f>V84*10^-4</f>
        <v>6.5442570000000004E-3</v>
      </c>
      <c r="Y84">
        <v>300000</v>
      </c>
      <c r="Z84">
        <v>33.2408</v>
      </c>
      <c r="AA84">
        <v>104.13500000000001</v>
      </c>
      <c r="AB84">
        <v>70.894199999999998</v>
      </c>
      <c r="AD84">
        <f t="shared" si="29"/>
        <v>186470.66345594052</v>
      </c>
      <c r="AE84">
        <f t="shared" ref="AE84:AE87" si="33">W84*$AD$24/AD84</f>
        <v>1.1409250583330458E-2</v>
      </c>
      <c r="AF84">
        <f>AE84*1000</f>
        <v>11.409250583330458</v>
      </c>
      <c r="AG84">
        <f t="shared" ref="AG84:AG87" si="34">AD84/P84*0.6022</f>
        <v>898.341068265339</v>
      </c>
      <c r="AH84">
        <f t="shared" ref="AH84:AH87" si="35">P84/AD84</f>
        <v>6.703467327424141E-4</v>
      </c>
    </row>
    <row r="85" spans="1:34" x14ac:dyDescent="0.2">
      <c r="B85">
        <f t="shared" ref="B85:B87" si="36">(C85-C$83)*A$84</f>
        <v>250</v>
      </c>
      <c r="C85">
        <v>400000</v>
      </c>
      <c r="E85">
        <v>299.96857</v>
      </c>
      <c r="F85">
        <v>-554606.14179999998</v>
      </c>
      <c r="G85" s="2">
        <v>2496623.71166</v>
      </c>
      <c r="H85">
        <v>-41.393619999999999</v>
      </c>
      <c r="J85">
        <f t="shared" si="30"/>
        <v>1553.5292412005365</v>
      </c>
      <c r="K85">
        <f t="shared" si="31"/>
        <v>2.5717518773788705E-2</v>
      </c>
      <c r="L85">
        <f t="shared" si="32"/>
        <v>0.99917756211960895</v>
      </c>
      <c r="M85">
        <f>F85-$F$27</f>
        <v>-14.890639999997802</v>
      </c>
      <c r="N85">
        <f t="shared" ref="N85:N87" si="37">((M85-M84)-(B85-B84)*$B$15)/(B85-B84)</f>
        <v>-4.5543412800002843</v>
      </c>
      <c r="P85">
        <f>B85</f>
        <v>250</v>
      </c>
      <c r="Q85">
        <v>400000</v>
      </c>
      <c r="R85">
        <v>300.21030000000002</v>
      </c>
      <c r="S85">
        <v>-554593.51249999995</v>
      </c>
      <c r="T85" s="2">
        <v>2495372.8899500002</v>
      </c>
      <c r="U85">
        <v>519.96952999999996</v>
      </c>
      <c r="V85">
        <v>115.38903000000001</v>
      </c>
      <c r="W85">
        <f>V85*10^-4</f>
        <v>1.1538903000000001E-2</v>
      </c>
      <c r="Y85">
        <v>400000</v>
      </c>
      <c r="Z85">
        <v>33.098100000000002</v>
      </c>
      <c r="AA85">
        <v>103.962</v>
      </c>
      <c r="AB85">
        <v>70.863900000000001</v>
      </c>
      <c r="AD85">
        <f t="shared" si="29"/>
        <v>186231.67437255738</v>
      </c>
      <c r="AE85">
        <f t="shared" si="33"/>
        <v>2.0142726836719003E-2</v>
      </c>
      <c r="AF85">
        <f t="shared" ref="AF85:AF87" si="38">AE85*1000</f>
        <v>20.142726836719003</v>
      </c>
      <c r="AG85">
        <f t="shared" si="34"/>
        <v>448.59485722861615</v>
      </c>
      <c r="AH85">
        <f t="shared" si="35"/>
        <v>1.3424139628357406E-3</v>
      </c>
    </row>
    <row r="86" spans="1:34" x14ac:dyDescent="0.2">
      <c r="B86">
        <f t="shared" si="36"/>
        <v>375</v>
      </c>
      <c r="C86">
        <v>500000</v>
      </c>
      <c r="E86">
        <v>300.01047999999997</v>
      </c>
      <c r="F86">
        <v>-554608.80368999997</v>
      </c>
      <c r="G86" s="2">
        <v>2496623.71166</v>
      </c>
      <c r="H86">
        <v>-59.506259999999997</v>
      </c>
      <c r="J86">
        <f t="shared" si="30"/>
        <v>1550.867351200548</v>
      </c>
      <c r="K86">
        <f t="shared" si="31"/>
        <v>3.8576278160683056E-2</v>
      </c>
      <c r="L86">
        <f t="shared" si="32"/>
        <v>0.99917756211960895</v>
      </c>
      <c r="M86">
        <f t="shared" ref="M86:M87" si="39">F86-$F$27</f>
        <v>-17.552529999986291</v>
      </c>
      <c r="N86">
        <f t="shared" si="37"/>
        <v>-4.5212951199999081</v>
      </c>
      <c r="P86">
        <f>B86</f>
        <v>375</v>
      </c>
      <c r="Q86">
        <v>500000</v>
      </c>
      <c r="R86">
        <v>300.19011999999998</v>
      </c>
      <c r="S86">
        <v>-554600.01005000004</v>
      </c>
      <c r="T86" s="2">
        <v>2495372.8899500002</v>
      </c>
      <c r="U86">
        <v>482.35406999999998</v>
      </c>
      <c r="V86">
        <v>177.85663</v>
      </c>
      <c r="W86">
        <f t="shared" ref="W86:W87" si="40">V86*10^-4</f>
        <v>1.7785663E-2</v>
      </c>
      <c r="Y86">
        <v>500000</v>
      </c>
      <c r="Z86">
        <v>33.572800000000001</v>
      </c>
      <c r="AA86">
        <v>103.828</v>
      </c>
      <c r="AB86">
        <v>70.255200000000002</v>
      </c>
      <c r="AD86">
        <f t="shared" si="29"/>
        <v>181473.75309304945</v>
      </c>
      <c r="AE86">
        <f t="shared" si="33"/>
        <v>3.1861302550320519E-2</v>
      </c>
      <c r="AF86">
        <f t="shared" si="38"/>
        <v>31.86130255032052</v>
      </c>
      <c r="AG86">
        <f t="shared" si="34"/>
        <v>291.42265096702499</v>
      </c>
      <c r="AH86">
        <f t="shared" si="35"/>
        <v>2.0664145288697548E-3</v>
      </c>
    </row>
    <row r="87" spans="1:34" x14ac:dyDescent="0.2">
      <c r="B87">
        <f t="shared" si="36"/>
        <v>500</v>
      </c>
      <c r="C87">
        <v>600000</v>
      </c>
      <c r="E87">
        <v>300.06484999999998</v>
      </c>
      <c r="F87">
        <v>-554611.00896999997</v>
      </c>
      <c r="G87" s="2">
        <v>2496623.71166</v>
      </c>
      <c r="H87">
        <v>-40.132730000000002</v>
      </c>
      <c r="J87">
        <f t="shared" si="30"/>
        <v>1548.6620712005533</v>
      </c>
      <c r="K87">
        <f t="shared" si="31"/>
        <v>5.143503754757741E-2</v>
      </c>
      <c r="L87">
        <f t="shared" si="32"/>
        <v>0.99917756211960895</v>
      </c>
      <c r="M87">
        <f t="shared" si="39"/>
        <v>-19.757809999980964</v>
      </c>
      <c r="N87">
        <f t="shared" si="37"/>
        <v>-4.5176422399999572</v>
      </c>
      <c r="P87">
        <f>B87</f>
        <v>500</v>
      </c>
      <c r="Q87">
        <v>600000</v>
      </c>
      <c r="R87">
        <v>300.15701000000001</v>
      </c>
      <c r="S87">
        <v>-554604.89786000003</v>
      </c>
      <c r="T87" s="2">
        <v>2495372.8899500002</v>
      </c>
      <c r="U87">
        <v>562.14481000000001</v>
      </c>
      <c r="V87">
        <v>264.34872999999999</v>
      </c>
      <c r="W87">
        <f t="shared" si="40"/>
        <v>2.6434873000000001E-2</v>
      </c>
      <c r="Y87">
        <v>600000</v>
      </c>
      <c r="Z87">
        <v>33.315899999999999</v>
      </c>
      <c r="AA87">
        <v>104.098</v>
      </c>
      <c r="AB87">
        <v>70.7821</v>
      </c>
      <c r="AD87">
        <f t="shared" si="29"/>
        <v>185587.50267057243</v>
      </c>
      <c r="AE87">
        <f t="shared" si="33"/>
        <v>4.6305842368272496E-2</v>
      </c>
      <c r="AF87">
        <f t="shared" si="38"/>
        <v>46.305842368272494</v>
      </c>
      <c r="AG87">
        <f t="shared" si="34"/>
        <v>223.52158821643744</v>
      </c>
      <c r="AH87">
        <f t="shared" si="35"/>
        <v>2.6941469269486655E-3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2022-11-03T12:28:02Z</dcterms:created>
  <dcterms:modified xsi:type="dcterms:W3CDTF">2022-11-15T13:58:20Z</dcterms:modified>
</cp:coreProperties>
</file>