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4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3A3018D0-41C0-474D-B9D0-103767452197}" xr6:coauthVersionLast="34" xr6:coauthVersionMax="34" xr10:uidLastSave="{00000000-0000-0000-0000-000000000000}"/>
  <bookViews>
    <workbookView xWindow="760" yWindow="2760" windowWidth="33420" windowHeight="23500" tabRatio="800" activeTab="9" xr2:uid="{00000000-000D-0000-FFFF-FFFF00000000}"/>
  </bookViews>
  <sheets>
    <sheet name="old" sheetId="1" r:id="rId1"/>
    <sheet name="Sheet2" sheetId="2" r:id="rId2"/>
    <sheet name="thermostat_test" sheetId="3" r:id="rId3"/>
    <sheet name="UZr 1000K" sheetId="4" r:id="rId4"/>
    <sheet name="map" sheetId="7" r:id="rId5"/>
    <sheet name="UZr 800K" sheetId="8" r:id="rId6"/>
    <sheet name="adp gam 800" sheetId="9" r:id="rId7"/>
    <sheet name="adp gam1000" sheetId="11" r:id="rId8"/>
    <sheet name="adp alpha 800" sheetId="10" r:id="rId9"/>
    <sheet name="adp alpha 600" sheetId="17" r:id="rId10"/>
    <sheet name="U Meam" sheetId="13" r:id="rId11"/>
    <sheet name="U MEAM800 data" sheetId="16" r:id="rId12"/>
    <sheet name="UMeam1000" sheetId="14" r:id="rId13"/>
    <sheet name="summary" sheetId="15" r:id="rId14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7" i="17" l="1"/>
  <c r="E267" i="17"/>
  <c r="F267" i="17"/>
  <c r="G267" i="17"/>
  <c r="H267" i="17"/>
  <c r="I267" i="17"/>
  <c r="J267" i="17"/>
  <c r="K267" i="17"/>
  <c r="L267" i="17"/>
  <c r="C267" i="17"/>
  <c r="AK60" i="13"/>
  <c r="AK62" i="13"/>
  <c r="AK64" i="13"/>
  <c r="AK65" i="13"/>
  <c r="N66" i="13"/>
  <c r="AK66" i="13"/>
  <c r="AK67" i="13"/>
  <c r="AK68" i="13"/>
  <c r="AK69" i="13"/>
  <c r="L70" i="13"/>
  <c r="N70" i="13"/>
  <c r="AK70" i="13"/>
  <c r="L71" i="13"/>
  <c r="N71" i="13"/>
  <c r="AK71" i="13"/>
  <c r="AK73" i="13"/>
  <c r="AK74" i="13"/>
  <c r="AK75" i="13"/>
  <c r="AK76" i="13"/>
  <c r="L77" i="13"/>
  <c r="N77" i="13"/>
  <c r="AK77" i="13"/>
  <c r="AK78" i="13"/>
  <c r="AK79" i="13"/>
  <c r="L80" i="13"/>
  <c r="N80" i="13"/>
  <c r="AK80" i="13"/>
  <c r="AK81" i="13"/>
  <c r="H82" i="13"/>
  <c r="I82" i="13"/>
  <c r="J82" i="13"/>
  <c r="K82" i="13"/>
  <c r="L82" i="13"/>
  <c r="M82" i="13"/>
  <c r="N82" i="13"/>
  <c r="AK82" i="13"/>
  <c r="H83" i="13"/>
  <c r="J83" i="13"/>
  <c r="K83" i="13"/>
  <c r="L83" i="13"/>
  <c r="M83" i="13"/>
  <c r="N83" i="13"/>
  <c r="AK83" i="13"/>
  <c r="L84" i="13"/>
  <c r="N84" i="13"/>
  <c r="AK84" i="13"/>
  <c r="AK85" i="13"/>
  <c r="AK86" i="13"/>
  <c r="AK88" i="13"/>
  <c r="AK89" i="13"/>
  <c r="AK90" i="13"/>
  <c r="L91" i="13"/>
  <c r="N91" i="13"/>
  <c r="AK91" i="13"/>
  <c r="L93" i="13"/>
  <c r="N93" i="13"/>
  <c r="AK93" i="13"/>
  <c r="AK94" i="13"/>
  <c r="AK95" i="13"/>
  <c r="AK96" i="13"/>
  <c r="AK97" i="13"/>
  <c r="AK98" i="13"/>
  <c r="AK99" i="13"/>
  <c r="L100" i="13"/>
  <c r="N100" i="13"/>
  <c r="AK100" i="13"/>
  <c r="AK101" i="13"/>
  <c r="AK102" i="13"/>
  <c r="AK103" i="13"/>
  <c r="L104" i="13"/>
  <c r="N104" i="13"/>
  <c r="AK104" i="13"/>
  <c r="AK105" i="13"/>
  <c r="AK106" i="13"/>
  <c r="L107" i="13"/>
  <c r="N107" i="13"/>
  <c r="AK107" i="13"/>
  <c r="AK108" i="13"/>
  <c r="L109" i="13"/>
  <c r="N109" i="13"/>
  <c r="AK109" i="13"/>
  <c r="L110" i="13"/>
  <c r="N110" i="13"/>
  <c r="AK110" i="13"/>
  <c r="L111" i="13"/>
  <c r="N111" i="13"/>
  <c r="AK111" i="13"/>
  <c r="L112" i="13"/>
  <c r="N112" i="13"/>
  <c r="AK112" i="13"/>
  <c r="L113" i="13"/>
  <c r="N113" i="13"/>
  <c r="AK113" i="13"/>
  <c r="L114" i="13"/>
  <c r="N114" i="13"/>
  <c r="AK114" i="13"/>
  <c r="L115" i="13"/>
  <c r="N115" i="13"/>
  <c r="AK115" i="13"/>
  <c r="L116" i="13"/>
  <c r="N116" i="13"/>
  <c r="AK116" i="13"/>
  <c r="L117" i="13"/>
  <c r="M117" i="13"/>
  <c r="N117" i="13"/>
  <c r="AK117" i="13"/>
  <c r="AK118" i="13"/>
  <c r="L119" i="13"/>
  <c r="N119" i="13"/>
  <c r="AK119" i="13"/>
  <c r="AK122" i="13"/>
  <c r="W121" i="13"/>
  <c r="AK121" i="13"/>
  <c r="AK124" i="13"/>
  <c r="AJ108" i="13"/>
  <c r="Y119" i="13"/>
  <c r="R125" i="16"/>
  <c r="S125" i="16"/>
  <c r="T125" i="16"/>
  <c r="U125" i="16"/>
  <c r="V125" i="16"/>
  <c r="W125" i="16"/>
  <c r="X125" i="16"/>
  <c r="Y125" i="16"/>
  <c r="Z125" i="16"/>
  <c r="AA125" i="16"/>
  <c r="AB125" i="16"/>
  <c r="AC125" i="16"/>
  <c r="D137" i="15"/>
  <c r="E137" i="15"/>
  <c r="F137" i="15"/>
  <c r="G137" i="15"/>
  <c r="H137" i="15"/>
  <c r="I137" i="15"/>
  <c r="J137" i="15"/>
  <c r="K137" i="15"/>
  <c r="L137" i="15"/>
  <c r="M137" i="15"/>
  <c r="D138" i="15"/>
  <c r="E138" i="15"/>
  <c r="F138" i="15"/>
  <c r="G138" i="15"/>
  <c r="H138" i="15"/>
  <c r="I138" i="15"/>
  <c r="J138" i="15"/>
  <c r="K138" i="15"/>
  <c r="L138" i="15"/>
  <c r="M138" i="15"/>
  <c r="D139" i="15"/>
  <c r="E139" i="15"/>
  <c r="F139" i="15"/>
  <c r="G139" i="15"/>
  <c r="H139" i="15"/>
  <c r="I139" i="15"/>
  <c r="J139" i="15"/>
  <c r="K139" i="15"/>
  <c r="L139" i="15"/>
  <c r="M139" i="15"/>
  <c r="E140" i="15"/>
  <c r="F131" i="15"/>
  <c r="F140" i="15"/>
  <c r="G140" i="15"/>
  <c r="H140" i="15"/>
  <c r="I140" i="15"/>
  <c r="J140" i="15"/>
  <c r="K140" i="15"/>
  <c r="L140" i="15"/>
  <c r="E141" i="15"/>
  <c r="F132" i="15"/>
  <c r="F141" i="15"/>
  <c r="G141" i="15"/>
  <c r="H141" i="15"/>
  <c r="I141" i="15"/>
  <c r="J141" i="15"/>
  <c r="K141" i="15"/>
  <c r="L141" i="15"/>
  <c r="E142" i="15"/>
  <c r="F133" i="15"/>
  <c r="F142" i="15"/>
  <c r="G142" i="15"/>
  <c r="H142" i="15"/>
  <c r="I142" i="15"/>
  <c r="J142" i="15"/>
  <c r="K142" i="15"/>
  <c r="L142" i="15"/>
  <c r="E143" i="15"/>
  <c r="F134" i="15"/>
  <c r="F143" i="15"/>
  <c r="G143" i="15"/>
  <c r="H143" i="15"/>
  <c r="I143" i="15"/>
  <c r="J143" i="15"/>
  <c r="K143" i="15"/>
  <c r="L143" i="15"/>
  <c r="E136" i="15"/>
  <c r="F136" i="15"/>
  <c r="G136" i="15"/>
  <c r="H136" i="15"/>
  <c r="I136" i="15"/>
  <c r="J136" i="15"/>
  <c r="K136" i="15"/>
  <c r="L136" i="15"/>
  <c r="M136" i="15"/>
  <c r="D136" i="15"/>
  <c r="I6" i="10"/>
  <c r="AF6" i="10"/>
  <c r="H7" i="10"/>
  <c r="I7" i="10"/>
  <c r="AF7" i="10"/>
  <c r="I8" i="10"/>
  <c r="AF8" i="10"/>
  <c r="I9" i="10"/>
  <c r="AF9" i="10"/>
  <c r="I10" i="10"/>
  <c r="AF10" i="10"/>
  <c r="H11" i="10"/>
  <c r="I11" i="10"/>
  <c r="AF11" i="10"/>
  <c r="I12" i="10"/>
  <c r="AF12" i="10"/>
  <c r="I13" i="10"/>
  <c r="AF13" i="10"/>
  <c r="AF14" i="10"/>
  <c r="I15" i="10"/>
  <c r="AF15" i="10"/>
  <c r="AF16" i="10"/>
  <c r="I17" i="10"/>
  <c r="AF17" i="10"/>
  <c r="I18" i="10"/>
  <c r="AF18" i="10"/>
  <c r="AF19" i="10"/>
  <c r="I20" i="10"/>
  <c r="AF20" i="10"/>
  <c r="AF21" i="10"/>
  <c r="AF22" i="10"/>
  <c r="AF23" i="10"/>
  <c r="I24" i="10"/>
  <c r="AF24" i="10"/>
  <c r="I25" i="10"/>
  <c r="AF25" i="10"/>
  <c r="H26" i="10"/>
  <c r="I26" i="10"/>
  <c r="AF26" i="10"/>
  <c r="I27" i="10"/>
  <c r="AF27" i="10"/>
  <c r="H28" i="10"/>
  <c r="I28" i="10"/>
  <c r="AF28" i="10"/>
  <c r="I29" i="10"/>
  <c r="AF29" i="10"/>
  <c r="I30" i="10"/>
  <c r="AF30" i="10"/>
  <c r="H31" i="10"/>
  <c r="I31" i="10"/>
  <c r="AF31" i="10"/>
  <c r="I32" i="10"/>
  <c r="AF32" i="10"/>
  <c r="H33" i="10"/>
  <c r="I33" i="10"/>
  <c r="AF33" i="10"/>
  <c r="AF34" i="10"/>
  <c r="I35" i="10"/>
  <c r="AF35" i="10"/>
  <c r="AF36" i="10"/>
  <c r="I37" i="10"/>
  <c r="AF37" i="10"/>
  <c r="H38" i="10"/>
  <c r="I38" i="10"/>
  <c r="AF38" i="10"/>
  <c r="H39" i="10"/>
  <c r="I39" i="10"/>
  <c r="AF39" i="10"/>
  <c r="I40" i="10"/>
  <c r="AF40" i="10"/>
  <c r="I41" i="10"/>
  <c r="AF41" i="10"/>
  <c r="I42" i="10"/>
  <c r="AF42" i="10"/>
  <c r="I43" i="10"/>
  <c r="AF43" i="10"/>
  <c r="I44" i="10"/>
  <c r="AF44" i="10"/>
  <c r="I45" i="10"/>
  <c r="AF45" i="10"/>
  <c r="I46" i="10"/>
  <c r="AF46" i="10"/>
  <c r="I47" i="10"/>
  <c r="AF47" i="10"/>
  <c r="AF48" i="10"/>
  <c r="I49" i="10"/>
  <c r="AF49" i="10"/>
  <c r="H50" i="10"/>
  <c r="I50" i="10"/>
  <c r="AF50" i="10"/>
  <c r="I51" i="10"/>
  <c r="AF51" i="10"/>
  <c r="AF52" i="10"/>
  <c r="AF53" i="10"/>
  <c r="AF54" i="10"/>
  <c r="I55" i="10"/>
  <c r="AF55" i="10"/>
  <c r="I56" i="10"/>
  <c r="AF56" i="10"/>
  <c r="H57" i="10"/>
  <c r="I57" i="10"/>
  <c r="AF57" i="10"/>
  <c r="H58" i="10"/>
  <c r="I58" i="10"/>
  <c r="AF58" i="10"/>
  <c r="I59" i="10"/>
  <c r="AF59" i="10"/>
  <c r="I60" i="10"/>
  <c r="AF60" i="10"/>
  <c r="AF61" i="10"/>
  <c r="H62" i="10"/>
  <c r="I62" i="10"/>
  <c r="AF62" i="10"/>
  <c r="I63" i="10"/>
  <c r="AF63" i="10"/>
  <c r="H64" i="10"/>
  <c r="I64" i="10"/>
  <c r="AF64" i="10"/>
  <c r="H65" i="10"/>
  <c r="I65" i="10"/>
  <c r="AF65" i="10"/>
  <c r="I66" i="10"/>
  <c r="AF66" i="10"/>
  <c r="H67" i="10"/>
  <c r="I67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10"/>
  <c r="AF88" i="10"/>
  <c r="AF89" i="10"/>
  <c r="AF90" i="10"/>
  <c r="AF91" i="10"/>
  <c r="AF92" i="10"/>
  <c r="AF93" i="10"/>
  <c r="AF94" i="10"/>
  <c r="AF95" i="10"/>
  <c r="AF96" i="10"/>
  <c r="AF97" i="10"/>
  <c r="AF98" i="10"/>
  <c r="AF99" i="10"/>
  <c r="AF100" i="10"/>
  <c r="AF101" i="10"/>
  <c r="AF102" i="10"/>
  <c r="AF103" i="10"/>
  <c r="AF104" i="10"/>
  <c r="AF105" i="10"/>
  <c r="AF106" i="10"/>
  <c r="AF107" i="10"/>
  <c r="AF108" i="10"/>
  <c r="AF109" i="10"/>
  <c r="AF110" i="10"/>
  <c r="AF111" i="10"/>
  <c r="AF112" i="10"/>
  <c r="AF113" i="10"/>
  <c r="AF114" i="10"/>
  <c r="AF115" i="10"/>
  <c r="AF116" i="10"/>
  <c r="AF117" i="10"/>
  <c r="AF118" i="10"/>
  <c r="AF119" i="10"/>
  <c r="AF120" i="10"/>
  <c r="AF121" i="10"/>
  <c r="AF122" i="10"/>
  <c r="AF123" i="10"/>
  <c r="X125" i="10"/>
  <c r="AF12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121" i="10"/>
  <c r="Z122" i="10"/>
  <c r="Z123" i="10"/>
  <c r="Z125" i="10"/>
  <c r="AA123" i="10"/>
  <c r="AA6" i="10"/>
  <c r="AA7" i="10"/>
  <c r="AA8" i="10"/>
  <c r="AA9" i="10"/>
  <c r="D10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E68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E95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E116" i="10"/>
  <c r="AB116" i="10"/>
  <c r="AB117" i="10"/>
  <c r="AB118" i="10"/>
  <c r="AB119" i="10"/>
  <c r="AB120" i="10"/>
  <c r="AB121" i="10"/>
  <c r="AB122" i="10"/>
  <c r="AB123" i="10"/>
  <c r="AB12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F68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F96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D122" i="10"/>
  <c r="AD123" i="10"/>
  <c r="AD12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H98" i="10"/>
  <c r="AE98" i="10"/>
  <c r="AE99" i="10"/>
  <c r="AE100" i="10"/>
  <c r="AE101" i="10"/>
  <c r="AE102" i="10"/>
  <c r="AE103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19" i="10"/>
  <c r="AE120" i="10"/>
  <c r="AE121" i="10"/>
  <c r="AE122" i="10"/>
  <c r="AE123" i="10"/>
  <c r="AE125" i="10"/>
  <c r="AA126" i="10"/>
  <c r="AB126" i="10"/>
  <c r="AC126" i="10"/>
  <c r="AD126" i="10"/>
  <c r="AE126" i="10"/>
  <c r="AF126" i="10"/>
  <c r="AA127" i="10"/>
  <c r="AB127" i="10"/>
  <c r="AC127" i="10"/>
  <c r="AD127" i="10"/>
  <c r="AE127" i="10"/>
  <c r="AF127" i="10"/>
  <c r="AA128" i="10"/>
  <c r="AB128" i="10"/>
  <c r="AC128" i="10"/>
  <c r="AD128" i="10"/>
  <c r="AE128" i="10"/>
  <c r="AF128" i="10"/>
  <c r="Z126" i="10"/>
  <c r="Z127" i="10"/>
  <c r="AF3" i="17"/>
  <c r="D4" i="17"/>
  <c r="C4" i="17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D24" i="17"/>
  <c r="C24" i="17"/>
  <c r="AF24" i="17"/>
  <c r="D25" i="17"/>
  <c r="C25" i="17"/>
  <c r="AF25" i="17"/>
  <c r="AF26" i="17"/>
  <c r="AF27" i="17"/>
  <c r="AF28" i="17"/>
  <c r="AF29" i="17"/>
  <c r="AF30" i="17"/>
  <c r="AF31" i="17"/>
  <c r="D32" i="17"/>
  <c r="C32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D64" i="17"/>
  <c r="C64" i="17"/>
  <c r="AF64" i="17"/>
  <c r="D65" i="17"/>
  <c r="C65" i="17"/>
  <c r="AF65" i="17"/>
  <c r="D66" i="17"/>
  <c r="C66" i="17"/>
  <c r="AF66" i="17"/>
  <c r="AF67" i="17"/>
  <c r="AF68" i="17"/>
  <c r="AF69" i="17"/>
  <c r="AF70" i="17"/>
  <c r="C71" i="17"/>
  <c r="AF71" i="17"/>
  <c r="AF72" i="17"/>
  <c r="AF73" i="17"/>
  <c r="AF74" i="17"/>
  <c r="AF75" i="17"/>
  <c r="C76" i="17"/>
  <c r="AF76" i="17"/>
  <c r="AF77" i="17"/>
  <c r="AF78" i="17"/>
  <c r="AF79" i="17"/>
  <c r="AF80" i="17"/>
  <c r="AF81" i="17"/>
  <c r="C82" i="17"/>
  <c r="AF82" i="17"/>
  <c r="AF83" i="17"/>
  <c r="AF84" i="17"/>
  <c r="AF85" i="17"/>
  <c r="AF86" i="17"/>
  <c r="AF87" i="17"/>
  <c r="AF88" i="17"/>
  <c r="AF89" i="17"/>
  <c r="AF90" i="17"/>
  <c r="AF91" i="17"/>
  <c r="AF92" i="17"/>
  <c r="AF93" i="17"/>
  <c r="AF94" i="17"/>
  <c r="AF95" i="17"/>
  <c r="AF96" i="17"/>
  <c r="AF97" i="17"/>
  <c r="AF98" i="17"/>
  <c r="AF99" i="17"/>
  <c r="AF100" i="17"/>
  <c r="AF101" i="17"/>
  <c r="AF102" i="17"/>
  <c r="AF103" i="17"/>
  <c r="AF104" i="17"/>
  <c r="AF105" i="17"/>
  <c r="AF106" i="17"/>
  <c r="AF107" i="17"/>
  <c r="AF108" i="17"/>
  <c r="AF109" i="17"/>
  <c r="AF110" i="17"/>
  <c r="AF111" i="17"/>
  <c r="AF112" i="17"/>
  <c r="AF113" i="17"/>
  <c r="AF114" i="17"/>
  <c r="AF115" i="17"/>
  <c r="AF116" i="17"/>
  <c r="AF117" i="17"/>
  <c r="AF118" i="17"/>
  <c r="AF119" i="17"/>
  <c r="AF120" i="17"/>
  <c r="AC122" i="17"/>
  <c r="AF122" i="17"/>
  <c r="AF123" i="17"/>
  <c r="AF124" i="17"/>
  <c r="D3" i="17"/>
  <c r="AG3" i="17"/>
  <c r="AG4" i="17"/>
  <c r="D5" i="17"/>
  <c r="AG5" i="17"/>
  <c r="D6" i="17"/>
  <c r="AG6" i="17"/>
  <c r="AG7" i="17"/>
  <c r="AG8" i="17"/>
  <c r="D9" i="17"/>
  <c r="AG9" i="17"/>
  <c r="D10" i="17"/>
  <c r="AG10" i="17"/>
  <c r="D11" i="17"/>
  <c r="AG11" i="17"/>
  <c r="AG12" i="17"/>
  <c r="D13" i="17"/>
  <c r="AG13" i="17"/>
  <c r="AG14" i="17"/>
  <c r="AG15" i="17"/>
  <c r="D16" i="17"/>
  <c r="AG16" i="17"/>
  <c r="D17" i="17"/>
  <c r="AG17" i="17"/>
  <c r="D18" i="17"/>
  <c r="AG18" i="17"/>
  <c r="D19" i="17"/>
  <c r="AG19" i="17"/>
  <c r="D20" i="17"/>
  <c r="AG20" i="17"/>
  <c r="AG21" i="17"/>
  <c r="D22" i="17"/>
  <c r="AG22" i="17"/>
  <c r="D23" i="17"/>
  <c r="AG23" i="17"/>
  <c r="AG24" i="17"/>
  <c r="AG25" i="17"/>
  <c r="D26" i="17"/>
  <c r="AG26" i="17"/>
  <c r="D27" i="17"/>
  <c r="AG27" i="17"/>
  <c r="D28" i="17"/>
  <c r="AG28" i="17"/>
  <c r="D29" i="17"/>
  <c r="AG29" i="17"/>
  <c r="D30" i="17"/>
  <c r="AG30" i="17"/>
  <c r="D31" i="17"/>
  <c r="AG31" i="17"/>
  <c r="AG32" i="17"/>
  <c r="D33" i="17"/>
  <c r="AG33" i="17"/>
  <c r="AG34" i="17"/>
  <c r="AG35" i="17"/>
  <c r="D36" i="17"/>
  <c r="AG36" i="17"/>
  <c r="AG37" i="17"/>
  <c r="D38" i="17"/>
  <c r="AG38" i="17"/>
  <c r="D39" i="17"/>
  <c r="AG39" i="17"/>
  <c r="D40" i="17"/>
  <c r="AG40" i="17"/>
  <c r="AG41" i="17"/>
  <c r="AG42" i="17"/>
  <c r="AG43" i="17"/>
  <c r="D44" i="17"/>
  <c r="AG44" i="17"/>
  <c r="D45" i="17"/>
  <c r="AG45" i="17"/>
  <c r="D46" i="17"/>
  <c r="AG46" i="17"/>
  <c r="AG47" i="17"/>
  <c r="AG48" i="17"/>
  <c r="D49" i="17"/>
  <c r="AG49" i="17"/>
  <c r="D50" i="17"/>
  <c r="AG50" i="17"/>
  <c r="D51" i="17"/>
  <c r="AG51" i="17"/>
  <c r="AG52" i="17"/>
  <c r="AG53" i="17"/>
  <c r="AG54" i="17"/>
  <c r="D55" i="17"/>
  <c r="AG55" i="17"/>
  <c r="D56" i="17"/>
  <c r="AG56" i="17"/>
  <c r="D57" i="17"/>
  <c r="AG57" i="17"/>
  <c r="D58" i="17"/>
  <c r="AG58" i="17"/>
  <c r="AG59" i="17"/>
  <c r="AG60" i="17"/>
  <c r="D61" i="17"/>
  <c r="AG61" i="17"/>
  <c r="D62" i="17"/>
  <c r="AG62" i="17"/>
  <c r="D63" i="17"/>
  <c r="AG63" i="17"/>
  <c r="AG64" i="17"/>
  <c r="AG65" i="17"/>
  <c r="AG66" i="17"/>
  <c r="D67" i="17"/>
  <c r="AG67" i="17"/>
  <c r="D68" i="17"/>
  <c r="AG68" i="17"/>
  <c r="AG69" i="17"/>
  <c r="AG70" i="17"/>
  <c r="AG71" i="17"/>
  <c r="AG72" i="17"/>
  <c r="E73" i="17"/>
  <c r="D73" i="17"/>
  <c r="AG73" i="17"/>
  <c r="D74" i="17"/>
  <c r="AG74" i="17"/>
  <c r="AG75" i="17"/>
  <c r="AG76" i="17"/>
  <c r="AG77" i="17"/>
  <c r="AG78" i="17"/>
  <c r="D79" i="17"/>
  <c r="AG79" i="17"/>
  <c r="D80" i="17"/>
  <c r="AG80" i="17"/>
  <c r="D81" i="17"/>
  <c r="AG81" i="17"/>
  <c r="AG82" i="17"/>
  <c r="D83" i="17"/>
  <c r="AG83" i="17"/>
  <c r="D84" i="17"/>
  <c r="AG84" i="17"/>
  <c r="D85" i="17"/>
  <c r="AG85" i="17"/>
  <c r="D86" i="17"/>
  <c r="AG86" i="17"/>
  <c r="D87" i="17"/>
  <c r="AG87" i="17"/>
  <c r="D88" i="17"/>
  <c r="AG88" i="17"/>
  <c r="E89" i="17"/>
  <c r="D89" i="17"/>
  <c r="AG89" i="17"/>
  <c r="E90" i="17"/>
  <c r="D90" i="17"/>
  <c r="AG90" i="17"/>
  <c r="D91" i="17"/>
  <c r="AG91" i="17"/>
  <c r="D92" i="17"/>
  <c r="AG92" i="17"/>
  <c r="D93" i="17"/>
  <c r="AG93" i="17"/>
  <c r="D94" i="17"/>
  <c r="AG94" i="17"/>
  <c r="D95" i="17"/>
  <c r="AG95" i="17"/>
  <c r="D96" i="17"/>
  <c r="AG96" i="17"/>
  <c r="D97" i="17"/>
  <c r="AG97" i="17"/>
  <c r="D98" i="17"/>
  <c r="AG98" i="17"/>
  <c r="D99" i="17"/>
  <c r="AG99" i="17"/>
  <c r="D100" i="17"/>
  <c r="AG100" i="17"/>
  <c r="D101" i="17"/>
  <c r="AG101" i="17"/>
  <c r="D102" i="17"/>
  <c r="AG102" i="17"/>
  <c r="D103" i="17"/>
  <c r="AG103" i="17"/>
  <c r="D104" i="17"/>
  <c r="AG104" i="17"/>
  <c r="D105" i="17"/>
  <c r="AG105" i="17"/>
  <c r="D106" i="17"/>
  <c r="AG106" i="17"/>
  <c r="D107" i="17"/>
  <c r="AG107" i="17"/>
  <c r="D108" i="17"/>
  <c r="AG108" i="17"/>
  <c r="D109" i="17"/>
  <c r="AG109" i="17"/>
  <c r="D110" i="17"/>
  <c r="AG110" i="17"/>
  <c r="D111" i="17"/>
  <c r="AG111" i="17"/>
  <c r="D112" i="17"/>
  <c r="AG112" i="17"/>
  <c r="D113" i="17"/>
  <c r="AG113" i="17"/>
  <c r="D114" i="17"/>
  <c r="AG114" i="17"/>
  <c r="D115" i="17"/>
  <c r="AG115" i="17"/>
  <c r="D116" i="17"/>
  <c r="AG116" i="17"/>
  <c r="D117" i="17"/>
  <c r="AG117" i="17"/>
  <c r="D118" i="17"/>
  <c r="AG118" i="17"/>
  <c r="D119" i="17"/>
  <c r="AG119" i="17"/>
  <c r="D120" i="17"/>
  <c r="AG120" i="17"/>
  <c r="AG122" i="17"/>
  <c r="AG123" i="17"/>
  <c r="AG124" i="17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E71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3" i="17"/>
  <c r="AH104" i="17"/>
  <c r="AH105" i="17"/>
  <c r="AH106" i="17"/>
  <c r="AH107" i="17"/>
  <c r="AH108" i="17"/>
  <c r="AH109" i="17"/>
  <c r="AH110" i="17"/>
  <c r="AH111" i="17"/>
  <c r="AH112" i="17"/>
  <c r="AH113" i="17"/>
  <c r="AH114" i="17"/>
  <c r="AH115" i="17"/>
  <c r="AH116" i="17"/>
  <c r="AH117" i="17"/>
  <c r="AH118" i="17"/>
  <c r="AH119" i="17"/>
  <c r="AH120" i="17"/>
  <c r="AH122" i="17"/>
  <c r="AH123" i="17"/>
  <c r="AH124" i="17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F71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I88" i="17"/>
  <c r="AI89" i="17"/>
  <c r="AI90" i="17"/>
  <c r="F91" i="17"/>
  <c r="AI91" i="17"/>
  <c r="AI92" i="17"/>
  <c r="AI93" i="17"/>
  <c r="AI94" i="17"/>
  <c r="AI95" i="17"/>
  <c r="AI96" i="17"/>
  <c r="F97" i="17"/>
  <c r="AI97" i="17"/>
  <c r="AI98" i="17"/>
  <c r="AI99" i="17"/>
  <c r="AI100" i="17"/>
  <c r="AI101" i="17"/>
  <c r="AI102" i="17"/>
  <c r="AI103" i="17"/>
  <c r="AI104" i="17"/>
  <c r="AI105" i="17"/>
  <c r="AI106" i="17"/>
  <c r="AI107" i="17"/>
  <c r="AI108" i="17"/>
  <c r="AI109" i="17"/>
  <c r="AI110" i="17"/>
  <c r="AI111" i="17"/>
  <c r="AI112" i="17"/>
  <c r="AI113" i="17"/>
  <c r="AI114" i="17"/>
  <c r="AI115" i="17"/>
  <c r="AI116" i="17"/>
  <c r="AI117" i="17"/>
  <c r="AI118" i="17"/>
  <c r="AI119" i="17"/>
  <c r="AI120" i="17"/>
  <c r="AI122" i="17"/>
  <c r="AI123" i="17"/>
  <c r="AI124" i="17"/>
  <c r="AJ3" i="17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J77" i="17"/>
  <c r="AJ78" i="17"/>
  <c r="AJ79" i="17"/>
  <c r="AJ80" i="17"/>
  <c r="AJ81" i="17"/>
  <c r="AJ82" i="17"/>
  <c r="AJ83" i="17"/>
  <c r="AJ84" i="17"/>
  <c r="AJ85" i="17"/>
  <c r="AJ86" i="17"/>
  <c r="AJ87" i="17"/>
  <c r="AJ88" i="17"/>
  <c r="G89" i="17"/>
  <c r="AJ89" i="17"/>
  <c r="AJ90" i="17"/>
  <c r="AJ91" i="17"/>
  <c r="AJ92" i="17"/>
  <c r="AJ93" i="17"/>
  <c r="AJ94" i="17"/>
  <c r="AJ95" i="17"/>
  <c r="AJ96" i="17"/>
  <c r="AJ97" i="17"/>
  <c r="AJ98" i="17"/>
  <c r="AJ99" i="17"/>
  <c r="AJ100" i="17"/>
  <c r="G101" i="17"/>
  <c r="AJ101" i="17"/>
  <c r="AJ102" i="17"/>
  <c r="AJ103" i="17"/>
  <c r="AJ104" i="17"/>
  <c r="AJ105" i="17"/>
  <c r="AJ106" i="17"/>
  <c r="AJ107" i="17"/>
  <c r="AJ108" i="17"/>
  <c r="AJ109" i="17"/>
  <c r="AJ110" i="17"/>
  <c r="AJ111" i="17"/>
  <c r="AJ112" i="17"/>
  <c r="AJ113" i="17"/>
  <c r="AJ114" i="17"/>
  <c r="AJ115" i="17"/>
  <c r="AJ116" i="17"/>
  <c r="AJ117" i="17"/>
  <c r="AJ118" i="17"/>
  <c r="AJ119" i="17"/>
  <c r="AJ120" i="17"/>
  <c r="AJ122" i="17"/>
  <c r="AJ123" i="17"/>
  <c r="AJ124" i="17"/>
  <c r="AK3" i="17"/>
  <c r="AK4" i="17"/>
  <c r="AK5" i="17"/>
  <c r="AK6" i="17"/>
  <c r="AK7" i="17"/>
  <c r="AK8" i="17"/>
  <c r="AK9" i="17"/>
  <c r="AK10" i="17"/>
  <c r="AK11" i="17"/>
  <c r="AK12" i="17"/>
  <c r="AK13" i="17"/>
  <c r="AK14" i="17"/>
  <c r="AK15" i="17"/>
  <c r="AK16" i="17"/>
  <c r="AK17" i="17"/>
  <c r="AK18" i="17"/>
  <c r="AK19" i="17"/>
  <c r="AK20" i="17"/>
  <c r="AK21" i="17"/>
  <c r="AK22" i="17"/>
  <c r="AK23" i="17"/>
  <c r="AK24" i="17"/>
  <c r="AK25" i="17"/>
  <c r="AK26" i="17"/>
  <c r="AK27" i="17"/>
  <c r="AK28" i="17"/>
  <c r="AK29" i="17"/>
  <c r="AK30" i="17"/>
  <c r="AK31" i="17"/>
  <c r="AK32" i="17"/>
  <c r="AK33" i="17"/>
  <c r="AK34" i="17"/>
  <c r="AK35" i="17"/>
  <c r="AK36" i="17"/>
  <c r="AK37" i="17"/>
  <c r="AK38" i="17"/>
  <c r="AK39" i="17"/>
  <c r="AK40" i="17"/>
  <c r="AK41" i="17"/>
  <c r="AK42" i="17"/>
  <c r="AK43" i="17"/>
  <c r="AK44" i="17"/>
  <c r="AK45" i="17"/>
  <c r="AK46" i="17"/>
  <c r="AK47" i="17"/>
  <c r="AK48" i="17"/>
  <c r="AK49" i="17"/>
  <c r="AK50" i="17"/>
  <c r="AK51" i="17"/>
  <c r="AK52" i="17"/>
  <c r="AK53" i="17"/>
  <c r="AK54" i="17"/>
  <c r="AK55" i="17"/>
  <c r="AK56" i="17"/>
  <c r="AK57" i="17"/>
  <c r="AK58" i="17"/>
  <c r="AK59" i="17"/>
  <c r="AK60" i="17"/>
  <c r="AK61" i="17"/>
  <c r="AK62" i="17"/>
  <c r="AK63" i="17"/>
  <c r="AK64" i="17"/>
  <c r="AK65" i="17"/>
  <c r="AK66" i="17"/>
  <c r="AK67" i="17"/>
  <c r="AK68" i="17"/>
  <c r="AK69" i="17"/>
  <c r="AK70" i="17"/>
  <c r="AK71" i="17"/>
  <c r="AK72" i="17"/>
  <c r="AK73" i="17"/>
  <c r="AK74" i="17"/>
  <c r="AK75" i="17"/>
  <c r="AK76" i="17"/>
  <c r="AK77" i="17"/>
  <c r="AK78" i="17"/>
  <c r="AK79" i="17"/>
  <c r="AK80" i="17"/>
  <c r="AK81" i="17"/>
  <c r="AK82" i="17"/>
  <c r="AK83" i="17"/>
  <c r="H84" i="17"/>
  <c r="AK84" i="17"/>
  <c r="AK85" i="17"/>
  <c r="AK86" i="17"/>
  <c r="AK87" i="17"/>
  <c r="AK88" i="17"/>
  <c r="AK89" i="17"/>
  <c r="AK90" i="17"/>
  <c r="AK91" i="17"/>
  <c r="AK92" i="17"/>
  <c r="AK93" i="17"/>
  <c r="AK94" i="17"/>
  <c r="AK95" i="17"/>
  <c r="AK96" i="17"/>
  <c r="AK97" i="17"/>
  <c r="AK98" i="17"/>
  <c r="AK99" i="17"/>
  <c r="AK100" i="17"/>
  <c r="AK101" i="17"/>
  <c r="AK102" i="17"/>
  <c r="AK103" i="17"/>
  <c r="AK104" i="17"/>
  <c r="AK105" i="17"/>
  <c r="AK106" i="17"/>
  <c r="AK107" i="17"/>
  <c r="AK108" i="17"/>
  <c r="AK109" i="17"/>
  <c r="AK110" i="17"/>
  <c r="AK111" i="17"/>
  <c r="AK112" i="17"/>
  <c r="AK113" i="17"/>
  <c r="AK114" i="17"/>
  <c r="AK115" i="17"/>
  <c r="AK116" i="17"/>
  <c r="AK117" i="17"/>
  <c r="AK118" i="17"/>
  <c r="AK119" i="17"/>
  <c r="AK120" i="17"/>
  <c r="AK122" i="17"/>
  <c r="AK123" i="17"/>
  <c r="AK124" i="17"/>
  <c r="AL3" i="17"/>
  <c r="AL4" i="17"/>
  <c r="I5" i="17"/>
  <c r="AL5" i="17"/>
  <c r="I6" i="17"/>
  <c r="AL6" i="17"/>
  <c r="I7" i="17"/>
  <c r="AL7" i="17"/>
  <c r="I8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L35" i="17"/>
  <c r="I36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AL50" i="17"/>
  <c r="AL51" i="17"/>
  <c r="I52" i="17"/>
  <c r="AL52" i="17"/>
  <c r="I53" i="17"/>
  <c r="AL53" i="17"/>
  <c r="AL54" i="17"/>
  <c r="I55" i="17"/>
  <c r="AL55" i="17"/>
  <c r="I56" i="17"/>
  <c r="AL56" i="17"/>
  <c r="AL57" i="17"/>
  <c r="AL58" i="17"/>
  <c r="AL59" i="17"/>
  <c r="I60" i="17"/>
  <c r="AL60" i="17"/>
  <c r="I61" i="17"/>
  <c r="AL61" i="17"/>
  <c r="I62" i="17"/>
  <c r="AL62" i="17"/>
  <c r="AL63" i="17"/>
  <c r="AL64" i="17"/>
  <c r="AL65" i="17"/>
  <c r="AL66" i="17"/>
  <c r="AL67" i="17"/>
  <c r="AL68" i="17"/>
  <c r="AL69" i="17"/>
  <c r="AL70" i="17"/>
  <c r="AL71" i="17"/>
  <c r="AL72" i="17"/>
  <c r="AL73" i="17"/>
  <c r="AL74" i="17"/>
  <c r="AL75" i="17"/>
  <c r="AL76" i="17"/>
  <c r="AL77" i="17"/>
  <c r="AL78" i="17"/>
  <c r="AL79" i="17"/>
  <c r="AL80" i="17"/>
  <c r="AL81" i="17"/>
  <c r="AL82" i="17"/>
  <c r="AL83" i="17"/>
  <c r="AL84" i="17"/>
  <c r="AL85" i="17"/>
  <c r="AL86" i="17"/>
  <c r="AL87" i="17"/>
  <c r="AL88" i="17"/>
  <c r="I89" i="17"/>
  <c r="AL89" i="17"/>
  <c r="AL90" i="17"/>
  <c r="I91" i="17"/>
  <c r="AL91" i="17"/>
  <c r="AL92" i="17"/>
  <c r="AL93" i="17"/>
  <c r="AL94" i="17"/>
  <c r="AL95" i="17"/>
  <c r="AL96" i="17"/>
  <c r="AL97" i="17"/>
  <c r="AL98" i="17"/>
  <c r="I99" i="17"/>
  <c r="AL99" i="17"/>
  <c r="I100" i="17"/>
  <c r="AL100" i="17"/>
  <c r="AL101" i="17"/>
  <c r="AL102" i="17"/>
  <c r="AL103" i="17"/>
  <c r="I104" i="17"/>
  <c r="AL104" i="17"/>
  <c r="AL105" i="17"/>
  <c r="AL106" i="17"/>
  <c r="AL107" i="17"/>
  <c r="AL108" i="17"/>
  <c r="AL109" i="17"/>
  <c r="AL110" i="17"/>
  <c r="AL111" i="17"/>
  <c r="AL112" i="17"/>
  <c r="AL113" i="17"/>
  <c r="AL114" i="17"/>
  <c r="AL115" i="17"/>
  <c r="AL116" i="17"/>
  <c r="AL117" i="17"/>
  <c r="AL118" i="17"/>
  <c r="AL119" i="17"/>
  <c r="AL120" i="17"/>
  <c r="AL122" i="17"/>
  <c r="AL123" i="17"/>
  <c r="AL124" i="17"/>
  <c r="AM3" i="17"/>
  <c r="J4" i="17"/>
  <c r="AM4" i="17"/>
  <c r="J5" i="17"/>
  <c r="AM5" i="17"/>
  <c r="AM6" i="17"/>
  <c r="J7" i="17"/>
  <c r="AM7" i="17"/>
  <c r="AM8" i="17"/>
  <c r="J9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M21" i="17"/>
  <c r="J22" i="17"/>
  <c r="AM22" i="17"/>
  <c r="AM23" i="17"/>
  <c r="J24" i="17"/>
  <c r="AM24" i="17"/>
  <c r="J25" i="17"/>
  <c r="AM25" i="17"/>
  <c r="AM26" i="17"/>
  <c r="AM27" i="17"/>
  <c r="J28" i="17"/>
  <c r="AM28" i="17"/>
  <c r="J29" i="17"/>
  <c r="AM29" i="17"/>
  <c r="AM30" i="17"/>
  <c r="AM31" i="17"/>
  <c r="J32" i="17"/>
  <c r="AM32" i="17"/>
  <c r="AM33" i="17"/>
  <c r="J34" i="17"/>
  <c r="AM34" i="17"/>
  <c r="AM35" i="17"/>
  <c r="J36" i="17"/>
  <c r="AM36" i="17"/>
  <c r="AM37" i="17"/>
  <c r="AM38" i="17"/>
  <c r="AM39" i="17"/>
  <c r="AM40" i="17"/>
  <c r="AM41" i="17"/>
  <c r="J42" i="17"/>
  <c r="AM42" i="17"/>
  <c r="J43" i="17"/>
  <c r="AM43" i="17"/>
  <c r="AM44" i="17"/>
  <c r="AM45" i="17"/>
  <c r="AM46" i="17"/>
  <c r="AM47" i="17"/>
  <c r="J48" i="17"/>
  <c r="AM48" i="17"/>
  <c r="J49" i="17"/>
  <c r="AM49" i="17"/>
  <c r="AM50" i="17"/>
  <c r="AM51" i="17"/>
  <c r="J52" i="17"/>
  <c r="AM52" i="17"/>
  <c r="AM53" i="17"/>
  <c r="AM54" i="17"/>
  <c r="J55" i="17"/>
  <c r="AM55" i="17"/>
  <c r="J56" i="17"/>
  <c r="AM56" i="17"/>
  <c r="AM57" i="17"/>
  <c r="AM58" i="17"/>
  <c r="J59" i="17"/>
  <c r="AM59" i="17"/>
  <c r="J60" i="17"/>
  <c r="AM60" i="17"/>
  <c r="J61" i="17"/>
  <c r="AM61" i="17"/>
  <c r="J62" i="17"/>
  <c r="AM62" i="17"/>
  <c r="AM63" i="17"/>
  <c r="AM64" i="17"/>
  <c r="AM65" i="17"/>
  <c r="AM66" i="17"/>
  <c r="AM67" i="17"/>
  <c r="AM68" i="17"/>
  <c r="AM69" i="17"/>
  <c r="AM70" i="17"/>
  <c r="AM71" i="17"/>
  <c r="AM72" i="17"/>
  <c r="AM73" i="17"/>
  <c r="AM74" i="17"/>
  <c r="AM75" i="17"/>
  <c r="AM76" i="17"/>
  <c r="AM77" i="17"/>
  <c r="J78" i="17"/>
  <c r="AM78" i="17"/>
  <c r="AM79" i="17"/>
  <c r="AM80" i="17"/>
  <c r="AM81" i="17"/>
  <c r="AM82" i="17"/>
  <c r="AM83" i="17"/>
  <c r="AM84" i="17"/>
  <c r="AM85" i="17"/>
  <c r="J86" i="17"/>
  <c r="AM86" i="17"/>
  <c r="J87" i="17"/>
  <c r="AM87" i="17"/>
  <c r="J88" i="17"/>
  <c r="AM88" i="17"/>
  <c r="J89" i="17"/>
  <c r="AM89" i="17"/>
  <c r="AM90" i="17"/>
  <c r="AM91" i="17"/>
  <c r="AM92" i="17"/>
  <c r="AM93" i="17"/>
  <c r="AM94" i="17"/>
  <c r="AM95" i="17"/>
  <c r="AM96" i="17"/>
  <c r="AM97" i="17"/>
  <c r="J98" i="17"/>
  <c r="AM98" i="17"/>
  <c r="AM99" i="17"/>
  <c r="AM100" i="17"/>
  <c r="AM101" i="17"/>
  <c r="AM102" i="17"/>
  <c r="AM103" i="17"/>
  <c r="AM104" i="17"/>
  <c r="AM105" i="17"/>
  <c r="AM106" i="17"/>
  <c r="AM107" i="17"/>
  <c r="AM108" i="17"/>
  <c r="AM109" i="17"/>
  <c r="AM110" i="17"/>
  <c r="AM111" i="17"/>
  <c r="AM112" i="17"/>
  <c r="AM113" i="17"/>
  <c r="AM114" i="17"/>
  <c r="AM115" i="17"/>
  <c r="AM116" i="17"/>
  <c r="AM117" i="17"/>
  <c r="AM118" i="17"/>
  <c r="AM119" i="17"/>
  <c r="J120" i="17"/>
  <c r="AM120" i="17"/>
  <c r="AM122" i="17"/>
  <c r="AM123" i="17"/>
  <c r="AM124" i="17"/>
  <c r="K3" i="17"/>
  <c r="AN3" i="17"/>
  <c r="K4" i="17"/>
  <c r="AN4" i="17"/>
  <c r="K5" i="17"/>
  <c r="AN5" i="17"/>
  <c r="AN6" i="17"/>
  <c r="K7" i="17"/>
  <c r="AN7" i="17"/>
  <c r="AN8" i="17"/>
  <c r="K9" i="17"/>
  <c r="AN9" i="17"/>
  <c r="AN10" i="17"/>
  <c r="AN11" i="17"/>
  <c r="K12" i="17"/>
  <c r="AN12" i="17"/>
  <c r="K13" i="17"/>
  <c r="AN13" i="17"/>
  <c r="K14" i="17"/>
  <c r="AN14" i="17"/>
  <c r="AN15" i="17"/>
  <c r="AN16" i="17"/>
  <c r="K17" i="17"/>
  <c r="AN17" i="17"/>
  <c r="AN18" i="17"/>
  <c r="K19" i="17"/>
  <c r="AN19" i="17"/>
  <c r="AN20" i="17"/>
  <c r="AN21" i="17"/>
  <c r="K22" i="17"/>
  <c r="AN22" i="17"/>
  <c r="AN23" i="17"/>
  <c r="AN24" i="17"/>
  <c r="AN25" i="17"/>
  <c r="AN26" i="17"/>
  <c r="K27" i="17"/>
  <c r="AN27" i="17"/>
  <c r="AN28" i="17"/>
  <c r="K29" i="17"/>
  <c r="AN29" i="17"/>
  <c r="K30" i="17"/>
  <c r="AN30" i="17"/>
  <c r="K31" i="17"/>
  <c r="AN31" i="17"/>
  <c r="K32" i="17"/>
  <c r="AN32" i="17"/>
  <c r="K33" i="17"/>
  <c r="AN33" i="17"/>
  <c r="K34" i="17"/>
  <c r="AN34" i="17"/>
  <c r="K35" i="17"/>
  <c r="AN35" i="17"/>
  <c r="K36" i="17"/>
  <c r="AN36" i="17"/>
  <c r="K37" i="17"/>
  <c r="AN37" i="17"/>
  <c r="K38" i="17"/>
  <c r="AN38" i="17"/>
  <c r="AN39" i="17"/>
  <c r="K40" i="17"/>
  <c r="AN40" i="17"/>
  <c r="K41" i="17"/>
  <c r="AN41" i="17"/>
  <c r="K42" i="17"/>
  <c r="AN42" i="17"/>
  <c r="K43" i="17"/>
  <c r="AN43" i="17"/>
  <c r="K44" i="17"/>
  <c r="AN44" i="17"/>
  <c r="K45" i="17"/>
  <c r="AN45" i="17"/>
  <c r="K46" i="17"/>
  <c r="AN46" i="17"/>
  <c r="K47" i="17"/>
  <c r="AN47" i="17"/>
  <c r="K48" i="17"/>
  <c r="AN48" i="17"/>
  <c r="K49" i="17"/>
  <c r="AN49" i="17"/>
  <c r="K50" i="17"/>
  <c r="AN50" i="17"/>
  <c r="AN51" i="17"/>
  <c r="K52" i="17"/>
  <c r="AN52" i="17"/>
  <c r="AN53" i="17"/>
  <c r="AN54" i="17"/>
  <c r="K55" i="17"/>
  <c r="AN55" i="17"/>
  <c r="AN56" i="17"/>
  <c r="AN57" i="17"/>
  <c r="AN58" i="17"/>
  <c r="K59" i="17"/>
  <c r="AN59" i="17"/>
  <c r="K60" i="17"/>
  <c r="AN60" i="17"/>
  <c r="K61" i="17"/>
  <c r="AN61" i="17"/>
  <c r="K62" i="17"/>
  <c r="AN62" i="17"/>
  <c r="K63" i="17"/>
  <c r="AN63" i="17"/>
  <c r="AN64" i="17"/>
  <c r="K65" i="17"/>
  <c r="AN65" i="17"/>
  <c r="K66" i="17"/>
  <c r="AN66" i="17"/>
  <c r="AN67" i="17"/>
  <c r="AN68" i="17"/>
  <c r="AN69" i="17"/>
  <c r="AN70" i="17"/>
  <c r="AN71" i="17"/>
  <c r="AN72" i="17"/>
  <c r="AN73" i="17"/>
  <c r="AN74" i="17"/>
  <c r="AN75" i="17"/>
  <c r="AN76" i="17"/>
  <c r="AN77" i="17"/>
  <c r="AN78" i="17"/>
  <c r="AN79" i="17"/>
  <c r="AN80" i="17"/>
  <c r="AN81" i="17"/>
  <c r="AN82" i="17"/>
  <c r="AN83" i="17"/>
  <c r="AN84" i="17"/>
  <c r="AN85" i="17"/>
  <c r="AN86" i="17"/>
  <c r="AN87" i="17"/>
  <c r="K88" i="17"/>
  <c r="AN88" i="17"/>
  <c r="AN89" i="17"/>
  <c r="AN90" i="17"/>
  <c r="AN91" i="17"/>
  <c r="AN92" i="17"/>
  <c r="AN93" i="17"/>
  <c r="AN94" i="17"/>
  <c r="AN95" i="17"/>
  <c r="AN96" i="17"/>
  <c r="AN97" i="17"/>
  <c r="AN98" i="17"/>
  <c r="AN99" i="17"/>
  <c r="AN100" i="17"/>
  <c r="AN101" i="17"/>
  <c r="AN102" i="17"/>
  <c r="AN103" i="17"/>
  <c r="AN104" i="17"/>
  <c r="AN105" i="17"/>
  <c r="AN106" i="17"/>
  <c r="AN107" i="17"/>
  <c r="AN108" i="17"/>
  <c r="AN109" i="17"/>
  <c r="AN110" i="17"/>
  <c r="AN111" i="17"/>
  <c r="AN112" i="17"/>
  <c r="AN113" i="17"/>
  <c r="AN114" i="17"/>
  <c r="AN115" i="17"/>
  <c r="AN116" i="17"/>
  <c r="AN117" i="17"/>
  <c r="AN118" i="17"/>
  <c r="AN119" i="17"/>
  <c r="AN120" i="17"/>
  <c r="AN122" i="17"/>
  <c r="AN123" i="17"/>
  <c r="AN124" i="17"/>
  <c r="AF125" i="17"/>
  <c r="AG125" i="17"/>
  <c r="AH125" i="17"/>
  <c r="AI125" i="17"/>
  <c r="AJ125" i="17"/>
  <c r="AK125" i="17"/>
  <c r="AL125" i="17"/>
  <c r="AM125" i="17"/>
  <c r="AN125" i="17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4" i="17"/>
  <c r="AE115" i="17"/>
  <c r="AE116" i="17"/>
  <c r="AE117" i="17"/>
  <c r="AE118" i="17"/>
  <c r="AE119" i="17"/>
  <c r="AE120" i="17"/>
  <c r="AE122" i="17"/>
  <c r="AE123" i="17"/>
  <c r="AE125" i="17"/>
  <c r="AE124" i="17"/>
  <c r="F60" i="13"/>
  <c r="E60" i="13"/>
  <c r="G60" i="13"/>
  <c r="AD60" i="13"/>
  <c r="G62" i="13"/>
  <c r="AD62" i="13"/>
  <c r="AD64" i="13"/>
  <c r="AD65" i="13"/>
  <c r="AD66" i="13"/>
  <c r="AD67" i="13"/>
  <c r="F68" i="13"/>
  <c r="G68" i="13"/>
  <c r="AD68" i="13"/>
  <c r="AD69" i="13"/>
  <c r="AD70" i="13"/>
  <c r="AD71" i="13"/>
  <c r="AD73" i="13"/>
  <c r="AD74" i="13"/>
  <c r="AD75" i="13"/>
  <c r="AD76" i="13"/>
  <c r="AD77" i="13"/>
  <c r="G78" i="13"/>
  <c r="AD78" i="13"/>
  <c r="G79" i="13"/>
  <c r="AD79" i="13"/>
  <c r="G80" i="13"/>
  <c r="AD80" i="13"/>
  <c r="G81" i="13"/>
  <c r="AD81" i="13"/>
  <c r="AD82" i="13"/>
  <c r="AD83" i="13"/>
  <c r="AD84" i="13"/>
  <c r="G85" i="13"/>
  <c r="AD85" i="13"/>
  <c r="AD86" i="13"/>
  <c r="AD88" i="13"/>
  <c r="G89" i="13"/>
  <c r="AD89" i="13"/>
  <c r="G90" i="13"/>
  <c r="AD90" i="13"/>
  <c r="AD91" i="13"/>
  <c r="AD93" i="13"/>
  <c r="AD94" i="13"/>
  <c r="G95" i="13"/>
  <c r="AD95" i="13"/>
  <c r="G96" i="13"/>
  <c r="AD96" i="13"/>
  <c r="G97" i="13"/>
  <c r="AD97" i="13"/>
  <c r="G98" i="13"/>
  <c r="AD98" i="13"/>
  <c r="AD99" i="13"/>
  <c r="AD100" i="13"/>
  <c r="G101" i="13"/>
  <c r="AD101" i="13"/>
  <c r="G102" i="13"/>
  <c r="AD102" i="13"/>
  <c r="G103" i="13"/>
  <c r="AD103" i="13"/>
  <c r="AD104" i="13"/>
  <c r="G105" i="13"/>
  <c r="AD105" i="13"/>
  <c r="AD106" i="13"/>
  <c r="G107" i="13"/>
  <c r="AD107" i="13"/>
  <c r="AD108" i="13"/>
  <c r="AD109" i="13"/>
  <c r="G110" i="13"/>
  <c r="AD110" i="13"/>
  <c r="AD111" i="13"/>
  <c r="AD112" i="13"/>
  <c r="AD113" i="13"/>
  <c r="AD114" i="13"/>
  <c r="AD115" i="13"/>
  <c r="AD116" i="13"/>
  <c r="AD117" i="13"/>
  <c r="AD118" i="13"/>
  <c r="AD119" i="13"/>
  <c r="AD122" i="13"/>
  <c r="P102" i="15"/>
  <c r="L84" i="15"/>
  <c r="L109" i="15"/>
  <c r="L85" i="15"/>
  <c r="L110" i="15"/>
  <c r="L86" i="15"/>
  <c r="L111" i="15"/>
  <c r="L87" i="15"/>
  <c r="L112" i="15"/>
  <c r="L88" i="15"/>
  <c r="L113" i="15"/>
  <c r="L89" i="15"/>
  <c r="L114" i="15"/>
  <c r="L90" i="15"/>
  <c r="L115" i="15"/>
  <c r="L91" i="15"/>
  <c r="L116" i="15"/>
  <c r="D123" i="15"/>
  <c r="E123" i="15"/>
  <c r="F123" i="15"/>
  <c r="G123" i="15"/>
  <c r="H123" i="15"/>
  <c r="I123" i="15"/>
  <c r="D124" i="15"/>
  <c r="E124" i="15"/>
  <c r="F124" i="15"/>
  <c r="G124" i="15"/>
  <c r="H124" i="15"/>
  <c r="I124" i="15"/>
  <c r="D121" i="15"/>
  <c r="E121" i="15"/>
  <c r="F121" i="15"/>
  <c r="G121" i="15"/>
  <c r="H121" i="15"/>
  <c r="I121" i="15"/>
  <c r="D122" i="15"/>
  <c r="E122" i="15"/>
  <c r="F122" i="15"/>
  <c r="G122" i="15"/>
  <c r="H122" i="15"/>
  <c r="I12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D109" i="15"/>
  <c r="E109" i="15"/>
  <c r="F109" i="15"/>
  <c r="G109" i="15"/>
  <c r="H109" i="15"/>
  <c r="I109" i="15"/>
  <c r="J109" i="15"/>
  <c r="K109" i="15"/>
  <c r="M109" i="15"/>
  <c r="D110" i="15"/>
  <c r="E110" i="15"/>
  <c r="F110" i="15"/>
  <c r="G110" i="15"/>
  <c r="H110" i="15"/>
  <c r="I110" i="15"/>
  <c r="J110" i="15"/>
  <c r="K110" i="15"/>
  <c r="M110" i="15"/>
  <c r="D111" i="15"/>
  <c r="E111" i="15"/>
  <c r="F111" i="15"/>
  <c r="G111" i="15"/>
  <c r="H111" i="15"/>
  <c r="I111" i="15"/>
  <c r="J111" i="15"/>
  <c r="K111" i="15"/>
  <c r="M111" i="15"/>
  <c r="D112" i="15"/>
  <c r="E112" i="15"/>
  <c r="F112" i="15"/>
  <c r="G112" i="15"/>
  <c r="H112" i="15"/>
  <c r="I112" i="15"/>
  <c r="J112" i="15"/>
  <c r="K112" i="15"/>
  <c r="M112" i="15"/>
  <c r="D113" i="15"/>
  <c r="E113" i="15"/>
  <c r="F113" i="15"/>
  <c r="G113" i="15"/>
  <c r="H113" i="15"/>
  <c r="I113" i="15"/>
  <c r="J113" i="15"/>
  <c r="K113" i="15"/>
  <c r="M113" i="15"/>
  <c r="D114" i="15"/>
  <c r="E114" i="15"/>
  <c r="F114" i="15"/>
  <c r="G114" i="15"/>
  <c r="H114" i="15"/>
  <c r="I114" i="15"/>
  <c r="J114" i="15"/>
  <c r="K114" i="15"/>
  <c r="M114" i="15"/>
  <c r="D115" i="15"/>
  <c r="E115" i="15"/>
  <c r="F115" i="15"/>
  <c r="G115" i="15"/>
  <c r="H115" i="15"/>
  <c r="I115" i="15"/>
  <c r="J115" i="15"/>
  <c r="K115" i="15"/>
  <c r="M115" i="15"/>
  <c r="D116" i="15"/>
  <c r="E116" i="15"/>
  <c r="F116" i="15"/>
  <c r="G116" i="15"/>
  <c r="H116" i="15"/>
  <c r="I116" i="15"/>
  <c r="J116" i="15"/>
  <c r="K116" i="15"/>
  <c r="M116" i="15"/>
  <c r="D117" i="15"/>
  <c r="E117" i="15"/>
  <c r="F117" i="15"/>
  <c r="G117" i="15"/>
  <c r="H117" i="15"/>
  <c r="I117" i="15"/>
  <c r="D118" i="15"/>
  <c r="E118" i="15"/>
  <c r="F118" i="15"/>
  <c r="G118" i="15"/>
  <c r="H118" i="15"/>
  <c r="I118" i="15"/>
  <c r="D119" i="15"/>
  <c r="E119" i="15"/>
  <c r="F119" i="15"/>
  <c r="G119" i="15"/>
  <c r="H119" i="15"/>
  <c r="I119" i="15"/>
  <c r="D120" i="15"/>
  <c r="E120" i="15"/>
  <c r="F120" i="15"/>
  <c r="G120" i="15"/>
  <c r="H120" i="15"/>
  <c r="I120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D101" i="15"/>
  <c r="H60" i="9"/>
  <c r="Y60" i="9"/>
  <c r="H69" i="15"/>
  <c r="I69" i="15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3" i="11"/>
  <c r="G6" i="11"/>
  <c r="H6" i="11"/>
  <c r="AE6" i="11"/>
  <c r="G7" i="11"/>
  <c r="H7" i="11"/>
  <c r="AE7" i="11"/>
  <c r="AE8" i="11"/>
  <c r="AE9" i="11"/>
  <c r="AE10" i="11"/>
  <c r="AE11" i="11"/>
  <c r="AE12" i="11"/>
  <c r="AE13" i="11"/>
  <c r="AE14" i="11"/>
  <c r="AE15" i="11"/>
  <c r="H16" i="11"/>
  <c r="AE16" i="11"/>
  <c r="H17" i="11"/>
  <c r="AE17" i="11"/>
  <c r="AE18" i="11"/>
  <c r="AE19" i="11"/>
  <c r="AE20" i="11"/>
  <c r="AE21" i="11"/>
  <c r="H22" i="11"/>
  <c r="AE22" i="11"/>
  <c r="H23" i="11"/>
  <c r="AE23" i="11"/>
  <c r="H24" i="11"/>
  <c r="AE24" i="11"/>
  <c r="H25" i="11"/>
  <c r="AE25" i="11"/>
  <c r="AE26" i="11"/>
  <c r="AE27" i="11"/>
  <c r="AE28" i="11"/>
  <c r="H29" i="11"/>
  <c r="AE29" i="11"/>
  <c r="AE30" i="11"/>
  <c r="AE31" i="11"/>
  <c r="H32" i="11"/>
  <c r="AE32" i="11"/>
  <c r="H33" i="11"/>
  <c r="AE33" i="11"/>
  <c r="AE34" i="11"/>
  <c r="AE35" i="11"/>
  <c r="AE36" i="11"/>
  <c r="H37" i="11"/>
  <c r="AE37" i="11"/>
  <c r="AE38" i="11"/>
  <c r="H39" i="11"/>
  <c r="AE39" i="11"/>
  <c r="AE40" i="11"/>
  <c r="AE41" i="11"/>
  <c r="H42" i="11"/>
  <c r="AE42" i="11"/>
  <c r="AE43" i="11"/>
  <c r="AE44" i="11"/>
  <c r="AE45" i="11"/>
  <c r="AE46" i="11"/>
  <c r="AE47" i="11"/>
  <c r="AE48" i="11"/>
  <c r="AE49" i="11"/>
  <c r="AE50" i="11"/>
  <c r="AE51" i="11"/>
  <c r="H52" i="11"/>
  <c r="AE52" i="11"/>
  <c r="AE53" i="11"/>
  <c r="AE54" i="11"/>
  <c r="AE55" i="11"/>
  <c r="AE56" i="11"/>
  <c r="H57" i="11"/>
  <c r="AE57" i="11"/>
  <c r="AE58" i="11"/>
  <c r="AE59" i="11"/>
  <c r="H60" i="11"/>
  <c r="AE60" i="11"/>
  <c r="AE63" i="11"/>
  <c r="W62" i="11"/>
  <c r="AE62" i="11"/>
  <c r="AE6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3" i="11"/>
  <c r="AD62" i="11"/>
  <c r="AD6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3" i="11"/>
  <c r="AC62" i="11"/>
  <c r="AC6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3" i="11"/>
  <c r="AB62" i="11"/>
  <c r="AB6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3" i="11"/>
  <c r="AA62" i="11"/>
  <c r="AA65" i="11"/>
  <c r="Y62" i="11"/>
  <c r="Y65" i="11"/>
  <c r="AE64" i="11"/>
  <c r="AD64" i="11"/>
  <c r="AC64" i="11"/>
  <c r="AB64" i="11"/>
  <c r="AA64" i="11"/>
  <c r="Y64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H61" i="15"/>
  <c r="H67" i="15"/>
  <c r="H68" i="15"/>
  <c r="I68" i="15"/>
  <c r="V62" i="4"/>
  <c r="X12" i="4"/>
  <c r="X13" i="4"/>
  <c r="X14" i="4"/>
  <c r="X15" i="4"/>
  <c r="X16" i="4"/>
  <c r="H17" i="4"/>
  <c r="J17" i="4"/>
  <c r="X17" i="4"/>
  <c r="X18" i="4"/>
  <c r="X19" i="4"/>
  <c r="H20" i="4"/>
  <c r="J20" i="4"/>
  <c r="X20" i="4"/>
  <c r="H21" i="4"/>
  <c r="J21" i="4"/>
  <c r="X21" i="4"/>
  <c r="G22" i="4"/>
  <c r="H22" i="4"/>
  <c r="I22" i="4"/>
  <c r="J22" i="4"/>
  <c r="X22" i="4"/>
  <c r="X23" i="4"/>
  <c r="X24" i="4"/>
  <c r="I25" i="4"/>
  <c r="J25" i="4"/>
  <c r="X25" i="4"/>
  <c r="J26" i="4"/>
  <c r="X26" i="4"/>
  <c r="X27" i="4"/>
  <c r="X28" i="4"/>
  <c r="J29" i="4"/>
  <c r="X29" i="4"/>
  <c r="I30" i="4"/>
  <c r="J30" i="4"/>
  <c r="X30" i="4"/>
  <c r="X31" i="4"/>
  <c r="H32" i="4"/>
  <c r="I32" i="4"/>
  <c r="J32" i="4"/>
  <c r="X32" i="4"/>
  <c r="H33" i="4"/>
  <c r="I33" i="4"/>
  <c r="J33" i="4"/>
  <c r="X33" i="4"/>
  <c r="X34" i="4"/>
  <c r="X35" i="4"/>
  <c r="I36" i="4"/>
  <c r="J36" i="4"/>
  <c r="X36" i="4"/>
  <c r="X37" i="4"/>
  <c r="X38" i="4"/>
  <c r="X39" i="4"/>
  <c r="X40" i="4"/>
  <c r="X41" i="4"/>
  <c r="I42" i="4"/>
  <c r="J42" i="4"/>
  <c r="X42" i="4"/>
  <c r="I43" i="4"/>
  <c r="J43" i="4"/>
  <c r="X43" i="4"/>
  <c r="I44" i="4"/>
  <c r="J44" i="4"/>
  <c r="X44" i="4"/>
  <c r="I45" i="4"/>
  <c r="J45" i="4"/>
  <c r="X45" i="4"/>
  <c r="I46" i="4"/>
  <c r="J46" i="4"/>
  <c r="X46" i="4"/>
  <c r="I47" i="4"/>
  <c r="J47" i="4"/>
  <c r="X47" i="4"/>
  <c r="I48" i="4"/>
  <c r="J48" i="4"/>
  <c r="X48" i="4"/>
  <c r="I49" i="4"/>
  <c r="J49" i="4"/>
  <c r="X49" i="4"/>
  <c r="J50" i="4"/>
  <c r="X50" i="4"/>
  <c r="J51" i="4"/>
  <c r="X51" i="4"/>
  <c r="I52" i="4"/>
  <c r="J52" i="4"/>
  <c r="X52" i="4"/>
  <c r="X53" i="4"/>
  <c r="J54" i="4"/>
  <c r="X54" i="4"/>
  <c r="J55" i="4"/>
  <c r="X55" i="4"/>
  <c r="X56" i="4"/>
  <c r="J57" i="4"/>
  <c r="X57" i="4"/>
  <c r="X58" i="4"/>
  <c r="I59" i="4"/>
  <c r="J59" i="4"/>
  <c r="X59" i="4"/>
  <c r="I60" i="4"/>
  <c r="J60" i="4"/>
  <c r="X60" i="4"/>
  <c r="I61" i="4"/>
  <c r="J61" i="4"/>
  <c r="X61" i="4"/>
  <c r="I62" i="4"/>
  <c r="J62" i="4"/>
  <c r="X62" i="4"/>
  <c r="H63" i="4"/>
  <c r="I63" i="4"/>
  <c r="J63" i="4"/>
  <c r="X63" i="4"/>
  <c r="H64" i="4"/>
  <c r="I64" i="4"/>
  <c r="J64" i="4"/>
  <c r="X64" i="4"/>
  <c r="X65" i="4"/>
  <c r="X66" i="4"/>
  <c r="N68" i="4"/>
  <c r="X68" i="4"/>
  <c r="Q12" i="4"/>
  <c r="R12" i="4"/>
  <c r="S12" i="4"/>
  <c r="F12" i="4"/>
  <c r="T12" i="4"/>
  <c r="U12" i="4"/>
  <c r="V12" i="4"/>
  <c r="W12" i="4"/>
  <c r="Q13" i="4"/>
  <c r="R13" i="4"/>
  <c r="S13" i="4"/>
  <c r="F13" i="4"/>
  <c r="T13" i="4"/>
  <c r="G13" i="4"/>
  <c r="U13" i="4"/>
  <c r="V13" i="4"/>
  <c r="W13" i="4"/>
  <c r="Q14" i="4"/>
  <c r="R14" i="4"/>
  <c r="S14" i="4"/>
  <c r="T14" i="4"/>
  <c r="U14" i="4"/>
  <c r="V14" i="4"/>
  <c r="W14" i="4"/>
  <c r="Q15" i="4"/>
  <c r="R15" i="4"/>
  <c r="S15" i="4"/>
  <c r="T15" i="4"/>
  <c r="G15" i="4"/>
  <c r="U15" i="4"/>
  <c r="V15" i="4"/>
  <c r="W15" i="4"/>
  <c r="Q16" i="4"/>
  <c r="R16" i="4"/>
  <c r="S16" i="4"/>
  <c r="T16" i="4"/>
  <c r="U16" i="4"/>
  <c r="V16" i="4"/>
  <c r="I16" i="4"/>
  <c r="W16" i="4"/>
  <c r="Q17" i="4"/>
  <c r="D17" i="4"/>
  <c r="R17" i="4"/>
  <c r="S17" i="4"/>
  <c r="F17" i="4"/>
  <c r="T17" i="4"/>
  <c r="U17" i="4"/>
  <c r="V17" i="4"/>
  <c r="W17" i="4"/>
  <c r="Q18" i="4"/>
  <c r="D18" i="4"/>
  <c r="R18" i="4"/>
  <c r="S18" i="4"/>
  <c r="T18" i="4"/>
  <c r="U18" i="4"/>
  <c r="H18" i="4"/>
  <c r="V18" i="4"/>
  <c r="W18" i="4"/>
  <c r="Q19" i="4"/>
  <c r="D19" i="4"/>
  <c r="R19" i="4"/>
  <c r="S19" i="4"/>
  <c r="T19" i="4"/>
  <c r="U19" i="4"/>
  <c r="H19" i="4"/>
  <c r="V19" i="4"/>
  <c r="W19" i="4"/>
  <c r="Q20" i="4"/>
  <c r="D20" i="4"/>
  <c r="R20" i="4"/>
  <c r="S20" i="4"/>
  <c r="T20" i="4"/>
  <c r="U20" i="4"/>
  <c r="V20" i="4"/>
  <c r="W20" i="4"/>
  <c r="Q21" i="4"/>
  <c r="D21" i="4"/>
  <c r="R21" i="4"/>
  <c r="S21" i="4"/>
  <c r="T21" i="4"/>
  <c r="U21" i="4"/>
  <c r="V21" i="4"/>
  <c r="W21" i="4"/>
  <c r="Q22" i="4"/>
  <c r="R22" i="4"/>
  <c r="S22" i="4"/>
  <c r="T22" i="4"/>
  <c r="U22" i="4"/>
  <c r="V22" i="4"/>
  <c r="W22" i="4"/>
  <c r="Q23" i="4"/>
  <c r="R23" i="4"/>
  <c r="S23" i="4"/>
  <c r="T23" i="4"/>
  <c r="G23" i="4"/>
  <c r="U23" i="4"/>
  <c r="H23" i="4"/>
  <c r="V23" i="4"/>
  <c r="W23" i="4"/>
  <c r="Q24" i="4"/>
  <c r="R24" i="4"/>
  <c r="S24" i="4"/>
  <c r="T24" i="4"/>
  <c r="G24" i="4"/>
  <c r="U24" i="4"/>
  <c r="H24" i="4"/>
  <c r="V24" i="4"/>
  <c r="W24" i="4"/>
  <c r="Q25" i="4"/>
  <c r="R25" i="4"/>
  <c r="S25" i="4"/>
  <c r="T25" i="4"/>
  <c r="U25" i="4"/>
  <c r="V25" i="4"/>
  <c r="W25" i="4"/>
  <c r="Q26" i="4"/>
  <c r="R26" i="4"/>
  <c r="S26" i="4"/>
  <c r="T26" i="4"/>
  <c r="U26" i="4"/>
  <c r="V26" i="4"/>
  <c r="W26" i="4"/>
  <c r="Q27" i="4"/>
  <c r="R27" i="4"/>
  <c r="S27" i="4"/>
  <c r="T27" i="4"/>
  <c r="U27" i="4"/>
  <c r="V27" i="4"/>
  <c r="W27" i="4"/>
  <c r="C28" i="4"/>
  <c r="Q28" i="4"/>
  <c r="R28" i="4"/>
  <c r="S28" i="4"/>
  <c r="T28" i="4"/>
  <c r="U28" i="4"/>
  <c r="V28" i="4"/>
  <c r="I28" i="4"/>
  <c r="W28" i="4"/>
  <c r="Q29" i="4"/>
  <c r="R29" i="4"/>
  <c r="S29" i="4"/>
  <c r="T29" i="4"/>
  <c r="U29" i="4"/>
  <c r="V29" i="4"/>
  <c r="W29" i="4"/>
  <c r="C30" i="4"/>
  <c r="Q30" i="4"/>
  <c r="R30" i="4"/>
  <c r="S30" i="4"/>
  <c r="T30" i="4"/>
  <c r="U30" i="4"/>
  <c r="V30" i="4"/>
  <c r="W30" i="4"/>
  <c r="Q31" i="4"/>
  <c r="R31" i="4"/>
  <c r="S31" i="4"/>
  <c r="T31" i="4"/>
  <c r="U31" i="4"/>
  <c r="H31" i="4"/>
  <c r="V31" i="4"/>
  <c r="I31" i="4"/>
  <c r="W31" i="4"/>
  <c r="Q32" i="4"/>
  <c r="R32" i="4"/>
  <c r="S32" i="4"/>
  <c r="T32" i="4"/>
  <c r="U32" i="4"/>
  <c r="V32" i="4"/>
  <c r="W32" i="4"/>
  <c r="Q33" i="4"/>
  <c r="R33" i="4"/>
  <c r="S33" i="4"/>
  <c r="T33" i="4"/>
  <c r="U33" i="4"/>
  <c r="V33" i="4"/>
  <c r="W33" i="4"/>
  <c r="Q34" i="4"/>
  <c r="R34" i="4"/>
  <c r="S34" i="4"/>
  <c r="T34" i="4"/>
  <c r="U34" i="4"/>
  <c r="H34" i="4"/>
  <c r="V34" i="4"/>
  <c r="W34" i="4"/>
  <c r="Q35" i="4"/>
  <c r="R35" i="4"/>
  <c r="S35" i="4"/>
  <c r="T35" i="4"/>
  <c r="U35" i="4"/>
  <c r="V35" i="4"/>
  <c r="I35" i="4"/>
  <c r="W35" i="4"/>
  <c r="C36" i="4"/>
  <c r="Q36" i="4"/>
  <c r="R36" i="4"/>
  <c r="S36" i="4"/>
  <c r="T36" i="4"/>
  <c r="U36" i="4"/>
  <c r="V36" i="4"/>
  <c r="W36" i="4"/>
  <c r="C37" i="4"/>
  <c r="Q37" i="4"/>
  <c r="R37" i="4"/>
  <c r="S37" i="4"/>
  <c r="T37" i="4"/>
  <c r="U37" i="4"/>
  <c r="V37" i="4"/>
  <c r="I37" i="4"/>
  <c r="W37" i="4"/>
  <c r="Q38" i="4"/>
  <c r="R38" i="4"/>
  <c r="S38" i="4"/>
  <c r="T38" i="4"/>
  <c r="U38" i="4"/>
  <c r="V38" i="4"/>
  <c r="W38" i="4"/>
  <c r="Q39" i="4"/>
  <c r="R39" i="4"/>
  <c r="S39" i="4"/>
  <c r="T39" i="4"/>
  <c r="U39" i="4"/>
  <c r="H39" i="4"/>
  <c r="V39" i="4"/>
  <c r="I39" i="4"/>
  <c r="W39" i="4"/>
  <c r="Q40" i="4"/>
  <c r="R40" i="4"/>
  <c r="S40" i="4"/>
  <c r="T40" i="4"/>
  <c r="U40" i="4"/>
  <c r="H40" i="4"/>
  <c r="V40" i="4"/>
  <c r="W40" i="4"/>
  <c r="Q41" i="4"/>
  <c r="R41" i="4"/>
  <c r="S41" i="4"/>
  <c r="T41" i="4"/>
  <c r="U41" i="4"/>
  <c r="V41" i="4"/>
  <c r="I41" i="4"/>
  <c r="W41" i="4"/>
  <c r="Q42" i="4"/>
  <c r="R42" i="4"/>
  <c r="S42" i="4"/>
  <c r="T42" i="4"/>
  <c r="U42" i="4"/>
  <c r="V42" i="4"/>
  <c r="W42" i="4"/>
  <c r="C43" i="4"/>
  <c r="Q43" i="4"/>
  <c r="R43" i="4"/>
  <c r="S43" i="4"/>
  <c r="T43" i="4"/>
  <c r="U43" i="4"/>
  <c r="V43" i="4"/>
  <c r="W43" i="4"/>
  <c r="C44" i="4"/>
  <c r="Q44" i="4"/>
  <c r="R44" i="4"/>
  <c r="S44" i="4"/>
  <c r="T44" i="4"/>
  <c r="U44" i="4"/>
  <c r="V44" i="4"/>
  <c r="W44" i="4"/>
  <c r="C45" i="4"/>
  <c r="Q45" i="4"/>
  <c r="R45" i="4"/>
  <c r="S45" i="4"/>
  <c r="T45" i="4"/>
  <c r="U45" i="4"/>
  <c r="V45" i="4"/>
  <c r="W45" i="4"/>
  <c r="Q46" i="4"/>
  <c r="R46" i="4"/>
  <c r="S46" i="4"/>
  <c r="T46" i="4"/>
  <c r="U46" i="4"/>
  <c r="V46" i="4"/>
  <c r="W46" i="4"/>
  <c r="Q47" i="4"/>
  <c r="R47" i="4"/>
  <c r="S47" i="4"/>
  <c r="T47" i="4"/>
  <c r="U47" i="4"/>
  <c r="V47" i="4"/>
  <c r="W47" i="4"/>
  <c r="C48" i="4"/>
  <c r="Q48" i="4"/>
  <c r="R48" i="4"/>
  <c r="S48" i="4"/>
  <c r="T48" i="4"/>
  <c r="U48" i="4"/>
  <c r="V48" i="4"/>
  <c r="W48" i="4"/>
  <c r="C49" i="4"/>
  <c r="Q49" i="4"/>
  <c r="R49" i="4"/>
  <c r="S49" i="4"/>
  <c r="T49" i="4"/>
  <c r="U49" i="4"/>
  <c r="V49" i="4"/>
  <c r="W49" i="4"/>
  <c r="Q50" i="4"/>
  <c r="R50" i="4"/>
  <c r="S50" i="4"/>
  <c r="T50" i="4"/>
  <c r="U50" i="4"/>
  <c r="V50" i="4"/>
  <c r="W50" i="4"/>
  <c r="Q51" i="4"/>
  <c r="R51" i="4"/>
  <c r="S51" i="4"/>
  <c r="T51" i="4"/>
  <c r="U51" i="4"/>
  <c r="V51" i="4"/>
  <c r="W51" i="4"/>
  <c r="Q52" i="4"/>
  <c r="R52" i="4"/>
  <c r="S52" i="4"/>
  <c r="T52" i="4"/>
  <c r="U52" i="4"/>
  <c r="V52" i="4"/>
  <c r="W52" i="4"/>
  <c r="Q53" i="4"/>
  <c r="R53" i="4"/>
  <c r="S53" i="4"/>
  <c r="T53" i="4"/>
  <c r="U53" i="4"/>
  <c r="V53" i="4"/>
  <c r="W53" i="4"/>
  <c r="C54" i="4"/>
  <c r="Q54" i="4"/>
  <c r="R54" i="4"/>
  <c r="S54" i="4"/>
  <c r="T54" i="4"/>
  <c r="U54" i="4"/>
  <c r="V54" i="4"/>
  <c r="W54" i="4"/>
  <c r="Q55" i="4"/>
  <c r="R55" i="4"/>
  <c r="S55" i="4"/>
  <c r="T55" i="4"/>
  <c r="U55" i="4"/>
  <c r="V55" i="4"/>
  <c r="W55" i="4"/>
  <c r="Q56" i="4"/>
  <c r="R56" i="4"/>
  <c r="S56" i="4"/>
  <c r="T56" i="4"/>
  <c r="U56" i="4"/>
  <c r="V56" i="4"/>
  <c r="I56" i="4"/>
  <c r="W56" i="4"/>
  <c r="C57" i="4"/>
  <c r="Q57" i="4"/>
  <c r="R57" i="4"/>
  <c r="S57" i="4"/>
  <c r="T57" i="4"/>
  <c r="U57" i="4"/>
  <c r="V57" i="4"/>
  <c r="W57" i="4"/>
  <c r="C58" i="4"/>
  <c r="Q58" i="4"/>
  <c r="R58" i="4"/>
  <c r="S58" i="4"/>
  <c r="T58" i="4"/>
  <c r="U58" i="4"/>
  <c r="V58" i="4"/>
  <c r="I58" i="4"/>
  <c r="W58" i="4"/>
  <c r="Q59" i="4"/>
  <c r="R59" i="4"/>
  <c r="S59" i="4"/>
  <c r="T59" i="4"/>
  <c r="U59" i="4"/>
  <c r="V59" i="4"/>
  <c r="W59" i="4"/>
  <c r="Q60" i="4"/>
  <c r="R60" i="4"/>
  <c r="S60" i="4"/>
  <c r="T60" i="4"/>
  <c r="U60" i="4"/>
  <c r="V60" i="4"/>
  <c r="W60" i="4"/>
  <c r="Q61" i="4"/>
  <c r="R61" i="4"/>
  <c r="S61" i="4"/>
  <c r="T61" i="4"/>
  <c r="U61" i="4"/>
  <c r="V61" i="4"/>
  <c r="W61" i="4"/>
  <c r="Q62" i="4"/>
  <c r="R62" i="4"/>
  <c r="S62" i="4"/>
  <c r="T62" i="4"/>
  <c r="U62" i="4"/>
  <c r="W62" i="4"/>
  <c r="Q63" i="4"/>
  <c r="R63" i="4"/>
  <c r="S63" i="4"/>
  <c r="T63" i="4"/>
  <c r="U63" i="4"/>
  <c r="V63" i="4"/>
  <c r="W63" i="4"/>
  <c r="Q64" i="4"/>
  <c r="R64" i="4"/>
  <c r="S64" i="4"/>
  <c r="T64" i="4"/>
  <c r="U64" i="4"/>
  <c r="V64" i="4"/>
  <c r="W64" i="4"/>
  <c r="Q65" i="4"/>
  <c r="R65" i="4"/>
  <c r="S65" i="4"/>
  <c r="T65" i="4"/>
  <c r="U65" i="4"/>
  <c r="V65" i="4"/>
  <c r="I65" i="4"/>
  <c r="W65" i="4"/>
  <c r="Q66" i="4"/>
  <c r="R66" i="4"/>
  <c r="S66" i="4"/>
  <c r="T66" i="4"/>
  <c r="U66" i="4"/>
  <c r="H66" i="4"/>
  <c r="V66" i="4"/>
  <c r="I66" i="4"/>
  <c r="W66" i="4"/>
  <c r="Q68" i="4"/>
  <c r="R68" i="4"/>
  <c r="S68" i="4"/>
  <c r="T68" i="4"/>
  <c r="U68" i="4"/>
  <c r="V68" i="4"/>
  <c r="W68" i="4"/>
  <c r="Q69" i="4"/>
  <c r="R69" i="4"/>
  <c r="S69" i="4"/>
  <c r="T69" i="4"/>
  <c r="U69" i="4"/>
  <c r="V69" i="4"/>
  <c r="W69" i="4"/>
  <c r="X69" i="4"/>
  <c r="Q70" i="4"/>
  <c r="R70" i="4"/>
  <c r="S70" i="4"/>
  <c r="T70" i="4"/>
  <c r="U70" i="4"/>
  <c r="V70" i="4"/>
  <c r="W70" i="4"/>
  <c r="X70" i="4"/>
  <c r="Q71" i="4"/>
  <c r="R71" i="4"/>
  <c r="S71" i="4"/>
  <c r="T71" i="4"/>
  <c r="U71" i="4"/>
  <c r="V71" i="4"/>
  <c r="W71" i="4"/>
  <c r="X71" i="4"/>
  <c r="P12" i="4"/>
  <c r="P13" i="4"/>
  <c r="P14" i="4"/>
  <c r="P15" i="4"/>
  <c r="P16" i="4"/>
  <c r="B17" i="4"/>
  <c r="P17" i="4"/>
  <c r="P18" i="4"/>
  <c r="P19" i="4"/>
  <c r="P20" i="4"/>
  <c r="B21" i="4"/>
  <c r="P21" i="4"/>
  <c r="P22" i="4"/>
  <c r="P23" i="4"/>
  <c r="P24" i="4"/>
  <c r="P25" i="4"/>
  <c r="P26" i="4"/>
  <c r="B27" i="4"/>
  <c r="P27" i="4"/>
  <c r="B28" i="4"/>
  <c r="P28" i="4"/>
  <c r="P29" i="4"/>
  <c r="P30" i="4"/>
  <c r="B31" i="4"/>
  <c r="P31" i="4"/>
  <c r="B32" i="4"/>
  <c r="P32" i="4"/>
  <c r="B33" i="4"/>
  <c r="P33" i="4"/>
  <c r="P34" i="4"/>
  <c r="B35" i="4"/>
  <c r="P35" i="4"/>
  <c r="P36" i="4"/>
  <c r="B37" i="4"/>
  <c r="P37" i="4"/>
  <c r="P38" i="4"/>
  <c r="B39" i="4"/>
  <c r="P39" i="4"/>
  <c r="P40" i="4"/>
  <c r="B41" i="4"/>
  <c r="P41" i="4"/>
  <c r="P42" i="4"/>
  <c r="P43" i="4"/>
  <c r="B44" i="4"/>
  <c r="P44" i="4"/>
  <c r="P45" i="4"/>
  <c r="P46" i="4"/>
  <c r="P47" i="4"/>
  <c r="P48" i="4"/>
  <c r="P49" i="4"/>
  <c r="P50" i="4"/>
  <c r="P51" i="4"/>
  <c r="B52" i="4"/>
  <c r="P52" i="4"/>
  <c r="B53" i="4"/>
  <c r="P53" i="4"/>
  <c r="B54" i="4"/>
  <c r="P54" i="4"/>
  <c r="P55" i="4"/>
  <c r="B56" i="4"/>
  <c r="P56" i="4"/>
  <c r="P57" i="4"/>
  <c r="B58" i="4"/>
  <c r="P58" i="4"/>
  <c r="B59" i="4"/>
  <c r="P59" i="4"/>
  <c r="P60" i="4"/>
  <c r="B61" i="4"/>
  <c r="P61" i="4"/>
  <c r="B62" i="4"/>
  <c r="P62" i="4"/>
  <c r="P63" i="4"/>
  <c r="B64" i="4"/>
  <c r="P64" i="4"/>
  <c r="B65" i="4"/>
  <c r="P65" i="4"/>
  <c r="B66" i="4"/>
  <c r="P66" i="4"/>
  <c r="P68" i="4"/>
  <c r="P69" i="4"/>
  <c r="P70" i="4"/>
  <c r="Y6" i="8"/>
  <c r="Y7" i="8"/>
  <c r="F8" i="8"/>
  <c r="G8" i="8"/>
  <c r="H8" i="8"/>
  <c r="I8" i="8"/>
  <c r="Y8" i="8"/>
  <c r="G9" i="8"/>
  <c r="H9" i="8"/>
  <c r="I9" i="8"/>
  <c r="Y9" i="8"/>
  <c r="G10" i="8"/>
  <c r="H10" i="8"/>
  <c r="I10" i="8"/>
  <c r="Y10" i="8"/>
  <c r="Y11" i="8"/>
  <c r="Y12" i="8"/>
  <c r="Y13" i="8"/>
  <c r="Y14" i="8"/>
  <c r="Y15" i="8"/>
  <c r="Y16" i="8"/>
  <c r="Y17" i="8"/>
  <c r="Y18" i="8"/>
  <c r="G19" i="8"/>
  <c r="H19" i="8"/>
  <c r="I19" i="8"/>
  <c r="Y19" i="8"/>
  <c r="G20" i="8"/>
  <c r="H20" i="8"/>
  <c r="I20" i="8"/>
  <c r="Y20" i="8"/>
  <c r="Y21" i="8"/>
  <c r="Y22" i="8"/>
  <c r="Y23" i="8"/>
  <c r="Y24" i="8"/>
  <c r="Y25" i="8"/>
  <c r="Y26" i="8"/>
  <c r="Y27" i="8"/>
  <c r="H28" i="8"/>
  <c r="I28" i="8"/>
  <c r="Y28" i="8"/>
  <c r="I29" i="8"/>
  <c r="Y29" i="8"/>
  <c r="I30" i="8"/>
  <c r="Y30" i="8"/>
  <c r="Y31" i="8"/>
  <c r="Y32" i="8"/>
  <c r="I33" i="8"/>
  <c r="Y33" i="8"/>
  <c r="Y34" i="8"/>
  <c r="H35" i="8"/>
  <c r="I35" i="8"/>
  <c r="Y35" i="8"/>
  <c r="H36" i="8"/>
  <c r="I36" i="8"/>
  <c r="Y36" i="8"/>
  <c r="Y37" i="8"/>
  <c r="Y38" i="8"/>
  <c r="Y39" i="8"/>
  <c r="I40" i="8"/>
  <c r="Y40" i="8"/>
  <c r="I41" i="8"/>
  <c r="Y41" i="8"/>
  <c r="I42" i="8"/>
  <c r="Y42" i="8"/>
  <c r="Y43" i="8"/>
  <c r="I44" i="8"/>
  <c r="Y44" i="8"/>
  <c r="Y45" i="8"/>
  <c r="Y46" i="8"/>
  <c r="Y47" i="8"/>
  <c r="I48" i="8"/>
  <c r="Y48" i="8"/>
  <c r="Y49" i="8"/>
  <c r="Y50" i="8"/>
  <c r="I51" i="8"/>
  <c r="Y51" i="8"/>
  <c r="I52" i="8"/>
  <c r="Y52" i="8"/>
  <c r="Y53" i="8"/>
  <c r="I54" i="8"/>
  <c r="Y54" i="8"/>
  <c r="I55" i="8"/>
  <c r="Y55" i="8"/>
  <c r="I56" i="8"/>
  <c r="Y56" i="8"/>
  <c r="I57" i="8"/>
  <c r="Y57" i="8"/>
  <c r="I58" i="8"/>
  <c r="Y58" i="8"/>
  <c r="H59" i="8"/>
  <c r="I59" i="8"/>
  <c r="Y59" i="8"/>
  <c r="I60" i="8"/>
  <c r="Y60" i="8"/>
  <c r="Y63" i="8"/>
  <c r="Z6" i="8"/>
  <c r="Z7" i="8"/>
  <c r="Z8" i="8"/>
  <c r="J9" i="8"/>
  <c r="Z9" i="8"/>
  <c r="Z10" i="8"/>
  <c r="Z11" i="8"/>
  <c r="Z12" i="8"/>
  <c r="Z13" i="8"/>
  <c r="Z14" i="8"/>
  <c r="Z15" i="8"/>
  <c r="Z16" i="8"/>
  <c r="Z17" i="8"/>
  <c r="Z18" i="8"/>
  <c r="J19" i="8"/>
  <c r="Z19" i="8"/>
  <c r="Z20" i="8"/>
  <c r="J21" i="8"/>
  <c r="Z21" i="8"/>
  <c r="Z22" i="8"/>
  <c r="Z23" i="8"/>
  <c r="Z24" i="8"/>
  <c r="J25" i="8"/>
  <c r="Z25" i="8"/>
  <c r="J26" i="8"/>
  <c r="Z26" i="8"/>
  <c r="Z27" i="8"/>
  <c r="J28" i="8"/>
  <c r="Z28" i="8"/>
  <c r="J29" i="8"/>
  <c r="Z29" i="8"/>
  <c r="Z30" i="8"/>
  <c r="J31" i="8"/>
  <c r="Z31" i="8"/>
  <c r="Z32" i="8"/>
  <c r="J33" i="8"/>
  <c r="Z33" i="8"/>
  <c r="J34" i="8"/>
  <c r="Z34" i="8"/>
  <c r="J35" i="8"/>
  <c r="Z35" i="8"/>
  <c r="J36" i="8"/>
  <c r="Z36" i="8"/>
  <c r="J37" i="8"/>
  <c r="Z37" i="8"/>
  <c r="J38" i="8"/>
  <c r="Z38" i="8"/>
  <c r="J39" i="8"/>
  <c r="Z39" i="8"/>
  <c r="J40" i="8"/>
  <c r="Z40" i="8"/>
  <c r="J41" i="8"/>
  <c r="Z41" i="8"/>
  <c r="Z42" i="8"/>
  <c r="J43" i="8"/>
  <c r="Z43" i="8"/>
  <c r="J44" i="8"/>
  <c r="Z44" i="8"/>
  <c r="J45" i="8"/>
  <c r="Z45" i="8"/>
  <c r="J46" i="8"/>
  <c r="Z46" i="8"/>
  <c r="J47" i="8"/>
  <c r="Z47" i="8"/>
  <c r="J48" i="8"/>
  <c r="Z48" i="8"/>
  <c r="J49" i="8"/>
  <c r="Z49" i="8"/>
  <c r="J50" i="8"/>
  <c r="Z50" i="8"/>
  <c r="Z51" i="8"/>
  <c r="J52" i="8"/>
  <c r="Z52" i="8"/>
  <c r="J53" i="8"/>
  <c r="Z53" i="8"/>
  <c r="J54" i="8"/>
  <c r="Z54" i="8"/>
  <c r="J55" i="8"/>
  <c r="Z55" i="8"/>
  <c r="J56" i="8"/>
  <c r="Z56" i="8"/>
  <c r="J57" i="8"/>
  <c r="Z57" i="8"/>
  <c r="J58" i="8"/>
  <c r="Z58" i="8"/>
  <c r="J59" i="8"/>
  <c r="Z59" i="8"/>
  <c r="J60" i="8"/>
  <c r="Z60" i="8"/>
  <c r="P62" i="8"/>
  <c r="Z62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C32" i="8"/>
  <c r="S32" i="8"/>
  <c r="S33" i="8"/>
  <c r="S34" i="8"/>
  <c r="S35" i="8"/>
  <c r="S36" i="8"/>
  <c r="S37" i="8"/>
  <c r="S38" i="8"/>
  <c r="C39" i="8"/>
  <c r="S39" i="8"/>
  <c r="C40" i="8"/>
  <c r="S40" i="8"/>
  <c r="C41" i="8"/>
  <c r="S41" i="8"/>
  <c r="S42" i="8"/>
  <c r="S43" i="8"/>
  <c r="C44" i="8"/>
  <c r="S44" i="8"/>
  <c r="C45" i="8"/>
  <c r="S45" i="8"/>
  <c r="S46" i="8"/>
  <c r="S47" i="8"/>
  <c r="S48" i="8"/>
  <c r="S49" i="8"/>
  <c r="C50" i="8"/>
  <c r="S50" i="8"/>
  <c r="S51" i="8"/>
  <c r="S52" i="8"/>
  <c r="S53" i="8"/>
  <c r="S54" i="8"/>
  <c r="S55" i="8"/>
  <c r="S56" i="8"/>
  <c r="S57" i="8"/>
  <c r="S58" i="8"/>
  <c r="S59" i="8"/>
  <c r="S60" i="8"/>
  <c r="S62" i="8"/>
  <c r="T6" i="8"/>
  <c r="T7" i="8"/>
  <c r="T8" i="8"/>
  <c r="T9" i="8"/>
  <c r="T10" i="8"/>
  <c r="T11" i="8"/>
  <c r="D12" i="8"/>
  <c r="T12" i="8"/>
  <c r="D13" i="8"/>
  <c r="T13" i="8"/>
  <c r="D14" i="8"/>
  <c r="T14" i="8"/>
  <c r="D15" i="8"/>
  <c r="T15" i="8"/>
  <c r="D16" i="8"/>
  <c r="T16" i="8"/>
  <c r="D17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2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2" i="8"/>
  <c r="F6" i="8"/>
  <c r="V6" i="8"/>
  <c r="F7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F27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2" i="8"/>
  <c r="G6" i="8"/>
  <c r="W6" i="8"/>
  <c r="W7" i="8"/>
  <c r="W8" i="8"/>
  <c r="W9" i="8"/>
  <c r="W10" i="8"/>
  <c r="W11" i="8"/>
  <c r="W12" i="8"/>
  <c r="W13" i="8"/>
  <c r="W14" i="8"/>
  <c r="W15" i="8"/>
  <c r="W16" i="8"/>
  <c r="W17" i="8"/>
  <c r="G18" i="8"/>
  <c r="W18" i="8"/>
  <c r="W19" i="8"/>
  <c r="W20" i="8"/>
  <c r="W21" i="8"/>
  <c r="W22" i="8"/>
  <c r="W23" i="8"/>
  <c r="W24" i="8"/>
  <c r="W25" i="8"/>
  <c r="W26" i="8"/>
  <c r="G27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2" i="8"/>
  <c r="X6" i="8"/>
  <c r="X7" i="8"/>
  <c r="X8" i="8"/>
  <c r="X9" i="8"/>
  <c r="X10" i="8"/>
  <c r="X11" i="8"/>
  <c r="X12" i="8"/>
  <c r="H13" i="8"/>
  <c r="X13" i="8"/>
  <c r="H14" i="8"/>
  <c r="X14" i="8"/>
  <c r="H15" i="8"/>
  <c r="X15" i="8"/>
  <c r="H16" i="8"/>
  <c r="X16" i="8"/>
  <c r="H17" i="8"/>
  <c r="X17" i="8"/>
  <c r="X18" i="8"/>
  <c r="X19" i="8"/>
  <c r="X20" i="8"/>
  <c r="X21" i="8"/>
  <c r="X22" i="8"/>
  <c r="X23" i="8"/>
  <c r="X24" i="8"/>
  <c r="X25" i="8"/>
  <c r="X26" i="8"/>
  <c r="H27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2" i="8"/>
  <c r="Y62" i="8"/>
  <c r="S63" i="8"/>
  <c r="T63" i="8"/>
  <c r="U63" i="8"/>
  <c r="V63" i="8"/>
  <c r="W63" i="8"/>
  <c r="X63" i="8"/>
  <c r="Z63" i="8"/>
  <c r="S64" i="8"/>
  <c r="T64" i="8"/>
  <c r="U64" i="8"/>
  <c r="V64" i="8"/>
  <c r="W64" i="8"/>
  <c r="X64" i="8"/>
  <c r="Y64" i="8"/>
  <c r="Z64" i="8"/>
  <c r="S65" i="8"/>
  <c r="T65" i="8"/>
  <c r="U65" i="8"/>
  <c r="V65" i="8"/>
  <c r="W65" i="8"/>
  <c r="X65" i="8"/>
  <c r="Y65" i="8"/>
  <c r="Z65" i="8"/>
  <c r="R6" i="8"/>
  <c r="R7" i="8"/>
  <c r="R8" i="8"/>
  <c r="R9" i="8"/>
  <c r="R10" i="8"/>
  <c r="B11" i="8"/>
  <c r="R11" i="8"/>
  <c r="R12" i="8"/>
  <c r="R13" i="8"/>
  <c r="R14" i="8"/>
  <c r="R15" i="8"/>
  <c r="R16" i="8"/>
  <c r="R17" i="8"/>
  <c r="R18" i="8"/>
  <c r="R19" i="8"/>
  <c r="B20" i="8"/>
  <c r="R20" i="8"/>
  <c r="B21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B34" i="8"/>
  <c r="R34" i="8"/>
  <c r="R35" i="8"/>
  <c r="R36" i="8"/>
  <c r="R37" i="8"/>
  <c r="R38" i="8"/>
  <c r="R39" i="8"/>
  <c r="B40" i="8"/>
  <c r="R40" i="8"/>
  <c r="B41" i="8"/>
  <c r="R41" i="8"/>
  <c r="R42" i="8"/>
  <c r="R43" i="8"/>
  <c r="R44" i="8"/>
  <c r="B45" i="8"/>
  <c r="R45" i="8"/>
  <c r="R46" i="8"/>
  <c r="R47" i="8"/>
  <c r="R48" i="8"/>
  <c r="R49" i="8"/>
  <c r="B50" i="8"/>
  <c r="R50" i="8"/>
  <c r="B51" i="8"/>
  <c r="R51" i="8"/>
  <c r="R52" i="8"/>
  <c r="R53" i="8"/>
  <c r="B54" i="8"/>
  <c r="R54" i="8"/>
  <c r="B55" i="8"/>
  <c r="R55" i="8"/>
  <c r="R56" i="8"/>
  <c r="B57" i="8"/>
  <c r="R57" i="8"/>
  <c r="R58" i="8"/>
  <c r="B59" i="8"/>
  <c r="R59" i="8"/>
  <c r="B60" i="8"/>
  <c r="R60" i="8"/>
  <c r="R62" i="8"/>
  <c r="R63" i="8"/>
  <c r="R64" i="8"/>
  <c r="R65" i="8"/>
  <c r="X32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Q62" i="9"/>
  <c r="T62" i="9"/>
  <c r="T63" i="9"/>
  <c r="T6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D22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2" i="9"/>
  <c r="U63" i="9"/>
  <c r="U6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2" i="9"/>
  <c r="V63" i="9"/>
  <c r="V65" i="9"/>
  <c r="W6" i="9"/>
  <c r="W7" i="9"/>
  <c r="F8" i="9"/>
  <c r="W8" i="9"/>
  <c r="W9" i="9"/>
  <c r="W10" i="9"/>
  <c r="W11" i="9"/>
  <c r="W12" i="9"/>
  <c r="W13" i="9"/>
  <c r="W14" i="9"/>
  <c r="W15" i="9"/>
  <c r="F16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2" i="9"/>
  <c r="W63" i="9"/>
  <c r="W65" i="9"/>
  <c r="X6" i="9"/>
  <c r="X7" i="9"/>
  <c r="X8" i="9"/>
  <c r="X9" i="9"/>
  <c r="X10" i="9"/>
  <c r="X11" i="9"/>
  <c r="X12" i="9"/>
  <c r="X13" i="9"/>
  <c r="X14" i="9"/>
  <c r="X15" i="9"/>
  <c r="G16" i="9"/>
  <c r="X16" i="9"/>
  <c r="G17" i="9"/>
  <c r="X17" i="9"/>
  <c r="X18" i="9"/>
  <c r="X19" i="9"/>
  <c r="X20" i="9"/>
  <c r="X21" i="9"/>
  <c r="X22" i="9"/>
  <c r="X23" i="9"/>
  <c r="X24" i="9"/>
  <c r="G25" i="9"/>
  <c r="X25" i="9"/>
  <c r="X26" i="9"/>
  <c r="X27" i="9"/>
  <c r="X28" i="9"/>
  <c r="X29" i="9"/>
  <c r="X30" i="9"/>
  <c r="X31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2" i="9"/>
  <c r="X63" i="9"/>
  <c r="X65" i="9"/>
  <c r="Y6" i="9"/>
  <c r="Y7" i="9"/>
  <c r="Y8" i="9"/>
  <c r="Y9" i="9"/>
  <c r="Y10" i="9"/>
  <c r="Y11" i="9"/>
  <c r="Y12" i="9"/>
  <c r="Y13" i="9"/>
  <c r="Y14" i="9"/>
  <c r="Y15" i="9"/>
  <c r="Y16" i="9"/>
  <c r="H17" i="9"/>
  <c r="Y17" i="9"/>
  <c r="Y18" i="9"/>
  <c r="Y19" i="9"/>
  <c r="Y20" i="9"/>
  <c r="Y21" i="9"/>
  <c r="Y22" i="9"/>
  <c r="H23" i="9"/>
  <c r="Y23" i="9"/>
  <c r="Y24" i="9"/>
  <c r="H25" i="9"/>
  <c r="Y25" i="9"/>
  <c r="H26" i="9"/>
  <c r="Y26" i="9"/>
  <c r="Y27" i="9"/>
  <c r="Y28" i="9"/>
  <c r="Y29" i="9"/>
  <c r="H30" i="9"/>
  <c r="Y30" i="9"/>
  <c r="Y31" i="9"/>
  <c r="Y32" i="9"/>
  <c r="Y33" i="9"/>
  <c r="H34" i="9"/>
  <c r="Y34" i="9"/>
  <c r="Y35" i="9"/>
  <c r="Y36" i="9"/>
  <c r="Y37" i="9"/>
  <c r="Y38" i="9"/>
  <c r="Y39" i="9"/>
  <c r="H40" i="9"/>
  <c r="Y40" i="9"/>
  <c r="Y41" i="9"/>
  <c r="Y42" i="9"/>
  <c r="Y43" i="9"/>
  <c r="Y44" i="9"/>
  <c r="Y45" i="9"/>
  <c r="Y46" i="9"/>
  <c r="Y47" i="9"/>
  <c r="Y48" i="9"/>
  <c r="H49" i="9"/>
  <c r="Y49" i="9"/>
  <c r="Y50" i="9"/>
  <c r="Y51" i="9"/>
  <c r="H52" i="9"/>
  <c r="Y52" i="9"/>
  <c r="Y53" i="9"/>
  <c r="Y54" i="9"/>
  <c r="Y55" i="9"/>
  <c r="Y56" i="9"/>
  <c r="Y57" i="9"/>
  <c r="H58" i="9"/>
  <c r="Y58" i="9"/>
  <c r="H59" i="9"/>
  <c r="Y59" i="9"/>
  <c r="Y62" i="9"/>
  <c r="Y63" i="9"/>
  <c r="Y65" i="9"/>
  <c r="T64" i="9"/>
  <c r="U64" i="9"/>
  <c r="V64" i="9"/>
  <c r="W64" i="9"/>
  <c r="X64" i="9"/>
  <c r="Y64" i="9"/>
  <c r="S6" i="9"/>
  <c r="S7" i="9"/>
  <c r="S8" i="9"/>
  <c r="S9" i="9"/>
  <c r="S10" i="9"/>
  <c r="S11" i="9"/>
  <c r="S12" i="9"/>
  <c r="B13" i="9"/>
  <c r="S13" i="9"/>
  <c r="B14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B35" i="9"/>
  <c r="S35" i="9"/>
  <c r="S36" i="9"/>
  <c r="S37" i="9"/>
  <c r="S38" i="9"/>
  <c r="B39" i="9"/>
  <c r="S39" i="9"/>
  <c r="S40" i="9"/>
  <c r="S41" i="9"/>
  <c r="B42" i="9"/>
  <c r="S42" i="9"/>
  <c r="S43" i="9"/>
  <c r="S44" i="9"/>
  <c r="S45" i="9"/>
  <c r="B46" i="9"/>
  <c r="S46" i="9"/>
  <c r="S47" i="9"/>
  <c r="S48" i="9"/>
  <c r="S49" i="9"/>
  <c r="S50" i="9"/>
  <c r="S51" i="9"/>
  <c r="S52" i="9"/>
  <c r="B53" i="9"/>
  <c r="S53" i="9"/>
  <c r="B54" i="9"/>
  <c r="S54" i="9"/>
  <c r="B55" i="9"/>
  <c r="S55" i="9"/>
  <c r="B56" i="9"/>
  <c r="S56" i="9"/>
  <c r="B57" i="9"/>
  <c r="S57" i="9"/>
  <c r="S58" i="9"/>
  <c r="S59" i="9"/>
  <c r="S60" i="9"/>
  <c r="S62" i="9"/>
  <c r="S63" i="9"/>
  <c r="S64" i="9"/>
  <c r="I67" i="15"/>
  <c r="AI52" i="14"/>
  <c r="AJ93" i="13"/>
  <c r="AJ119" i="13"/>
  <c r="Y60" i="13"/>
  <c r="Y62" i="13"/>
  <c r="Y64" i="13"/>
  <c r="Y65" i="13"/>
  <c r="Y66" i="13"/>
  <c r="Y67" i="13"/>
  <c r="Y68" i="13"/>
  <c r="Y69" i="13"/>
  <c r="Y70" i="13"/>
  <c r="Y71" i="13"/>
  <c r="Y73" i="13"/>
  <c r="Y74" i="13"/>
  <c r="Y75" i="13"/>
  <c r="Y76" i="13"/>
  <c r="E77" i="13"/>
  <c r="D77" i="13"/>
  <c r="C77" i="13"/>
  <c r="B77" i="13"/>
  <c r="Y77" i="13"/>
  <c r="Y78" i="13"/>
  <c r="Y79" i="13"/>
  <c r="Y80" i="13"/>
  <c r="Y81" i="13"/>
  <c r="Y82" i="13"/>
  <c r="Y83" i="13"/>
  <c r="Y84" i="13"/>
  <c r="Y85" i="13"/>
  <c r="Y86" i="13"/>
  <c r="Y88" i="13"/>
  <c r="Y89" i="13"/>
  <c r="Y90" i="13"/>
  <c r="Y91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21" i="13"/>
  <c r="Y122" i="13"/>
  <c r="Y123" i="13"/>
  <c r="Z60" i="13"/>
  <c r="Z62" i="13"/>
  <c r="Z64" i="13"/>
  <c r="Z65" i="13"/>
  <c r="Z66" i="13"/>
  <c r="Z67" i="13"/>
  <c r="Z68" i="13"/>
  <c r="Z69" i="13"/>
  <c r="Z70" i="13"/>
  <c r="Z71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8" i="13"/>
  <c r="Z89" i="13"/>
  <c r="Z90" i="13"/>
  <c r="Z91" i="13"/>
  <c r="Z93" i="13"/>
  <c r="D94" i="13"/>
  <c r="C94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E106" i="13"/>
  <c r="D106" i="13"/>
  <c r="C106" i="13"/>
  <c r="Z106" i="13"/>
  <c r="Z107" i="13"/>
  <c r="Z108" i="13"/>
  <c r="D109" i="13"/>
  <c r="C109" i="13"/>
  <c r="Z109" i="13"/>
  <c r="Z110" i="13"/>
  <c r="D111" i="13"/>
  <c r="C111" i="13"/>
  <c r="Z111" i="13"/>
  <c r="Z112" i="13"/>
  <c r="Z113" i="13"/>
  <c r="Z114" i="13"/>
  <c r="Z115" i="13"/>
  <c r="Z116" i="13"/>
  <c r="Z117" i="13"/>
  <c r="Z118" i="13"/>
  <c r="Z119" i="13"/>
  <c r="Z122" i="13"/>
  <c r="AA60" i="13"/>
  <c r="AA62" i="13"/>
  <c r="AA64" i="13"/>
  <c r="AA65" i="13"/>
  <c r="AA66" i="13"/>
  <c r="E67" i="13"/>
  <c r="D67" i="13"/>
  <c r="AA67" i="13"/>
  <c r="AA68" i="13"/>
  <c r="E69" i="13"/>
  <c r="D69" i="13"/>
  <c r="AA69" i="13"/>
  <c r="AA70" i="13"/>
  <c r="AA71" i="13"/>
  <c r="AA73" i="13"/>
  <c r="AA74" i="13"/>
  <c r="AA75" i="13"/>
  <c r="AA76" i="13"/>
  <c r="AA77" i="13"/>
  <c r="AA78" i="13"/>
  <c r="AA79" i="13"/>
  <c r="AA80" i="13"/>
  <c r="AA81" i="13"/>
  <c r="D82" i="13"/>
  <c r="AA82" i="13"/>
  <c r="D83" i="13"/>
  <c r="AA83" i="13"/>
  <c r="E84" i="13"/>
  <c r="D84" i="13"/>
  <c r="AA84" i="13"/>
  <c r="D85" i="13"/>
  <c r="AA85" i="13"/>
  <c r="AA86" i="13"/>
  <c r="AA88" i="13"/>
  <c r="AA89" i="13"/>
  <c r="E90" i="13"/>
  <c r="D90" i="13"/>
  <c r="AA90" i="13"/>
  <c r="D91" i="13"/>
  <c r="AA91" i="13"/>
  <c r="AA93" i="13"/>
  <c r="AA94" i="13"/>
  <c r="AA95" i="13"/>
  <c r="E96" i="13"/>
  <c r="D96" i="13"/>
  <c r="AA96" i="13"/>
  <c r="E97" i="13"/>
  <c r="D97" i="13"/>
  <c r="AA97" i="13"/>
  <c r="E98" i="13"/>
  <c r="D98" i="13"/>
  <c r="AA98" i="13"/>
  <c r="AA99" i="13"/>
  <c r="AA100" i="13"/>
  <c r="AA101" i="13"/>
  <c r="E102" i="13"/>
  <c r="D102" i="13"/>
  <c r="AA102" i="13"/>
  <c r="AA103" i="13"/>
  <c r="AA104" i="13"/>
  <c r="E105" i="13"/>
  <c r="D105" i="13"/>
  <c r="AA105" i="13"/>
  <c r="AA106" i="13"/>
  <c r="AA107" i="13"/>
  <c r="D108" i="13"/>
  <c r="AA108" i="13"/>
  <c r="AA109" i="13"/>
  <c r="D110" i="13"/>
  <c r="AA110" i="13"/>
  <c r="AA111" i="13"/>
  <c r="AA112" i="13"/>
  <c r="D113" i="13"/>
  <c r="AA113" i="13"/>
  <c r="AA114" i="13"/>
  <c r="AA115" i="13"/>
  <c r="D116" i="13"/>
  <c r="AA116" i="13"/>
  <c r="AA117" i="13"/>
  <c r="D118" i="13"/>
  <c r="AA118" i="13"/>
  <c r="AA119" i="13"/>
  <c r="AA122" i="13"/>
  <c r="AB60" i="13"/>
  <c r="AB62" i="13"/>
  <c r="AB64" i="13"/>
  <c r="AB65" i="13"/>
  <c r="E66" i="13"/>
  <c r="AB66" i="13"/>
  <c r="AB67" i="13"/>
  <c r="E68" i="13"/>
  <c r="AB68" i="13"/>
  <c r="AB69" i="13"/>
  <c r="E70" i="13"/>
  <c r="AB70" i="13"/>
  <c r="E71" i="13"/>
  <c r="AB71" i="13"/>
  <c r="AB73" i="13"/>
  <c r="AB74" i="13"/>
  <c r="AB75" i="13"/>
  <c r="AB76" i="13"/>
  <c r="AB77" i="13"/>
  <c r="E78" i="13"/>
  <c r="AB78" i="13"/>
  <c r="E79" i="13"/>
  <c r="AB79" i="13"/>
  <c r="E80" i="13"/>
  <c r="AB80" i="13"/>
  <c r="AB81" i="13"/>
  <c r="AB82" i="13"/>
  <c r="AB83" i="13"/>
  <c r="AB84" i="13"/>
  <c r="AB85" i="13"/>
  <c r="E86" i="13"/>
  <c r="AB86" i="13"/>
  <c r="H88" i="13"/>
  <c r="F88" i="13"/>
  <c r="E88" i="13"/>
  <c r="AB88" i="13"/>
  <c r="E89" i="13"/>
  <c r="AB89" i="13"/>
  <c r="AB90" i="13"/>
  <c r="AB91" i="13"/>
  <c r="E93" i="13"/>
  <c r="AB93" i="13"/>
  <c r="AB94" i="13"/>
  <c r="AB95" i="13"/>
  <c r="AB96" i="13"/>
  <c r="AB97" i="13"/>
  <c r="AB98" i="13"/>
  <c r="AB99" i="13"/>
  <c r="AB100" i="13"/>
  <c r="AB101" i="13"/>
  <c r="AB102" i="13"/>
  <c r="AB103" i="13"/>
  <c r="E104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2" i="13"/>
  <c r="AC60" i="13"/>
  <c r="AC62" i="13"/>
  <c r="AC64" i="13"/>
  <c r="AC65" i="13"/>
  <c r="AC66" i="13"/>
  <c r="AC67" i="13"/>
  <c r="AC68" i="13"/>
  <c r="AC69" i="13"/>
  <c r="AC70" i="13"/>
  <c r="AC71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AC88" i="13"/>
  <c r="AC89" i="13"/>
  <c r="AC90" i="13"/>
  <c r="AC91" i="13"/>
  <c r="AC93" i="13"/>
  <c r="AC94" i="13"/>
  <c r="AC95" i="13"/>
  <c r="AC96" i="13"/>
  <c r="AC97" i="13"/>
  <c r="AC98" i="13"/>
  <c r="AC99" i="13"/>
  <c r="AC100" i="13"/>
  <c r="AC101" i="13"/>
  <c r="AC102" i="13"/>
  <c r="AC103" i="13"/>
  <c r="AC104" i="13"/>
  <c r="AC105" i="13"/>
  <c r="AC106" i="13"/>
  <c r="AC107" i="13"/>
  <c r="AC108" i="13"/>
  <c r="AC109" i="13"/>
  <c r="AC110" i="13"/>
  <c r="AC111" i="13"/>
  <c r="AC112" i="13"/>
  <c r="AC113" i="13"/>
  <c r="AC114" i="13"/>
  <c r="AC115" i="13"/>
  <c r="AC116" i="13"/>
  <c r="AC117" i="13"/>
  <c r="AC118" i="13"/>
  <c r="AC119" i="13"/>
  <c r="AC122" i="13"/>
  <c r="H60" i="13"/>
  <c r="AE60" i="13"/>
  <c r="H62" i="13"/>
  <c r="AE62" i="13"/>
  <c r="AE64" i="13"/>
  <c r="AE65" i="13"/>
  <c r="AE66" i="13"/>
  <c r="AE67" i="13"/>
  <c r="AE68" i="13"/>
  <c r="H69" i="13"/>
  <c r="AE69" i="13"/>
  <c r="H70" i="13"/>
  <c r="AE70" i="13"/>
  <c r="H71" i="13"/>
  <c r="AE71" i="13"/>
  <c r="H73" i="13"/>
  <c r="AE73" i="13"/>
  <c r="H74" i="13"/>
  <c r="AE74" i="13"/>
  <c r="H75" i="13"/>
  <c r="AE75" i="13"/>
  <c r="AE76" i="13"/>
  <c r="H77" i="13"/>
  <c r="AE77" i="13"/>
  <c r="H78" i="13"/>
  <c r="AE78" i="13"/>
  <c r="H79" i="13"/>
  <c r="AE79" i="13"/>
  <c r="AE80" i="13"/>
  <c r="H81" i="13"/>
  <c r="AE81" i="13"/>
  <c r="AE82" i="13"/>
  <c r="AE83" i="13"/>
  <c r="AE84" i="13"/>
  <c r="AE85" i="13"/>
  <c r="H86" i="13"/>
  <c r="AE86" i="13"/>
  <c r="AE88" i="13"/>
  <c r="AE89" i="13"/>
  <c r="H90" i="13"/>
  <c r="AE90" i="13"/>
  <c r="AE91" i="13"/>
  <c r="AE93" i="13"/>
  <c r="AE94" i="13"/>
  <c r="AE95" i="13"/>
  <c r="H96" i="13"/>
  <c r="AE96" i="13"/>
  <c r="H97" i="13"/>
  <c r="AE97" i="13"/>
  <c r="H98" i="13"/>
  <c r="AE98" i="13"/>
  <c r="AE99" i="13"/>
  <c r="AE100" i="13"/>
  <c r="AE101" i="13"/>
  <c r="H102" i="13"/>
  <c r="AE102" i="13"/>
  <c r="AE103" i="13"/>
  <c r="AE104" i="13"/>
  <c r="AE105" i="13"/>
  <c r="AE106" i="13"/>
  <c r="AE107" i="13"/>
  <c r="AE108" i="13"/>
  <c r="AE109" i="13"/>
  <c r="AE110" i="13"/>
  <c r="AE111" i="13"/>
  <c r="AE112" i="13"/>
  <c r="AE113" i="13"/>
  <c r="AE114" i="13"/>
  <c r="AE115" i="13"/>
  <c r="AE116" i="13"/>
  <c r="AE117" i="13"/>
  <c r="AE118" i="13"/>
  <c r="AE119" i="13"/>
  <c r="AE122" i="13"/>
  <c r="AF60" i="13"/>
  <c r="AF62" i="13"/>
  <c r="AF64" i="13"/>
  <c r="I65" i="13"/>
  <c r="AF65" i="13"/>
  <c r="AF66" i="13"/>
  <c r="AF67" i="13"/>
  <c r="AF68" i="13"/>
  <c r="AF69" i="13"/>
  <c r="AF70" i="13"/>
  <c r="AF71" i="13"/>
  <c r="AF73" i="13"/>
  <c r="I74" i="13"/>
  <c r="AF74" i="13"/>
  <c r="I75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8" i="13"/>
  <c r="AF89" i="13"/>
  <c r="AF90" i="13"/>
  <c r="I91" i="13"/>
  <c r="AF91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2" i="13"/>
  <c r="AG60" i="13"/>
  <c r="AG62" i="13"/>
  <c r="AG64" i="13"/>
  <c r="J65" i="13"/>
  <c r="AG65" i="13"/>
  <c r="J66" i="13"/>
  <c r="AG66" i="13"/>
  <c r="AG67" i="13"/>
  <c r="J68" i="13"/>
  <c r="AG68" i="13"/>
  <c r="AG69" i="13"/>
  <c r="AG70" i="13"/>
  <c r="J71" i="13"/>
  <c r="AG71" i="13"/>
  <c r="AG73" i="13"/>
  <c r="AG74" i="13"/>
  <c r="AG75" i="13"/>
  <c r="J76" i="13"/>
  <c r="AG76" i="13"/>
  <c r="AG77" i="13"/>
  <c r="AG78" i="13"/>
  <c r="AG79" i="13"/>
  <c r="AG80" i="13"/>
  <c r="AG81" i="13"/>
  <c r="AG82" i="13"/>
  <c r="AG83" i="13"/>
  <c r="J84" i="13"/>
  <c r="AG84" i="13"/>
  <c r="AG85" i="13"/>
  <c r="J86" i="13"/>
  <c r="AG86" i="13"/>
  <c r="AG88" i="13"/>
  <c r="AG89" i="13"/>
  <c r="AG90" i="13"/>
  <c r="J91" i="13"/>
  <c r="AG91" i="13"/>
  <c r="J93" i="13"/>
  <c r="AG93" i="13"/>
  <c r="J94" i="13"/>
  <c r="AG94" i="13"/>
  <c r="AG95" i="13"/>
  <c r="AG96" i="13"/>
  <c r="AG97" i="13"/>
  <c r="AG98" i="13"/>
  <c r="J99" i="13"/>
  <c r="AG99" i="13"/>
  <c r="J100" i="13"/>
  <c r="AG100" i="13"/>
  <c r="AG101" i="13"/>
  <c r="AG102" i="13"/>
  <c r="AG103" i="13"/>
  <c r="AG104" i="13"/>
  <c r="AG105" i="13"/>
  <c r="AG106" i="13"/>
  <c r="AG107" i="13"/>
  <c r="AG108" i="13"/>
  <c r="AG109" i="13"/>
  <c r="AG110" i="13"/>
  <c r="J111" i="13"/>
  <c r="AG111" i="13"/>
  <c r="AG112" i="13"/>
  <c r="J113" i="13"/>
  <c r="AG113" i="13"/>
  <c r="AG114" i="13"/>
  <c r="J115" i="13"/>
  <c r="AG115" i="13"/>
  <c r="J116" i="13"/>
  <c r="AG116" i="13"/>
  <c r="AG117" i="13"/>
  <c r="AG118" i="13"/>
  <c r="AG119" i="13"/>
  <c r="AG122" i="13"/>
  <c r="AH60" i="13"/>
  <c r="AH62" i="13"/>
  <c r="AH64" i="13"/>
  <c r="K65" i="13"/>
  <c r="AH65" i="13"/>
  <c r="AH66" i="13"/>
  <c r="AH67" i="13"/>
  <c r="AH68" i="13"/>
  <c r="AH69" i="13"/>
  <c r="AH70" i="13"/>
  <c r="AH71" i="13"/>
  <c r="AH73" i="13"/>
  <c r="AH74" i="13"/>
  <c r="AH75" i="13"/>
  <c r="AH76" i="13"/>
  <c r="AH77" i="13"/>
  <c r="AH78" i="13"/>
  <c r="AH79" i="13"/>
  <c r="AH80" i="13"/>
  <c r="AH81" i="13"/>
  <c r="AH82" i="13"/>
  <c r="AH83" i="13"/>
  <c r="AH84" i="13"/>
  <c r="AH85" i="13"/>
  <c r="AH86" i="13"/>
  <c r="AH88" i="13"/>
  <c r="AH89" i="13"/>
  <c r="AH90" i="13"/>
  <c r="AH91" i="13"/>
  <c r="AH93" i="13"/>
  <c r="AH94" i="13"/>
  <c r="AH95" i="13"/>
  <c r="AH96" i="13"/>
  <c r="AH97" i="13"/>
  <c r="AH98" i="13"/>
  <c r="AH99" i="13"/>
  <c r="AH100" i="13"/>
  <c r="AH101" i="13"/>
  <c r="AH102" i="13"/>
  <c r="AH103" i="13"/>
  <c r="AH104" i="13"/>
  <c r="AH105" i="13"/>
  <c r="AH106" i="13"/>
  <c r="AH107" i="13"/>
  <c r="AH108" i="13"/>
  <c r="AH109" i="13"/>
  <c r="AH110" i="13"/>
  <c r="AH111" i="13"/>
  <c r="AH112" i="13"/>
  <c r="AH113" i="13"/>
  <c r="AH114" i="13"/>
  <c r="AH115" i="13"/>
  <c r="AH116" i="13"/>
  <c r="AH117" i="13"/>
  <c r="AH118" i="13"/>
  <c r="AH119" i="13"/>
  <c r="AH122" i="13"/>
  <c r="AI60" i="13"/>
  <c r="AI62" i="13"/>
  <c r="AI64" i="13"/>
  <c r="L65" i="13"/>
  <c r="AI65" i="13"/>
  <c r="L66" i="13"/>
  <c r="AI66" i="13"/>
  <c r="L67" i="13"/>
  <c r="AI67" i="13"/>
  <c r="L68" i="13"/>
  <c r="AI68" i="13"/>
  <c r="L69" i="13"/>
  <c r="AI69" i="13"/>
  <c r="AI70" i="13"/>
  <c r="AI71" i="13"/>
  <c r="AI73" i="13"/>
  <c r="AI74" i="13"/>
  <c r="AI75" i="13"/>
  <c r="L76" i="13"/>
  <c r="AI76" i="13"/>
  <c r="AI77" i="13"/>
  <c r="AI78" i="13"/>
  <c r="AI79" i="13"/>
  <c r="AI80" i="13"/>
  <c r="L81" i="13"/>
  <c r="AI81" i="13"/>
  <c r="AI82" i="13"/>
  <c r="AI83" i="13"/>
  <c r="AI84" i="13"/>
  <c r="L85" i="13"/>
  <c r="AI85" i="13"/>
  <c r="AI86" i="13"/>
  <c r="L88" i="13"/>
  <c r="AI88" i="13"/>
  <c r="L89" i="13"/>
  <c r="AI89" i="13"/>
  <c r="AI90" i="13"/>
  <c r="AI91" i="13"/>
  <c r="AI93" i="13"/>
  <c r="L94" i="13"/>
  <c r="AI94" i="13"/>
  <c r="AI95" i="13"/>
  <c r="AI96" i="13"/>
  <c r="AI97" i="13"/>
  <c r="L98" i="13"/>
  <c r="AI98" i="13"/>
  <c r="L99" i="13"/>
  <c r="AI99" i="13"/>
  <c r="AI100" i="13"/>
  <c r="L101" i="13"/>
  <c r="AI101" i="13"/>
  <c r="L102" i="13"/>
  <c r="AI102" i="13"/>
  <c r="L103" i="13"/>
  <c r="AI103" i="13"/>
  <c r="AI104" i="13"/>
  <c r="L105" i="13"/>
  <c r="AI105" i="13"/>
  <c r="L106" i="13"/>
  <c r="AI106" i="13"/>
  <c r="AI107" i="13"/>
  <c r="L108" i="13"/>
  <c r="AI108" i="13"/>
  <c r="AI109" i="13"/>
  <c r="AI110" i="13"/>
  <c r="AI111" i="13"/>
  <c r="AI112" i="13"/>
  <c r="AI113" i="13"/>
  <c r="AI114" i="13"/>
  <c r="AI115" i="13"/>
  <c r="AI116" i="13"/>
  <c r="AI117" i="13"/>
  <c r="L118" i="13"/>
  <c r="AI118" i="13"/>
  <c r="AI119" i="13"/>
  <c r="AI122" i="13"/>
  <c r="AJ60" i="13"/>
  <c r="AJ62" i="13"/>
  <c r="AJ64" i="13"/>
  <c r="AJ65" i="13"/>
  <c r="AJ66" i="13"/>
  <c r="AJ67" i="13"/>
  <c r="AJ68" i="13"/>
  <c r="AJ69" i="13"/>
  <c r="AJ70" i="13"/>
  <c r="AJ71" i="13"/>
  <c r="AJ73" i="13"/>
  <c r="AJ74" i="13"/>
  <c r="AJ75" i="13"/>
  <c r="M76" i="13"/>
  <c r="AJ76" i="13"/>
  <c r="AJ77" i="13"/>
  <c r="AJ78" i="13"/>
  <c r="AJ79" i="13"/>
  <c r="AJ80" i="13"/>
  <c r="AJ81" i="13"/>
  <c r="AJ82" i="13"/>
  <c r="AJ83" i="13"/>
  <c r="AJ84" i="13"/>
  <c r="AJ85" i="13"/>
  <c r="AJ86" i="13"/>
  <c r="AJ88" i="13"/>
  <c r="AJ89" i="13"/>
  <c r="AJ90" i="13"/>
  <c r="AJ91" i="13"/>
  <c r="O59" i="13"/>
  <c r="M94" i="13"/>
  <c r="AJ94" i="13"/>
  <c r="AJ95" i="13"/>
  <c r="AJ96" i="13"/>
  <c r="AJ97" i="13"/>
  <c r="AJ98" i="13"/>
  <c r="AJ99" i="13"/>
  <c r="AJ100" i="13"/>
  <c r="AJ101" i="13"/>
  <c r="AJ102" i="13"/>
  <c r="AJ103" i="13"/>
  <c r="AJ104" i="13"/>
  <c r="AJ105" i="13"/>
  <c r="AJ106" i="13"/>
  <c r="AJ107" i="13"/>
  <c r="AJ109" i="13"/>
  <c r="AJ110" i="13"/>
  <c r="AJ111" i="13"/>
  <c r="AJ112" i="13"/>
  <c r="AJ113" i="13"/>
  <c r="AJ114" i="13"/>
  <c r="AJ115" i="13"/>
  <c r="AJ116" i="13"/>
  <c r="AJ117" i="13"/>
  <c r="M118" i="13"/>
  <c r="AJ118" i="13"/>
  <c r="AJ122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M63" i="13"/>
  <c r="M72" i="13"/>
  <c r="M87" i="13"/>
  <c r="M92" i="13"/>
  <c r="AI3" i="14"/>
  <c r="AI4" i="14"/>
  <c r="AI5" i="14"/>
  <c r="AI6" i="14"/>
  <c r="AI7" i="14"/>
  <c r="AI8" i="14"/>
  <c r="AI9" i="14"/>
  <c r="M10" i="14"/>
  <c r="AI10" i="14"/>
  <c r="AI11" i="14"/>
  <c r="AI12" i="14"/>
  <c r="AI13" i="14"/>
  <c r="AI14" i="14"/>
  <c r="AI15" i="14"/>
  <c r="J16" i="14"/>
  <c r="L16" i="14"/>
  <c r="M16" i="14"/>
  <c r="AI16" i="14"/>
  <c r="AI17" i="14"/>
  <c r="AI18" i="14"/>
  <c r="AI19" i="14"/>
  <c r="AI20" i="14"/>
  <c r="AI21" i="14"/>
  <c r="AI22" i="14"/>
  <c r="J23" i="14"/>
  <c r="L23" i="14"/>
  <c r="M23" i="14"/>
  <c r="AI23" i="14"/>
  <c r="AI24" i="14"/>
  <c r="AI25" i="14"/>
  <c r="AI26" i="14"/>
  <c r="AI27" i="14"/>
  <c r="AI28" i="14"/>
  <c r="AI29" i="14"/>
  <c r="AI30" i="14"/>
  <c r="AI31" i="14"/>
  <c r="L32" i="14"/>
  <c r="M32" i="14"/>
  <c r="AI32" i="14"/>
  <c r="AI33" i="14"/>
  <c r="AI34" i="14"/>
  <c r="AI35" i="14"/>
  <c r="AI36" i="14"/>
  <c r="AI37" i="14"/>
  <c r="AI38" i="14"/>
  <c r="AI39" i="14"/>
  <c r="AI40" i="14"/>
  <c r="AI41" i="14"/>
  <c r="AI42" i="14"/>
  <c r="AI43" i="14"/>
  <c r="AI44" i="14"/>
  <c r="AI45" i="14"/>
  <c r="L46" i="14"/>
  <c r="M46" i="14"/>
  <c r="AI46" i="14"/>
  <c r="AI47" i="14"/>
  <c r="AI48" i="14"/>
  <c r="AI49" i="14"/>
  <c r="AI50" i="14"/>
  <c r="AI51" i="14"/>
  <c r="AI53" i="14"/>
  <c r="AI54" i="14"/>
  <c r="L55" i="14"/>
  <c r="M55" i="14"/>
  <c r="AI55" i="14"/>
  <c r="AI56" i="14"/>
  <c r="AI57" i="14"/>
  <c r="AI60" i="14"/>
  <c r="AJ3" i="14"/>
  <c r="AJ4" i="14"/>
  <c r="AJ5" i="14"/>
  <c r="AJ6" i="14"/>
  <c r="L7" i="14"/>
  <c r="N7" i="14"/>
  <c r="AJ7" i="14"/>
  <c r="N8" i="14"/>
  <c r="AJ8" i="14"/>
  <c r="AJ9" i="14"/>
  <c r="AJ10" i="14"/>
  <c r="N11" i="14"/>
  <c r="AJ11" i="14"/>
  <c r="L12" i="14"/>
  <c r="N12" i="14"/>
  <c r="AJ12" i="14"/>
  <c r="AJ13" i="14"/>
  <c r="AJ14" i="14"/>
  <c r="AJ15" i="14"/>
  <c r="N16" i="14"/>
  <c r="AJ16" i="14"/>
  <c r="AJ17" i="14"/>
  <c r="AJ18" i="14"/>
  <c r="AJ19" i="14"/>
  <c r="L20" i="14"/>
  <c r="N20" i="14"/>
  <c r="AJ20" i="14"/>
  <c r="AJ21" i="14"/>
  <c r="AJ22" i="14"/>
  <c r="AJ23" i="14"/>
  <c r="L24" i="14"/>
  <c r="N24" i="14"/>
  <c r="AJ24" i="14"/>
  <c r="AJ25" i="14"/>
  <c r="AJ26" i="14"/>
  <c r="AJ27" i="14"/>
  <c r="AJ28" i="14"/>
  <c r="AJ29" i="14"/>
  <c r="L30" i="14"/>
  <c r="N30" i="14"/>
  <c r="AJ30" i="14"/>
  <c r="L31" i="14"/>
  <c r="N31" i="14"/>
  <c r="AJ31" i="14"/>
  <c r="AJ32" i="14"/>
  <c r="AJ33" i="14"/>
  <c r="AJ34" i="14"/>
  <c r="AJ35" i="14"/>
  <c r="AJ36" i="14"/>
  <c r="AJ37" i="14"/>
  <c r="L38" i="14"/>
  <c r="N38" i="14"/>
  <c r="AJ38" i="14"/>
  <c r="AJ39" i="14"/>
  <c r="AJ40" i="14"/>
  <c r="AJ41" i="14"/>
  <c r="L42" i="14"/>
  <c r="N42" i="14"/>
  <c r="AJ42" i="14"/>
  <c r="AJ43" i="14"/>
  <c r="AJ44" i="14"/>
  <c r="L45" i="14"/>
  <c r="N45" i="14"/>
  <c r="AJ45" i="14"/>
  <c r="AJ46" i="14"/>
  <c r="L47" i="14"/>
  <c r="N47" i="14"/>
  <c r="AJ47" i="14"/>
  <c r="L48" i="14"/>
  <c r="N48" i="14"/>
  <c r="AJ48" i="14"/>
  <c r="L49" i="14"/>
  <c r="N49" i="14"/>
  <c r="AJ49" i="14"/>
  <c r="L50" i="14"/>
  <c r="N50" i="14"/>
  <c r="AJ50" i="14"/>
  <c r="L51" i="14"/>
  <c r="N51" i="14"/>
  <c r="AJ51" i="14"/>
  <c r="L52" i="14"/>
  <c r="N52" i="14"/>
  <c r="AJ52" i="14"/>
  <c r="L53" i="14"/>
  <c r="N53" i="14"/>
  <c r="AJ53" i="14"/>
  <c r="L54" i="14"/>
  <c r="N54" i="14"/>
  <c r="AJ54" i="14"/>
  <c r="N55" i="14"/>
  <c r="AJ55" i="14"/>
  <c r="L56" i="14"/>
  <c r="N56" i="14"/>
  <c r="AJ56" i="14"/>
  <c r="L57" i="14"/>
  <c r="N57" i="14"/>
  <c r="AJ57" i="14"/>
  <c r="AJ60" i="14"/>
  <c r="N63" i="13"/>
  <c r="N72" i="13"/>
  <c r="N87" i="13"/>
  <c r="N92" i="13"/>
  <c r="S65" i="9"/>
  <c r="AK123" i="13"/>
  <c r="O72" i="13"/>
  <c r="C61" i="13"/>
  <c r="D61" i="13"/>
  <c r="E61" i="13"/>
  <c r="F61" i="13"/>
  <c r="C63" i="13"/>
  <c r="D63" i="13"/>
  <c r="E63" i="13"/>
  <c r="F63" i="13"/>
  <c r="G63" i="13"/>
  <c r="H63" i="13"/>
  <c r="I63" i="13"/>
  <c r="J63" i="13"/>
  <c r="K63" i="13"/>
  <c r="L63" i="13"/>
  <c r="C72" i="13"/>
  <c r="D72" i="13"/>
  <c r="E72" i="13"/>
  <c r="F72" i="13"/>
  <c r="G72" i="13"/>
  <c r="H72" i="13"/>
  <c r="I72" i="13"/>
  <c r="J72" i="13"/>
  <c r="K72" i="13"/>
  <c r="L72" i="13"/>
  <c r="C87" i="13"/>
  <c r="D87" i="13"/>
  <c r="E87" i="13"/>
  <c r="F87" i="13"/>
  <c r="G87" i="13"/>
  <c r="H87" i="13"/>
  <c r="I87" i="13"/>
  <c r="J87" i="13"/>
  <c r="K87" i="13"/>
  <c r="L87" i="13"/>
  <c r="C92" i="13"/>
  <c r="D92" i="13"/>
  <c r="E92" i="13"/>
  <c r="F92" i="13"/>
  <c r="G92" i="13"/>
  <c r="H92" i="13"/>
  <c r="I92" i="13"/>
  <c r="J92" i="13"/>
  <c r="K92" i="13"/>
  <c r="L92" i="13"/>
  <c r="B61" i="13"/>
  <c r="B63" i="13"/>
  <c r="B72" i="13"/>
  <c r="B87" i="13"/>
  <c r="B92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3" i="14"/>
  <c r="Y4" i="14"/>
  <c r="Y5" i="14"/>
  <c r="Y6" i="14"/>
  <c r="C7" i="14"/>
  <c r="Y7" i="14"/>
  <c r="Y8" i="14"/>
  <c r="Y9" i="14"/>
  <c r="Y10" i="14"/>
  <c r="E11" i="14"/>
  <c r="D11" i="14"/>
  <c r="C11" i="14"/>
  <c r="Y11" i="14"/>
  <c r="Y12" i="14"/>
  <c r="Y13" i="14"/>
  <c r="Y14" i="14"/>
  <c r="Y15" i="14"/>
  <c r="Y16" i="14"/>
  <c r="Y17" i="14"/>
  <c r="Y18" i="14"/>
  <c r="G19" i="14"/>
  <c r="E19" i="14"/>
  <c r="D19" i="14"/>
  <c r="C19" i="14"/>
  <c r="Y19" i="14"/>
  <c r="Y20" i="14"/>
  <c r="Y21" i="14"/>
  <c r="Y22" i="14"/>
  <c r="Y23" i="14"/>
  <c r="Y24" i="14"/>
  <c r="Y25" i="14"/>
  <c r="Y26" i="14"/>
  <c r="D27" i="14"/>
  <c r="C27" i="14"/>
  <c r="Y27" i="14"/>
  <c r="Y28" i="14"/>
  <c r="C29" i="14"/>
  <c r="Y29" i="14"/>
  <c r="Y30" i="14"/>
  <c r="Y31" i="14"/>
  <c r="D32" i="14"/>
  <c r="C32" i="14"/>
  <c r="Y32" i="14"/>
  <c r="Y33" i="14"/>
  <c r="Y34" i="14"/>
  <c r="D35" i="14"/>
  <c r="C35" i="14"/>
  <c r="Y35" i="14"/>
  <c r="Y36" i="14"/>
  <c r="C37" i="14"/>
  <c r="Y37" i="14"/>
  <c r="Y38" i="14"/>
  <c r="Y39" i="14"/>
  <c r="Y40" i="14"/>
  <c r="Y41" i="14"/>
  <c r="Y42" i="14"/>
  <c r="Y43" i="14"/>
  <c r="Y44" i="14"/>
  <c r="C45" i="14"/>
  <c r="Y45" i="14"/>
  <c r="Y46" i="14"/>
  <c r="C47" i="14"/>
  <c r="Y47" i="14"/>
  <c r="C48" i="14"/>
  <c r="Y48" i="14"/>
  <c r="C49" i="14"/>
  <c r="Y49" i="14"/>
  <c r="Y50" i="14"/>
  <c r="Y51" i="14"/>
  <c r="C52" i="14"/>
  <c r="Y52" i="14"/>
  <c r="Y53" i="14"/>
  <c r="Y54" i="14"/>
  <c r="Y55" i="14"/>
  <c r="C56" i="14"/>
  <c r="Y56" i="14"/>
  <c r="C57" i="14"/>
  <c r="Y57" i="14"/>
  <c r="Y60" i="14"/>
  <c r="Z3" i="14"/>
  <c r="Z4" i="14"/>
  <c r="Z5" i="14"/>
  <c r="Z6" i="14"/>
  <c r="Z7" i="14"/>
  <c r="Z8" i="14"/>
  <c r="Z9" i="14"/>
  <c r="Z10" i="14"/>
  <c r="Z11" i="14"/>
  <c r="E12" i="14"/>
  <c r="D12" i="14"/>
  <c r="Z12" i="14"/>
  <c r="Z13" i="14"/>
  <c r="Z14" i="14"/>
  <c r="Z15" i="14"/>
  <c r="Z16" i="14"/>
  <c r="D17" i="14"/>
  <c r="Z17" i="14"/>
  <c r="Z18" i="14"/>
  <c r="Z19" i="14"/>
  <c r="Z20" i="14"/>
  <c r="Z21" i="14"/>
  <c r="Z22" i="14"/>
  <c r="D23" i="14"/>
  <c r="Z23" i="14"/>
  <c r="D24" i="14"/>
  <c r="Z24" i="14"/>
  <c r="D25" i="14"/>
  <c r="Z25" i="14"/>
  <c r="Z26" i="14"/>
  <c r="Z27" i="14"/>
  <c r="G28" i="14"/>
  <c r="E28" i="14"/>
  <c r="D28" i="14"/>
  <c r="Z28" i="14"/>
  <c r="Z29" i="14"/>
  <c r="Z30" i="14"/>
  <c r="Z31" i="14"/>
  <c r="Z32" i="14"/>
  <c r="D33" i="14"/>
  <c r="Z33" i="14"/>
  <c r="Z34" i="14"/>
  <c r="Z35" i="14"/>
  <c r="D36" i="14"/>
  <c r="Z36" i="14"/>
  <c r="Z37" i="14"/>
  <c r="Z38" i="14"/>
  <c r="D39" i="14"/>
  <c r="Z39" i="14"/>
  <c r="D40" i="14"/>
  <c r="Z40" i="14"/>
  <c r="D41" i="14"/>
  <c r="Z41" i="14"/>
  <c r="Z42" i="14"/>
  <c r="Z43" i="14"/>
  <c r="Z44" i="14"/>
  <c r="Z45" i="14"/>
  <c r="Z46" i="14"/>
  <c r="Z47" i="14"/>
  <c r="Z48" i="14"/>
  <c r="Z49" i="14"/>
  <c r="Z50" i="14"/>
  <c r="D51" i="14"/>
  <c r="Z51" i="14"/>
  <c r="Z52" i="14"/>
  <c r="Z53" i="14"/>
  <c r="Z54" i="14"/>
  <c r="Z55" i="14"/>
  <c r="Z56" i="14"/>
  <c r="Z57" i="14"/>
  <c r="Z60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G18" i="14"/>
  <c r="E18" i="14"/>
  <c r="AA18" i="14"/>
  <c r="AA19" i="14"/>
  <c r="G20" i="14"/>
  <c r="E20" i="14"/>
  <c r="AA20" i="14"/>
  <c r="G21" i="14"/>
  <c r="E21" i="14"/>
  <c r="AA21" i="14"/>
  <c r="AA22" i="14"/>
  <c r="AA23" i="14"/>
  <c r="AA24" i="14"/>
  <c r="AA25" i="14"/>
  <c r="AA26" i="14"/>
  <c r="AA27" i="14"/>
  <c r="AA28" i="14"/>
  <c r="AA29" i="14"/>
  <c r="AA30" i="14"/>
  <c r="E31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60" i="14"/>
  <c r="AB3" i="14"/>
  <c r="AB4" i="14"/>
  <c r="AB5" i="14"/>
  <c r="AB6" i="14"/>
  <c r="AB7" i="14"/>
  <c r="AB8" i="14"/>
  <c r="F9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60" i="14"/>
  <c r="AC3" i="14"/>
  <c r="AC4" i="14"/>
  <c r="AC5" i="14"/>
  <c r="AC6" i="14"/>
  <c r="G7" i="14"/>
  <c r="AC7" i="14"/>
  <c r="AC8" i="14"/>
  <c r="H9" i="14"/>
  <c r="G9" i="14"/>
  <c r="AC9" i="14"/>
  <c r="G10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G25" i="14"/>
  <c r="AC25" i="14"/>
  <c r="AC26" i="14"/>
  <c r="AC27" i="14"/>
  <c r="AC28" i="14"/>
  <c r="G29" i="14"/>
  <c r="AC29" i="14"/>
  <c r="AC30" i="14"/>
  <c r="AC31" i="14"/>
  <c r="AC32" i="14"/>
  <c r="G33" i="14"/>
  <c r="AC33" i="14"/>
  <c r="G34" i="14"/>
  <c r="AC34" i="14"/>
  <c r="G35" i="14"/>
  <c r="AC35" i="14"/>
  <c r="G36" i="14"/>
  <c r="AC36" i="14"/>
  <c r="AC37" i="14"/>
  <c r="AC38" i="14"/>
  <c r="G39" i="14"/>
  <c r="AC39" i="14"/>
  <c r="G40" i="14"/>
  <c r="AC40" i="14"/>
  <c r="G41" i="14"/>
  <c r="AC41" i="14"/>
  <c r="AC42" i="14"/>
  <c r="G43" i="14"/>
  <c r="AC43" i="14"/>
  <c r="AC44" i="14"/>
  <c r="G45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60" i="14"/>
  <c r="AD3" i="14"/>
  <c r="H4" i="14"/>
  <c r="AD4" i="14"/>
  <c r="H5" i="14"/>
  <c r="AD5" i="14"/>
  <c r="AD6" i="14"/>
  <c r="H7" i="14"/>
  <c r="AD7" i="14"/>
  <c r="H8" i="14"/>
  <c r="AD8" i="14"/>
  <c r="AD9" i="14"/>
  <c r="AD10" i="14"/>
  <c r="AD11" i="14"/>
  <c r="AD12" i="14"/>
  <c r="H13" i="14"/>
  <c r="AD13" i="14"/>
  <c r="AD14" i="14"/>
  <c r="AD15" i="14"/>
  <c r="AD16" i="14"/>
  <c r="AD17" i="14"/>
  <c r="AD18" i="14"/>
  <c r="H19" i="14"/>
  <c r="AD19" i="14"/>
  <c r="AD20" i="14"/>
  <c r="AD21" i="14"/>
  <c r="AD22" i="14"/>
  <c r="H23" i="14"/>
  <c r="AD23" i="14"/>
  <c r="AD24" i="14"/>
  <c r="AD25" i="14"/>
  <c r="H26" i="14"/>
  <c r="AD26" i="14"/>
  <c r="H27" i="14"/>
  <c r="AD27" i="14"/>
  <c r="AD28" i="14"/>
  <c r="AD29" i="14"/>
  <c r="AD30" i="14"/>
  <c r="AD31" i="14"/>
  <c r="AD32" i="14"/>
  <c r="AD33" i="14"/>
  <c r="H34" i="14"/>
  <c r="AD34" i="14"/>
  <c r="AD35" i="14"/>
  <c r="AD36" i="14"/>
  <c r="AD37" i="14"/>
  <c r="AD38" i="14"/>
  <c r="AD39" i="14"/>
  <c r="H40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60" i="14"/>
  <c r="I3" i="14"/>
  <c r="AE3" i="14"/>
  <c r="I4" i="14"/>
  <c r="AE4" i="14"/>
  <c r="AE5" i="14"/>
  <c r="I6" i="14"/>
  <c r="AE6" i="14"/>
  <c r="AE7" i="14"/>
  <c r="AE8" i="14"/>
  <c r="AE9" i="14"/>
  <c r="AE10" i="14"/>
  <c r="AE11" i="14"/>
  <c r="AE12" i="14"/>
  <c r="I13" i="14"/>
  <c r="AE13" i="14"/>
  <c r="I14" i="14"/>
  <c r="AE14" i="14"/>
  <c r="I15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I30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60" i="14"/>
  <c r="J3" i="14"/>
  <c r="AF3" i="14"/>
  <c r="AF4" i="14"/>
  <c r="AF5" i="14"/>
  <c r="J6" i="14"/>
  <c r="AF6" i="14"/>
  <c r="J7" i="14"/>
  <c r="AF7" i="14"/>
  <c r="AF8" i="14"/>
  <c r="AF9" i="14"/>
  <c r="J10" i="14"/>
  <c r="AF10" i="14"/>
  <c r="AF11" i="14"/>
  <c r="AF12" i="14"/>
  <c r="J13" i="14"/>
  <c r="AF13" i="14"/>
  <c r="J14" i="14"/>
  <c r="AF14" i="14"/>
  <c r="J15" i="14"/>
  <c r="AF15" i="14"/>
  <c r="AF16" i="14"/>
  <c r="AF17" i="14"/>
  <c r="AF18" i="14"/>
  <c r="AF19" i="14"/>
  <c r="AF20" i="14"/>
  <c r="AF21" i="14"/>
  <c r="J22" i="14"/>
  <c r="AF22" i="14"/>
  <c r="AF23" i="14"/>
  <c r="J24" i="14"/>
  <c r="AF24" i="14"/>
  <c r="AF25" i="14"/>
  <c r="AF26" i="14"/>
  <c r="AF27" i="14"/>
  <c r="AF28" i="14"/>
  <c r="AF29" i="14"/>
  <c r="J30" i="14"/>
  <c r="AF30" i="14"/>
  <c r="J31" i="14"/>
  <c r="AF31" i="14"/>
  <c r="J32" i="14"/>
  <c r="AF32" i="14"/>
  <c r="AF33" i="14"/>
  <c r="AF34" i="14"/>
  <c r="AF35" i="14"/>
  <c r="AF36" i="14"/>
  <c r="J37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J49" i="14"/>
  <c r="AF49" i="14"/>
  <c r="AF50" i="14"/>
  <c r="J51" i="14"/>
  <c r="AF51" i="14"/>
  <c r="AF52" i="14"/>
  <c r="J53" i="14"/>
  <c r="AF53" i="14"/>
  <c r="J54" i="14"/>
  <c r="AF54" i="14"/>
  <c r="AF55" i="14"/>
  <c r="AF56" i="14"/>
  <c r="AF57" i="14"/>
  <c r="AF60" i="14"/>
  <c r="AG3" i="14"/>
  <c r="AG4" i="14"/>
  <c r="AG5" i="14"/>
  <c r="AG6" i="14"/>
  <c r="AG7" i="14"/>
  <c r="AG8" i="14"/>
  <c r="AG9" i="14"/>
  <c r="K10" i="14"/>
  <c r="AG10" i="14"/>
  <c r="AG11" i="14"/>
  <c r="AG12" i="14"/>
  <c r="K13" i="14"/>
  <c r="AG13" i="14"/>
  <c r="K14" i="14"/>
  <c r="AG14" i="14"/>
  <c r="AG15" i="14"/>
  <c r="AG16" i="14"/>
  <c r="AG17" i="14"/>
  <c r="AG18" i="14"/>
  <c r="AG19" i="14"/>
  <c r="AG20" i="14"/>
  <c r="AG21" i="14"/>
  <c r="K22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60" i="14"/>
  <c r="AH3" i="14"/>
  <c r="AH4" i="14"/>
  <c r="AH5" i="14"/>
  <c r="AH6" i="14"/>
  <c r="AH7" i="14"/>
  <c r="L8" i="14"/>
  <c r="AH8" i="14"/>
  <c r="AH9" i="14"/>
  <c r="L10" i="14"/>
  <c r="AH10" i="14"/>
  <c r="AH11" i="14"/>
  <c r="AH12" i="14"/>
  <c r="AH13" i="14"/>
  <c r="L14" i="14"/>
  <c r="AH14" i="14"/>
  <c r="AH15" i="14"/>
  <c r="AH16" i="14"/>
  <c r="L17" i="14"/>
  <c r="AH17" i="14"/>
  <c r="AH18" i="14"/>
  <c r="AH19" i="14"/>
  <c r="AH20" i="14"/>
  <c r="L21" i="14"/>
  <c r="AH21" i="14"/>
  <c r="AH22" i="14"/>
  <c r="AH23" i="14"/>
  <c r="AH24" i="14"/>
  <c r="L25" i="14"/>
  <c r="AH25" i="14"/>
  <c r="AH26" i="14"/>
  <c r="L27" i="14"/>
  <c r="AH27" i="14"/>
  <c r="L28" i="14"/>
  <c r="AH28" i="14"/>
  <c r="AH29" i="14"/>
  <c r="AH30" i="14"/>
  <c r="AH31" i="14"/>
  <c r="AH32" i="14"/>
  <c r="AH33" i="14"/>
  <c r="AH34" i="14"/>
  <c r="AH35" i="14"/>
  <c r="L36" i="14"/>
  <c r="AH36" i="14"/>
  <c r="L37" i="14"/>
  <c r="AH37" i="14"/>
  <c r="AH38" i="14"/>
  <c r="L39" i="14"/>
  <c r="AH39" i="14"/>
  <c r="L40" i="14"/>
  <c r="AH40" i="14"/>
  <c r="L41" i="14"/>
  <c r="AH41" i="14"/>
  <c r="AH42" i="14"/>
  <c r="L43" i="14"/>
  <c r="AH43" i="14"/>
  <c r="L44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60" i="14"/>
  <c r="X3" i="14"/>
  <c r="X4" i="14"/>
  <c r="X5" i="14"/>
  <c r="X6" i="14"/>
  <c r="X7" i="14"/>
  <c r="X8" i="14"/>
  <c r="X9" i="14"/>
  <c r="X10" i="14"/>
  <c r="B11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B32" i="14"/>
  <c r="X32" i="14"/>
  <c r="X33" i="14"/>
  <c r="X34" i="14"/>
  <c r="X35" i="14"/>
  <c r="X36" i="14"/>
  <c r="B37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B52" i="14"/>
  <c r="X52" i="14"/>
  <c r="X53" i="14"/>
  <c r="X54" i="14"/>
  <c r="X55" i="14"/>
  <c r="X56" i="14"/>
  <c r="X57" i="14"/>
  <c r="X60" i="14"/>
  <c r="B59" i="14"/>
  <c r="B60" i="14"/>
  <c r="B61" i="14"/>
  <c r="B62" i="14"/>
  <c r="V59" i="14"/>
  <c r="Y59" i="14"/>
  <c r="Y61" i="14"/>
  <c r="Z59" i="14"/>
  <c r="Z61" i="14"/>
  <c r="AA59" i="14"/>
  <c r="AA61" i="14"/>
  <c r="AB59" i="14"/>
  <c r="AB61" i="14"/>
  <c r="AC59" i="14"/>
  <c r="AC61" i="14"/>
  <c r="AD59" i="14"/>
  <c r="AD61" i="14"/>
  <c r="AE59" i="14"/>
  <c r="AE61" i="14"/>
  <c r="AF59" i="14"/>
  <c r="AF61" i="14"/>
  <c r="AG59" i="14"/>
  <c r="AG61" i="14"/>
  <c r="AH59" i="14"/>
  <c r="AH61" i="14"/>
  <c r="AI59" i="14"/>
  <c r="AI61" i="14"/>
  <c r="AJ59" i="14"/>
  <c r="AJ61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X59" i="14"/>
  <c r="X62" i="14"/>
  <c r="X61" i="14"/>
  <c r="R125" i="13"/>
  <c r="M2" i="9"/>
  <c r="D33" i="15"/>
  <c r="E33" i="15"/>
  <c r="F33" i="15"/>
  <c r="G33" i="15"/>
  <c r="H33" i="15"/>
  <c r="I33" i="15"/>
  <c r="J33" i="15"/>
  <c r="K33" i="15"/>
  <c r="L33" i="15"/>
  <c r="M33" i="15"/>
  <c r="N33" i="15"/>
  <c r="O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C34" i="15"/>
  <c r="C33" i="15"/>
  <c r="F32" i="15"/>
  <c r="G32" i="15"/>
  <c r="H32" i="15"/>
  <c r="I32" i="15"/>
  <c r="J32" i="15"/>
  <c r="K32" i="15"/>
  <c r="L32" i="15"/>
  <c r="M32" i="15"/>
  <c r="N32" i="15"/>
  <c r="O32" i="15"/>
  <c r="C32" i="15"/>
  <c r="D32" i="15"/>
  <c r="E32" i="15"/>
  <c r="B122" i="13"/>
  <c r="B123" i="13"/>
  <c r="B124" i="13"/>
  <c r="B125" i="13"/>
  <c r="C7" i="15"/>
  <c r="Y4" i="13"/>
  <c r="W4" i="13"/>
  <c r="X4" i="13"/>
  <c r="U4" i="13"/>
  <c r="C264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146" i="17"/>
  <c r="L124" i="10"/>
  <c r="P92" i="10"/>
  <c r="P124" i="10"/>
  <c r="G127" i="10"/>
  <c r="P125" i="10"/>
  <c r="C120" i="13"/>
  <c r="D120" i="13"/>
  <c r="E120" i="13"/>
  <c r="F120" i="13"/>
  <c r="G120" i="13"/>
  <c r="H120" i="13"/>
  <c r="I120" i="13"/>
  <c r="J120" i="13"/>
  <c r="K120" i="13"/>
  <c r="M120" i="13"/>
  <c r="B120" i="13"/>
  <c r="M80" i="10"/>
  <c r="M124" i="10"/>
  <c r="D127" i="10"/>
  <c r="M125" i="10"/>
  <c r="Q81" i="10"/>
  <c r="R124" i="10"/>
  <c r="I127" i="10"/>
  <c r="R125" i="10"/>
  <c r="Q124" i="10"/>
  <c r="H127" i="10"/>
  <c r="O124" i="10"/>
  <c r="F127" i="10"/>
  <c r="O125" i="10"/>
  <c r="N124" i="10"/>
  <c r="E127" i="10"/>
  <c r="N125" i="10"/>
  <c r="C127" i="10"/>
  <c r="L125" i="10"/>
  <c r="C126" i="10"/>
  <c r="L127" i="17"/>
  <c r="G259" i="17"/>
  <c r="E146" i="17"/>
  <c r="E147" i="17"/>
  <c r="E148" i="17"/>
  <c r="E152" i="17"/>
  <c r="E163" i="17"/>
  <c r="E166" i="17"/>
  <c r="D122" i="17"/>
  <c r="E169" i="17"/>
  <c r="E171" i="17"/>
  <c r="E172" i="17"/>
  <c r="E174" i="17"/>
  <c r="E175" i="17"/>
  <c r="E181" i="17"/>
  <c r="E183" i="17"/>
  <c r="E187" i="17"/>
  <c r="E198" i="17"/>
  <c r="E201" i="17"/>
  <c r="E204" i="17"/>
  <c r="E207" i="17"/>
  <c r="E208" i="17"/>
  <c r="E217" i="17"/>
  <c r="E222" i="17"/>
  <c r="E223" i="17"/>
  <c r="E226" i="17"/>
  <c r="E230" i="17"/>
  <c r="F233" i="17"/>
  <c r="E233" i="17"/>
  <c r="E234" i="17"/>
  <c r="E236" i="17"/>
  <c r="E238" i="17"/>
  <c r="E241" i="17"/>
  <c r="E244" i="17"/>
  <c r="E245" i="17"/>
  <c r="E246" i="17"/>
  <c r="E248" i="17"/>
  <c r="E254" i="17"/>
  <c r="E257" i="17"/>
  <c r="E258" i="17"/>
  <c r="E260" i="17"/>
  <c r="F214" i="17"/>
  <c r="E127" i="17"/>
  <c r="F264" i="17"/>
  <c r="G214" i="17"/>
  <c r="G234" i="17"/>
  <c r="G240" i="17"/>
  <c r="F127" i="17"/>
  <c r="G264" i="17"/>
  <c r="G127" i="17"/>
  <c r="H264" i="17"/>
  <c r="I227" i="17"/>
  <c r="H127" i="17"/>
  <c r="I264" i="17"/>
  <c r="J198" i="17"/>
  <c r="J203" i="17"/>
  <c r="J234" i="17"/>
  <c r="J242" i="17"/>
  <c r="J243" i="17"/>
  <c r="K165" i="17"/>
  <c r="K172" i="17"/>
  <c r="L179" i="17"/>
  <c r="K191" i="17"/>
  <c r="K232" i="17"/>
  <c r="L155" i="17"/>
  <c r="L157" i="17"/>
  <c r="L165" i="17"/>
  <c r="L186" i="17"/>
  <c r="L187" i="17"/>
  <c r="L188" i="17"/>
  <c r="L189" i="17"/>
  <c r="L191" i="17"/>
  <c r="L193" i="17"/>
  <c r="D168" i="17"/>
  <c r="D175" i="17"/>
  <c r="D207" i="17"/>
  <c r="D208" i="17"/>
  <c r="D209" i="17"/>
  <c r="D225" i="17"/>
  <c r="D211" i="17"/>
  <c r="E211" i="17"/>
  <c r="F211" i="17"/>
  <c r="G211" i="17"/>
  <c r="H211" i="17"/>
  <c r="I211" i="17"/>
  <c r="J211" i="17"/>
  <c r="K211" i="17"/>
  <c r="L211" i="17"/>
  <c r="D212" i="17"/>
  <c r="E212" i="17"/>
  <c r="F212" i="17"/>
  <c r="G212" i="17"/>
  <c r="H212" i="17"/>
  <c r="I212" i="17"/>
  <c r="J212" i="17"/>
  <c r="K212" i="17"/>
  <c r="L212" i="17"/>
  <c r="D213" i="17"/>
  <c r="E213" i="17"/>
  <c r="F213" i="17"/>
  <c r="G213" i="17"/>
  <c r="H213" i="17"/>
  <c r="I213" i="17"/>
  <c r="J213" i="17"/>
  <c r="K213" i="17"/>
  <c r="L213" i="17"/>
  <c r="D214" i="17"/>
  <c r="E214" i="17"/>
  <c r="H214" i="17"/>
  <c r="I214" i="17"/>
  <c r="J214" i="17"/>
  <c r="K214" i="17"/>
  <c r="L214" i="17"/>
  <c r="D215" i="17"/>
  <c r="E215" i="17"/>
  <c r="F215" i="17"/>
  <c r="G215" i="17"/>
  <c r="H215" i="17"/>
  <c r="I215" i="17"/>
  <c r="J215" i="17"/>
  <c r="K215" i="17"/>
  <c r="L215" i="17"/>
  <c r="D216" i="17"/>
  <c r="E216" i="17"/>
  <c r="F216" i="17"/>
  <c r="G216" i="17"/>
  <c r="H216" i="17"/>
  <c r="I216" i="17"/>
  <c r="J216" i="17"/>
  <c r="K216" i="17"/>
  <c r="L216" i="17"/>
  <c r="D217" i="17"/>
  <c r="F217" i="17"/>
  <c r="G217" i="17"/>
  <c r="H217" i="17"/>
  <c r="I217" i="17"/>
  <c r="J217" i="17"/>
  <c r="K217" i="17"/>
  <c r="L217" i="17"/>
  <c r="D218" i="17"/>
  <c r="E218" i="17"/>
  <c r="F218" i="17"/>
  <c r="G218" i="17"/>
  <c r="H218" i="17"/>
  <c r="I218" i="17"/>
  <c r="J218" i="17"/>
  <c r="K218" i="17"/>
  <c r="L218" i="17"/>
  <c r="D219" i="17"/>
  <c r="E219" i="17"/>
  <c r="F219" i="17"/>
  <c r="G219" i="17"/>
  <c r="H219" i="17"/>
  <c r="I219" i="17"/>
  <c r="J219" i="17"/>
  <c r="K219" i="17"/>
  <c r="L219" i="17"/>
  <c r="D220" i="17"/>
  <c r="E220" i="17"/>
  <c r="F220" i="17"/>
  <c r="G220" i="17"/>
  <c r="H220" i="17"/>
  <c r="I220" i="17"/>
  <c r="J220" i="17"/>
  <c r="K220" i="17"/>
  <c r="L220" i="17"/>
  <c r="D221" i="17"/>
  <c r="E221" i="17"/>
  <c r="F221" i="17"/>
  <c r="G221" i="17"/>
  <c r="H221" i="17"/>
  <c r="I221" i="17"/>
  <c r="J221" i="17"/>
  <c r="K221" i="17"/>
  <c r="L221" i="17"/>
  <c r="D222" i="17"/>
  <c r="F222" i="17"/>
  <c r="G222" i="17"/>
  <c r="H222" i="17"/>
  <c r="I222" i="17"/>
  <c r="J222" i="17"/>
  <c r="K222" i="17"/>
  <c r="L222" i="17"/>
  <c r="D223" i="17"/>
  <c r="F223" i="17"/>
  <c r="G223" i="17"/>
  <c r="H223" i="17"/>
  <c r="I223" i="17"/>
  <c r="J223" i="17"/>
  <c r="K223" i="17"/>
  <c r="L223" i="17"/>
  <c r="D224" i="17"/>
  <c r="E224" i="17"/>
  <c r="F224" i="17"/>
  <c r="G224" i="17"/>
  <c r="H224" i="17"/>
  <c r="I224" i="17"/>
  <c r="J224" i="17"/>
  <c r="K224" i="17"/>
  <c r="L224" i="17"/>
  <c r="E225" i="17"/>
  <c r="F225" i="17"/>
  <c r="G225" i="17"/>
  <c r="H225" i="17"/>
  <c r="I225" i="17"/>
  <c r="J225" i="17"/>
  <c r="K225" i="17"/>
  <c r="L225" i="17"/>
  <c r="D226" i="17"/>
  <c r="F226" i="17"/>
  <c r="G226" i="17"/>
  <c r="H226" i="17"/>
  <c r="I226" i="17"/>
  <c r="J226" i="17"/>
  <c r="K226" i="17"/>
  <c r="L226" i="17"/>
  <c r="D227" i="17"/>
  <c r="E227" i="17"/>
  <c r="F227" i="17"/>
  <c r="G227" i="17"/>
  <c r="H227" i="17"/>
  <c r="J227" i="17"/>
  <c r="K227" i="17"/>
  <c r="L227" i="17"/>
  <c r="D228" i="17"/>
  <c r="E228" i="17"/>
  <c r="F228" i="17"/>
  <c r="G228" i="17"/>
  <c r="H228" i="17"/>
  <c r="I228" i="17"/>
  <c r="J228" i="17"/>
  <c r="K228" i="17"/>
  <c r="L228" i="17"/>
  <c r="D229" i="17"/>
  <c r="E229" i="17"/>
  <c r="F229" i="17"/>
  <c r="G229" i="17"/>
  <c r="H229" i="17"/>
  <c r="I229" i="17"/>
  <c r="J229" i="17"/>
  <c r="K229" i="17"/>
  <c r="L229" i="17"/>
  <c r="D230" i="17"/>
  <c r="F230" i="17"/>
  <c r="G230" i="17"/>
  <c r="H230" i="17"/>
  <c r="I230" i="17"/>
  <c r="J230" i="17"/>
  <c r="K230" i="17"/>
  <c r="L230" i="17"/>
  <c r="D231" i="17"/>
  <c r="E231" i="17"/>
  <c r="F231" i="17"/>
  <c r="G231" i="17"/>
  <c r="H231" i="17"/>
  <c r="I231" i="17"/>
  <c r="J231" i="17"/>
  <c r="K231" i="17"/>
  <c r="L231" i="17"/>
  <c r="D232" i="17"/>
  <c r="E232" i="17"/>
  <c r="F232" i="17"/>
  <c r="G232" i="17"/>
  <c r="H232" i="17"/>
  <c r="I232" i="17"/>
  <c r="J232" i="17"/>
  <c r="L232" i="17"/>
  <c r="D233" i="17"/>
  <c r="G233" i="17"/>
  <c r="H233" i="17"/>
  <c r="I233" i="17"/>
  <c r="J233" i="17"/>
  <c r="K233" i="17"/>
  <c r="L233" i="17"/>
  <c r="D234" i="17"/>
  <c r="F234" i="17"/>
  <c r="H234" i="17"/>
  <c r="I234" i="17"/>
  <c r="K234" i="17"/>
  <c r="L234" i="17"/>
  <c r="D235" i="17"/>
  <c r="E235" i="17"/>
  <c r="F235" i="17"/>
  <c r="G235" i="17"/>
  <c r="H235" i="17"/>
  <c r="I235" i="17"/>
  <c r="J235" i="17"/>
  <c r="K235" i="17"/>
  <c r="L235" i="17"/>
  <c r="D236" i="17"/>
  <c r="F236" i="17"/>
  <c r="G236" i="17"/>
  <c r="H236" i="17"/>
  <c r="I236" i="17"/>
  <c r="J236" i="17"/>
  <c r="K236" i="17"/>
  <c r="L236" i="17"/>
  <c r="D237" i="17"/>
  <c r="E237" i="17"/>
  <c r="F237" i="17"/>
  <c r="G237" i="17"/>
  <c r="H237" i="17"/>
  <c r="I237" i="17"/>
  <c r="J237" i="17"/>
  <c r="K237" i="17"/>
  <c r="L237" i="17"/>
  <c r="D238" i="17"/>
  <c r="F238" i="17"/>
  <c r="G238" i="17"/>
  <c r="H238" i="17"/>
  <c r="I238" i="17"/>
  <c r="J238" i="17"/>
  <c r="K238" i="17"/>
  <c r="L238" i="17"/>
  <c r="D239" i="17"/>
  <c r="E239" i="17"/>
  <c r="F239" i="17"/>
  <c r="G239" i="17"/>
  <c r="H239" i="17"/>
  <c r="I239" i="17"/>
  <c r="J239" i="17"/>
  <c r="K239" i="17"/>
  <c r="L239" i="17"/>
  <c r="D240" i="17"/>
  <c r="E240" i="17"/>
  <c r="F240" i="17"/>
  <c r="H240" i="17"/>
  <c r="I240" i="17"/>
  <c r="J240" i="17"/>
  <c r="K240" i="17"/>
  <c r="L240" i="17"/>
  <c r="D241" i="17"/>
  <c r="F241" i="17"/>
  <c r="G241" i="17"/>
  <c r="H241" i="17"/>
  <c r="I241" i="17"/>
  <c r="J241" i="17"/>
  <c r="K241" i="17"/>
  <c r="L241" i="17"/>
  <c r="D242" i="17"/>
  <c r="E242" i="17"/>
  <c r="F242" i="17"/>
  <c r="G242" i="17"/>
  <c r="H242" i="17"/>
  <c r="I242" i="17"/>
  <c r="K242" i="17"/>
  <c r="L242" i="17"/>
  <c r="D243" i="17"/>
  <c r="E243" i="17"/>
  <c r="F243" i="17"/>
  <c r="G243" i="17"/>
  <c r="H243" i="17"/>
  <c r="I243" i="17"/>
  <c r="K243" i="17"/>
  <c r="L243" i="17"/>
  <c r="D244" i="17"/>
  <c r="F244" i="17"/>
  <c r="G244" i="17"/>
  <c r="H244" i="17"/>
  <c r="I244" i="17"/>
  <c r="J244" i="17"/>
  <c r="K244" i="17"/>
  <c r="L244" i="17"/>
  <c r="D245" i="17"/>
  <c r="F245" i="17"/>
  <c r="G245" i="17"/>
  <c r="H245" i="17"/>
  <c r="I245" i="17"/>
  <c r="J245" i="17"/>
  <c r="K245" i="17"/>
  <c r="L245" i="17"/>
  <c r="D246" i="17"/>
  <c r="F246" i="17"/>
  <c r="G246" i="17"/>
  <c r="H246" i="17"/>
  <c r="I246" i="17"/>
  <c r="J246" i="17"/>
  <c r="K246" i="17"/>
  <c r="L246" i="17"/>
  <c r="D247" i="17"/>
  <c r="E247" i="17"/>
  <c r="F247" i="17"/>
  <c r="G247" i="17"/>
  <c r="H247" i="17"/>
  <c r="I247" i="17"/>
  <c r="J247" i="17"/>
  <c r="K247" i="17"/>
  <c r="L247" i="17"/>
  <c r="D248" i="17"/>
  <c r="F248" i="17"/>
  <c r="G248" i="17"/>
  <c r="H248" i="17"/>
  <c r="I248" i="17"/>
  <c r="J248" i="17"/>
  <c r="K248" i="17"/>
  <c r="L248" i="17"/>
  <c r="D249" i="17"/>
  <c r="E249" i="17"/>
  <c r="F249" i="17"/>
  <c r="G249" i="17"/>
  <c r="H249" i="17"/>
  <c r="I249" i="17"/>
  <c r="J249" i="17"/>
  <c r="K249" i="17"/>
  <c r="L249" i="17"/>
  <c r="D250" i="17"/>
  <c r="E250" i="17"/>
  <c r="F250" i="17"/>
  <c r="G250" i="17"/>
  <c r="H250" i="17"/>
  <c r="I250" i="17"/>
  <c r="J250" i="17"/>
  <c r="K250" i="17"/>
  <c r="L250" i="17"/>
  <c r="D251" i="17"/>
  <c r="E251" i="17"/>
  <c r="F251" i="17"/>
  <c r="G251" i="17"/>
  <c r="H251" i="17"/>
  <c r="I251" i="17"/>
  <c r="J251" i="17"/>
  <c r="K251" i="17"/>
  <c r="L251" i="17"/>
  <c r="D252" i="17"/>
  <c r="E252" i="17"/>
  <c r="F252" i="17"/>
  <c r="G252" i="17"/>
  <c r="H252" i="17"/>
  <c r="I252" i="17"/>
  <c r="J252" i="17"/>
  <c r="K252" i="17"/>
  <c r="L252" i="17"/>
  <c r="D253" i="17"/>
  <c r="E253" i="17"/>
  <c r="F253" i="17"/>
  <c r="G253" i="17"/>
  <c r="H253" i="17"/>
  <c r="I253" i="17"/>
  <c r="J253" i="17"/>
  <c r="K253" i="17"/>
  <c r="L253" i="17"/>
  <c r="D254" i="17"/>
  <c r="F254" i="17"/>
  <c r="G254" i="17"/>
  <c r="H254" i="17"/>
  <c r="I254" i="17"/>
  <c r="J254" i="17"/>
  <c r="K254" i="17"/>
  <c r="L254" i="17"/>
  <c r="D255" i="17"/>
  <c r="E255" i="17"/>
  <c r="F255" i="17"/>
  <c r="G255" i="17"/>
  <c r="H255" i="17"/>
  <c r="I255" i="17"/>
  <c r="J255" i="17"/>
  <c r="K255" i="17"/>
  <c r="L255" i="17"/>
  <c r="D256" i="17"/>
  <c r="E256" i="17"/>
  <c r="F256" i="17"/>
  <c r="G256" i="17"/>
  <c r="H256" i="17"/>
  <c r="I256" i="17"/>
  <c r="J256" i="17"/>
  <c r="K256" i="17"/>
  <c r="L256" i="17"/>
  <c r="D257" i="17"/>
  <c r="F257" i="17"/>
  <c r="G257" i="17"/>
  <c r="H257" i="17"/>
  <c r="I257" i="17"/>
  <c r="J257" i="17"/>
  <c r="K257" i="17"/>
  <c r="L257" i="17"/>
  <c r="D258" i="17"/>
  <c r="F258" i="17"/>
  <c r="G258" i="17"/>
  <c r="H258" i="17"/>
  <c r="I258" i="17"/>
  <c r="J258" i="17"/>
  <c r="K258" i="17"/>
  <c r="L258" i="17"/>
  <c r="D259" i="17"/>
  <c r="E259" i="17"/>
  <c r="F259" i="17"/>
  <c r="H259" i="17"/>
  <c r="I259" i="17"/>
  <c r="J259" i="17"/>
  <c r="K259" i="17"/>
  <c r="L259" i="17"/>
  <c r="D260" i="17"/>
  <c r="F260" i="17"/>
  <c r="G260" i="17"/>
  <c r="H260" i="17"/>
  <c r="I260" i="17"/>
  <c r="J260" i="17"/>
  <c r="K260" i="17"/>
  <c r="L260" i="17"/>
  <c r="D261" i="17"/>
  <c r="E261" i="17"/>
  <c r="F261" i="17"/>
  <c r="G261" i="17"/>
  <c r="H261" i="17"/>
  <c r="I261" i="17"/>
  <c r="J261" i="17"/>
  <c r="K261" i="17"/>
  <c r="L261" i="17"/>
  <c r="D262" i="17"/>
  <c r="E262" i="17"/>
  <c r="F262" i="17"/>
  <c r="G262" i="17"/>
  <c r="H262" i="17"/>
  <c r="I262" i="17"/>
  <c r="J262" i="17"/>
  <c r="K262" i="17"/>
  <c r="L262" i="17"/>
  <c r="D263" i="17"/>
  <c r="E263" i="17"/>
  <c r="F263" i="17"/>
  <c r="G263" i="17"/>
  <c r="H263" i="17"/>
  <c r="I263" i="17"/>
  <c r="J263" i="17"/>
  <c r="K263" i="17"/>
  <c r="L263" i="17"/>
  <c r="E210" i="17"/>
  <c r="F210" i="17"/>
  <c r="G210" i="17"/>
  <c r="H210" i="17"/>
  <c r="I210" i="17"/>
  <c r="J210" i="17"/>
  <c r="K210" i="17"/>
  <c r="L210" i="17"/>
  <c r="D210" i="17"/>
  <c r="C125" i="10"/>
  <c r="L121" i="17"/>
  <c r="H126" i="10"/>
  <c r="G126" i="10"/>
  <c r="F125" i="10"/>
  <c r="F126" i="10"/>
  <c r="D126" i="10"/>
  <c r="C23" i="15"/>
  <c r="N125" i="17"/>
  <c r="N124" i="17"/>
  <c r="C143" i="17"/>
  <c r="F140" i="17"/>
  <c r="N121" i="17"/>
  <c r="E122" i="17"/>
  <c r="E123" i="17"/>
  <c r="E124" i="17"/>
  <c r="E125" i="17"/>
  <c r="F122" i="17"/>
  <c r="F123" i="17"/>
  <c r="F124" i="17"/>
  <c r="F126" i="17"/>
  <c r="G122" i="17"/>
  <c r="G123" i="17"/>
  <c r="G124" i="17"/>
  <c r="G126" i="17"/>
  <c r="H122" i="17"/>
  <c r="H123" i="17"/>
  <c r="H124" i="17"/>
  <c r="H126" i="17"/>
  <c r="E126" i="17"/>
  <c r="D135" i="17"/>
  <c r="E135" i="17"/>
  <c r="F135" i="17"/>
  <c r="G135" i="17"/>
  <c r="H135" i="17"/>
  <c r="I135" i="17"/>
  <c r="J135" i="17"/>
  <c r="K135" i="17"/>
  <c r="L135" i="17"/>
  <c r="D136" i="17"/>
  <c r="E136" i="17"/>
  <c r="F136" i="17"/>
  <c r="G136" i="17"/>
  <c r="H136" i="17"/>
  <c r="I136" i="17"/>
  <c r="J136" i="17"/>
  <c r="K136" i="17"/>
  <c r="L136" i="17"/>
  <c r="D137" i="17"/>
  <c r="E137" i="17"/>
  <c r="F137" i="17"/>
  <c r="G137" i="17"/>
  <c r="H137" i="17"/>
  <c r="I137" i="17"/>
  <c r="J137" i="17"/>
  <c r="K137" i="17"/>
  <c r="L137" i="17"/>
  <c r="D146" i="17"/>
  <c r="F146" i="17"/>
  <c r="G146" i="17"/>
  <c r="H146" i="17"/>
  <c r="I146" i="17"/>
  <c r="J146" i="17"/>
  <c r="K146" i="17"/>
  <c r="F147" i="17"/>
  <c r="G147" i="17"/>
  <c r="H147" i="17"/>
  <c r="I147" i="17"/>
  <c r="J147" i="17"/>
  <c r="D148" i="17"/>
  <c r="F148" i="17"/>
  <c r="G148" i="17"/>
  <c r="H148" i="17"/>
  <c r="I148" i="17"/>
  <c r="D149" i="17"/>
  <c r="E149" i="17"/>
  <c r="F149" i="17"/>
  <c r="G149" i="17"/>
  <c r="H149" i="17"/>
  <c r="I149" i="17"/>
  <c r="D150" i="17"/>
  <c r="E150" i="17"/>
  <c r="F150" i="17"/>
  <c r="G150" i="17"/>
  <c r="H150" i="17"/>
  <c r="I150" i="17"/>
  <c r="D151" i="17"/>
  <c r="E151" i="17"/>
  <c r="F151" i="17"/>
  <c r="G151" i="17"/>
  <c r="H151" i="17"/>
  <c r="I151" i="17"/>
  <c r="D152" i="17"/>
  <c r="F152" i="17"/>
  <c r="G152" i="17"/>
  <c r="H152" i="17"/>
  <c r="I152" i="17"/>
  <c r="J152" i="17"/>
  <c r="D153" i="17"/>
  <c r="E153" i="17"/>
  <c r="F153" i="17"/>
  <c r="G153" i="17"/>
  <c r="H153" i="17"/>
  <c r="I153" i="17"/>
  <c r="J153" i="17"/>
  <c r="K153" i="17"/>
  <c r="L153" i="17"/>
  <c r="D154" i="17"/>
  <c r="E154" i="17"/>
  <c r="F154" i="17"/>
  <c r="G154" i="17"/>
  <c r="H154" i="17"/>
  <c r="I154" i="17"/>
  <c r="J154" i="17"/>
  <c r="K154" i="17"/>
  <c r="L154" i="17"/>
  <c r="D155" i="17"/>
  <c r="E155" i="17"/>
  <c r="F155" i="17"/>
  <c r="G155" i="17"/>
  <c r="H155" i="17"/>
  <c r="I155" i="17"/>
  <c r="J155" i="17"/>
  <c r="K155" i="17"/>
  <c r="D156" i="17"/>
  <c r="E156" i="17"/>
  <c r="F156" i="17"/>
  <c r="G156" i="17"/>
  <c r="H156" i="17"/>
  <c r="I156" i="17"/>
  <c r="J156" i="17"/>
  <c r="K156" i="17"/>
  <c r="L156" i="17"/>
  <c r="D157" i="17"/>
  <c r="E157" i="17"/>
  <c r="F157" i="17"/>
  <c r="G157" i="17"/>
  <c r="H157" i="17"/>
  <c r="I157" i="17"/>
  <c r="J157" i="17"/>
  <c r="K157" i="17"/>
  <c r="D158" i="17"/>
  <c r="E158" i="17"/>
  <c r="F158" i="17"/>
  <c r="G158" i="17"/>
  <c r="H158" i="17"/>
  <c r="I158" i="17"/>
  <c r="J158" i="17"/>
  <c r="K158" i="17"/>
  <c r="L158" i="17"/>
  <c r="D159" i="17"/>
  <c r="E159" i="17"/>
  <c r="F159" i="17"/>
  <c r="G159" i="17"/>
  <c r="H159" i="17"/>
  <c r="I159" i="17"/>
  <c r="J159" i="17"/>
  <c r="K159" i="17"/>
  <c r="L159" i="17"/>
  <c r="D160" i="17"/>
  <c r="E160" i="17"/>
  <c r="F160" i="17"/>
  <c r="G160" i="17"/>
  <c r="H160" i="17"/>
  <c r="I160" i="17"/>
  <c r="J160" i="17"/>
  <c r="K160" i="17"/>
  <c r="L160" i="17"/>
  <c r="D161" i="17"/>
  <c r="E161" i="17"/>
  <c r="F161" i="17"/>
  <c r="G161" i="17"/>
  <c r="H161" i="17"/>
  <c r="I161" i="17"/>
  <c r="J161" i="17"/>
  <c r="K161" i="17"/>
  <c r="L161" i="17"/>
  <c r="D162" i="17"/>
  <c r="E162" i="17"/>
  <c r="F162" i="17"/>
  <c r="G162" i="17"/>
  <c r="H162" i="17"/>
  <c r="I162" i="17"/>
  <c r="J162" i="17"/>
  <c r="K162" i="17"/>
  <c r="D163" i="17"/>
  <c r="F163" i="17"/>
  <c r="G163" i="17"/>
  <c r="H163" i="17"/>
  <c r="I163" i="17"/>
  <c r="J163" i="17"/>
  <c r="K163" i="17"/>
  <c r="L163" i="17"/>
  <c r="D164" i="17"/>
  <c r="E164" i="17"/>
  <c r="F164" i="17"/>
  <c r="G164" i="17"/>
  <c r="H164" i="17"/>
  <c r="I164" i="17"/>
  <c r="J164" i="17"/>
  <c r="K164" i="17"/>
  <c r="L164" i="17"/>
  <c r="D165" i="17"/>
  <c r="E165" i="17"/>
  <c r="F165" i="17"/>
  <c r="G165" i="17"/>
  <c r="H165" i="17"/>
  <c r="I165" i="17"/>
  <c r="J165" i="17"/>
  <c r="D166" i="17"/>
  <c r="F166" i="17"/>
  <c r="G166" i="17"/>
  <c r="H166" i="17"/>
  <c r="I166" i="17"/>
  <c r="J166" i="17"/>
  <c r="K166" i="17"/>
  <c r="L166" i="17"/>
  <c r="F167" i="17"/>
  <c r="G167" i="17"/>
  <c r="H167" i="17"/>
  <c r="I167" i="17"/>
  <c r="J167" i="17"/>
  <c r="E168" i="17"/>
  <c r="F168" i="17"/>
  <c r="G168" i="17"/>
  <c r="H168" i="17"/>
  <c r="I168" i="17"/>
  <c r="J168" i="17"/>
  <c r="D169" i="17"/>
  <c r="F169" i="17"/>
  <c r="G169" i="17"/>
  <c r="H169" i="17"/>
  <c r="I169" i="17"/>
  <c r="J169" i="17"/>
  <c r="K169" i="17"/>
  <c r="L169" i="17"/>
  <c r="D170" i="17"/>
  <c r="E170" i="17"/>
  <c r="F170" i="17"/>
  <c r="G170" i="17"/>
  <c r="H170" i="17"/>
  <c r="I170" i="17"/>
  <c r="J170" i="17"/>
  <c r="K170" i="17"/>
  <c r="D171" i="17"/>
  <c r="F171" i="17"/>
  <c r="G171" i="17"/>
  <c r="H171" i="17"/>
  <c r="I171" i="17"/>
  <c r="J171" i="17"/>
  <c r="D172" i="17"/>
  <c r="F172" i="17"/>
  <c r="G172" i="17"/>
  <c r="H172" i="17"/>
  <c r="I172" i="17"/>
  <c r="J172" i="17"/>
  <c r="D173" i="17"/>
  <c r="E173" i="17"/>
  <c r="F173" i="17"/>
  <c r="G173" i="17"/>
  <c r="H173" i="17"/>
  <c r="I173" i="17"/>
  <c r="J173" i="17"/>
  <c r="K173" i="17"/>
  <c r="D174" i="17"/>
  <c r="F174" i="17"/>
  <c r="G174" i="17"/>
  <c r="H174" i="17"/>
  <c r="I174" i="17"/>
  <c r="J174" i="17"/>
  <c r="K174" i="17"/>
  <c r="L174" i="17"/>
  <c r="F175" i="17"/>
  <c r="G175" i="17"/>
  <c r="H175" i="17"/>
  <c r="I175" i="17"/>
  <c r="J175" i="17"/>
  <c r="D176" i="17"/>
  <c r="E176" i="17"/>
  <c r="F176" i="17"/>
  <c r="G176" i="17"/>
  <c r="H176" i="17"/>
  <c r="I176" i="17"/>
  <c r="J176" i="17"/>
  <c r="K176" i="17"/>
  <c r="L176" i="17"/>
  <c r="D177" i="17"/>
  <c r="E177" i="17"/>
  <c r="F177" i="17"/>
  <c r="G177" i="17"/>
  <c r="H177" i="17"/>
  <c r="I177" i="17"/>
  <c r="J177" i="17"/>
  <c r="D178" i="17"/>
  <c r="E178" i="17"/>
  <c r="F178" i="17"/>
  <c r="G178" i="17"/>
  <c r="H178" i="17"/>
  <c r="I178" i="17"/>
  <c r="J178" i="17"/>
  <c r="K178" i="17"/>
  <c r="L178" i="17"/>
  <c r="D179" i="17"/>
  <c r="E179" i="17"/>
  <c r="F179" i="17"/>
  <c r="G179" i="17"/>
  <c r="H179" i="17"/>
  <c r="I179" i="17"/>
  <c r="J179" i="17"/>
  <c r="D180" i="17"/>
  <c r="E180" i="17"/>
  <c r="F180" i="17"/>
  <c r="G180" i="17"/>
  <c r="H180" i="17"/>
  <c r="I180" i="17"/>
  <c r="J180" i="17"/>
  <c r="K180" i="17"/>
  <c r="D181" i="17"/>
  <c r="F181" i="17"/>
  <c r="G181" i="17"/>
  <c r="H181" i="17"/>
  <c r="I181" i="17"/>
  <c r="J181" i="17"/>
  <c r="K181" i="17"/>
  <c r="L181" i="17"/>
  <c r="D182" i="17"/>
  <c r="E182" i="17"/>
  <c r="F182" i="17"/>
  <c r="G182" i="17"/>
  <c r="H182" i="17"/>
  <c r="I182" i="17"/>
  <c r="J182" i="17"/>
  <c r="K182" i="17"/>
  <c r="L182" i="17"/>
  <c r="D183" i="17"/>
  <c r="F183" i="17"/>
  <c r="G183" i="17"/>
  <c r="H183" i="17"/>
  <c r="I183" i="17"/>
  <c r="J183" i="17"/>
  <c r="K183" i="17"/>
  <c r="D184" i="17"/>
  <c r="E184" i="17"/>
  <c r="F184" i="17"/>
  <c r="G184" i="17"/>
  <c r="H184" i="17"/>
  <c r="I184" i="17"/>
  <c r="J184" i="17"/>
  <c r="K184" i="17"/>
  <c r="D185" i="17"/>
  <c r="E185" i="17"/>
  <c r="F185" i="17"/>
  <c r="G185" i="17"/>
  <c r="H185" i="17"/>
  <c r="I185" i="17"/>
  <c r="J185" i="17"/>
  <c r="D186" i="17"/>
  <c r="E186" i="17"/>
  <c r="F186" i="17"/>
  <c r="G186" i="17"/>
  <c r="H186" i="17"/>
  <c r="I186" i="17"/>
  <c r="J186" i="17"/>
  <c r="K186" i="17"/>
  <c r="D187" i="17"/>
  <c r="F187" i="17"/>
  <c r="G187" i="17"/>
  <c r="H187" i="17"/>
  <c r="I187" i="17"/>
  <c r="J187" i="17"/>
  <c r="K187" i="17"/>
  <c r="D188" i="17"/>
  <c r="E188" i="17"/>
  <c r="F188" i="17"/>
  <c r="G188" i="17"/>
  <c r="H188" i="17"/>
  <c r="I188" i="17"/>
  <c r="J188" i="17"/>
  <c r="K188" i="17"/>
  <c r="D189" i="17"/>
  <c r="E189" i="17"/>
  <c r="F189" i="17"/>
  <c r="G189" i="17"/>
  <c r="H189" i="17"/>
  <c r="I189" i="17"/>
  <c r="J189" i="17"/>
  <c r="K189" i="17"/>
  <c r="D190" i="17"/>
  <c r="E190" i="17"/>
  <c r="F190" i="17"/>
  <c r="G190" i="17"/>
  <c r="H190" i="17"/>
  <c r="I190" i="17"/>
  <c r="J190" i="17"/>
  <c r="K190" i="17"/>
  <c r="D191" i="17"/>
  <c r="E191" i="17"/>
  <c r="F191" i="17"/>
  <c r="G191" i="17"/>
  <c r="H191" i="17"/>
  <c r="I191" i="17"/>
  <c r="J191" i="17"/>
  <c r="D192" i="17"/>
  <c r="E192" i="17"/>
  <c r="F192" i="17"/>
  <c r="G192" i="17"/>
  <c r="H192" i="17"/>
  <c r="I192" i="17"/>
  <c r="J192" i="17"/>
  <c r="K192" i="17"/>
  <c r="D193" i="17"/>
  <c r="E193" i="17"/>
  <c r="F193" i="17"/>
  <c r="G193" i="17"/>
  <c r="H193" i="17"/>
  <c r="I193" i="17"/>
  <c r="J193" i="17"/>
  <c r="K193" i="17"/>
  <c r="D194" i="17"/>
  <c r="E194" i="17"/>
  <c r="F194" i="17"/>
  <c r="G194" i="17"/>
  <c r="H194" i="17"/>
  <c r="I194" i="17"/>
  <c r="J194" i="17"/>
  <c r="K194" i="17"/>
  <c r="D195" i="17"/>
  <c r="E195" i="17"/>
  <c r="F195" i="17"/>
  <c r="G195" i="17"/>
  <c r="H195" i="17"/>
  <c r="I195" i="17"/>
  <c r="J195" i="17"/>
  <c r="K195" i="17"/>
  <c r="D196" i="17"/>
  <c r="E196" i="17"/>
  <c r="F196" i="17"/>
  <c r="G196" i="17"/>
  <c r="H196" i="17"/>
  <c r="I196" i="17"/>
  <c r="D197" i="17"/>
  <c r="E197" i="17"/>
  <c r="F197" i="17"/>
  <c r="G197" i="17"/>
  <c r="H197" i="17"/>
  <c r="I197" i="17"/>
  <c r="D198" i="17"/>
  <c r="F198" i="17"/>
  <c r="G198" i="17"/>
  <c r="H198" i="17"/>
  <c r="I198" i="17"/>
  <c r="K198" i="17"/>
  <c r="D199" i="17"/>
  <c r="E199" i="17"/>
  <c r="F199" i="17"/>
  <c r="G199" i="17"/>
  <c r="H199" i="17"/>
  <c r="I199" i="17"/>
  <c r="J199" i="17"/>
  <c r="D200" i="17"/>
  <c r="E200" i="17"/>
  <c r="F200" i="17"/>
  <c r="G200" i="17"/>
  <c r="H200" i="17"/>
  <c r="I200" i="17"/>
  <c r="J200" i="17"/>
  <c r="K200" i="17"/>
  <c r="L200" i="17"/>
  <c r="D201" i="17"/>
  <c r="F201" i="17"/>
  <c r="G201" i="17"/>
  <c r="H201" i="17"/>
  <c r="I201" i="17"/>
  <c r="J201" i="17"/>
  <c r="K201" i="17"/>
  <c r="L201" i="17"/>
  <c r="D202" i="17"/>
  <c r="E202" i="17"/>
  <c r="F202" i="17"/>
  <c r="G202" i="17"/>
  <c r="H202" i="17"/>
  <c r="I202" i="17"/>
  <c r="J202" i="17"/>
  <c r="D203" i="17"/>
  <c r="E203" i="17"/>
  <c r="F203" i="17"/>
  <c r="G203" i="17"/>
  <c r="H203" i="17"/>
  <c r="I203" i="17"/>
  <c r="D204" i="17"/>
  <c r="F204" i="17"/>
  <c r="G204" i="17"/>
  <c r="H204" i="17"/>
  <c r="I204" i="17"/>
  <c r="J204" i="17"/>
  <c r="D205" i="17"/>
  <c r="E205" i="17"/>
  <c r="F205" i="17"/>
  <c r="G205" i="17"/>
  <c r="H205" i="17"/>
  <c r="I205" i="17"/>
  <c r="K205" i="17"/>
  <c r="D206" i="17"/>
  <c r="E206" i="17"/>
  <c r="F206" i="17"/>
  <c r="G206" i="17"/>
  <c r="H206" i="17"/>
  <c r="I206" i="17"/>
  <c r="J206" i="17"/>
  <c r="K206" i="17"/>
  <c r="F207" i="17"/>
  <c r="G207" i="17"/>
  <c r="H207" i="17"/>
  <c r="I207" i="17"/>
  <c r="J207" i="17"/>
  <c r="K207" i="17"/>
  <c r="L207" i="17"/>
  <c r="F208" i="17"/>
  <c r="G208" i="17"/>
  <c r="H208" i="17"/>
  <c r="I208" i="17"/>
  <c r="J208" i="17"/>
  <c r="K208" i="17"/>
  <c r="E209" i="17"/>
  <c r="F209" i="17"/>
  <c r="G209" i="17"/>
  <c r="H209" i="17"/>
  <c r="I209" i="17"/>
  <c r="J209" i="17"/>
  <c r="K209" i="17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R67" i="16"/>
  <c r="S67" i="16"/>
  <c r="T67" i="16"/>
  <c r="U67" i="16"/>
  <c r="B68" i="16"/>
  <c r="C68" i="16"/>
  <c r="D68" i="16"/>
  <c r="E68" i="16"/>
  <c r="T68" i="16"/>
  <c r="F68" i="16"/>
  <c r="U68" i="16"/>
  <c r="G68" i="16"/>
  <c r="H68" i="16"/>
  <c r="I68" i="16"/>
  <c r="J68" i="16"/>
  <c r="K68" i="16"/>
  <c r="L68" i="16"/>
  <c r="M68" i="16"/>
  <c r="N68" i="16"/>
  <c r="R68" i="16"/>
  <c r="S68" i="16"/>
  <c r="B69" i="16"/>
  <c r="C69" i="16"/>
  <c r="R69" i="16"/>
  <c r="D69" i="16"/>
  <c r="S69" i="16"/>
  <c r="E69" i="16"/>
  <c r="T69" i="16"/>
  <c r="F69" i="16"/>
  <c r="U69" i="16"/>
  <c r="G69" i="16"/>
  <c r="V69" i="16"/>
  <c r="H69" i="16"/>
  <c r="I69" i="16"/>
  <c r="J69" i="16"/>
  <c r="K69" i="16"/>
  <c r="L69" i="16"/>
  <c r="M69" i="16"/>
  <c r="N69" i="16"/>
  <c r="B70" i="16"/>
  <c r="C70" i="16"/>
  <c r="R70" i="16"/>
  <c r="D70" i="16"/>
  <c r="S70" i="16"/>
  <c r="E70" i="16"/>
  <c r="T70" i="16"/>
  <c r="F70" i="16"/>
  <c r="U70" i="16"/>
  <c r="G70" i="16"/>
  <c r="V70" i="16"/>
  <c r="H70" i="16"/>
  <c r="W70" i="16"/>
  <c r="I70" i="16"/>
  <c r="J70" i="16"/>
  <c r="K70" i="16"/>
  <c r="L70" i="16"/>
  <c r="M70" i="16"/>
  <c r="N70" i="16"/>
  <c r="B71" i="16"/>
  <c r="C71" i="16"/>
  <c r="D71" i="16"/>
  <c r="E71" i="16"/>
  <c r="F71" i="16"/>
  <c r="G71" i="16"/>
  <c r="H71" i="16"/>
  <c r="W71" i="16"/>
  <c r="I71" i="16"/>
  <c r="X71" i="16"/>
  <c r="J71" i="16"/>
  <c r="K71" i="16"/>
  <c r="Z71" i="16"/>
  <c r="Y71" i="16"/>
  <c r="L71" i="16"/>
  <c r="M71" i="16"/>
  <c r="AB71" i="16"/>
  <c r="AA71" i="16"/>
  <c r="N71" i="16"/>
  <c r="R71" i="16"/>
  <c r="S71" i="16"/>
  <c r="U71" i="16"/>
  <c r="T71" i="16"/>
  <c r="V71" i="16"/>
  <c r="B72" i="16"/>
  <c r="C72" i="16"/>
  <c r="D72" i="16"/>
  <c r="E72" i="16"/>
  <c r="F72" i="16"/>
  <c r="G72" i="16"/>
  <c r="H72" i="16"/>
  <c r="W72" i="16"/>
  <c r="I72" i="16"/>
  <c r="X72" i="16"/>
  <c r="J72" i="16"/>
  <c r="Y72" i="16"/>
  <c r="K72" i="16"/>
  <c r="Z72" i="16"/>
  <c r="L72" i="16"/>
  <c r="M72" i="16"/>
  <c r="AB72" i="16"/>
  <c r="AA72" i="16"/>
  <c r="N72" i="16"/>
  <c r="AC72" i="16"/>
  <c r="R72" i="16"/>
  <c r="S72" i="16"/>
  <c r="T72" i="16"/>
  <c r="U72" i="16"/>
  <c r="V72" i="16"/>
  <c r="B73" i="16"/>
  <c r="C73" i="16"/>
  <c r="D73" i="16"/>
  <c r="E73" i="16"/>
  <c r="F73" i="16"/>
  <c r="G73" i="16"/>
  <c r="H73" i="16"/>
  <c r="W73" i="16"/>
  <c r="U73" i="16"/>
  <c r="V73" i="16"/>
  <c r="I73" i="16"/>
  <c r="X73" i="16"/>
  <c r="J73" i="16"/>
  <c r="K73" i="16"/>
  <c r="Z73" i="16"/>
  <c r="Y73" i="16"/>
  <c r="L73" i="16"/>
  <c r="M73" i="16"/>
  <c r="AB73" i="16"/>
  <c r="N73" i="16"/>
  <c r="AC73" i="16"/>
  <c r="R73" i="16"/>
  <c r="S73" i="16"/>
  <c r="T73" i="16"/>
  <c r="B74" i="16"/>
  <c r="C74" i="16"/>
  <c r="D74" i="16"/>
  <c r="E74" i="16"/>
  <c r="F74" i="16"/>
  <c r="G74" i="16"/>
  <c r="H74" i="16"/>
  <c r="I74" i="16"/>
  <c r="J74" i="16"/>
  <c r="Y74" i="16"/>
  <c r="K74" i="16"/>
  <c r="Z74" i="16"/>
  <c r="L74" i="16"/>
  <c r="M74" i="16"/>
  <c r="AB74" i="16"/>
  <c r="AA74" i="16"/>
  <c r="N74" i="16"/>
  <c r="AC74" i="16"/>
  <c r="R74" i="16"/>
  <c r="S74" i="16"/>
  <c r="T74" i="16"/>
  <c r="U74" i="16"/>
  <c r="V74" i="16"/>
  <c r="X74" i="16"/>
  <c r="W74" i="16"/>
  <c r="B75" i="16"/>
  <c r="C75" i="16"/>
  <c r="D75" i="16"/>
  <c r="E75" i="16"/>
  <c r="F75" i="16"/>
  <c r="G75" i="16"/>
  <c r="H75" i="16"/>
  <c r="I75" i="16"/>
  <c r="J75" i="16"/>
  <c r="Y75" i="16"/>
  <c r="K75" i="16"/>
  <c r="Z75" i="16"/>
  <c r="L75" i="16"/>
  <c r="M75" i="16"/>
  <c r="AB75" i="16"/>
  <c r="AA75" i="16"/>
  <c r="N75" i="16"/>
  <c r="R75" i="16"/>
  <c r="S75" i="16"/>
  <c r="T75" i="16"/>
  <c r="U75" i="16"/>
  <c r="V75" i="16"/>
  <c r="X75" i="16"/>
  <c r="W75" i="16"/>
  <c r="B76" i="16"/>
  <c r="C76" i="16"/>
  <c r="D76" i="16"/>
  <c r="E76" i="16"/>
  <c r="F76" i="16"/>
  <c r="G76" i="16"/>
  <c r="H76" i="16"/>
  <c r="I76" i="16"/>
  <c r="J76" i="16"/>
  <c r="K76" i="16"/>
  <c r="Z76" i="16"/>
  <c r="L76" i="16"/>
  <c r="M76" i="16"/>
  <c r="AB76" i="16"/>
  <c r="AA76" i="16"/>
  <c r="N76" i="16"/>
  <c r="R76" i="16"/>
  <c r="S76" i="16"/>
  <c r="T76" i="16"/>
  <c r="U76" i="16"/>
  <c r="V76" i="16"/>
  <c r="X76" i="16"/>
  <c r="W76" i="16"/>
  <c r="B77" i="16"/>
  <c r="C77" i="16"/>
  <c r="D77" i="16"/>
  <c r="E77" i="16"/>
  <c r="T77" i="16"/>
  <c r="F77" i="16"/>
  <c r="U77" i="16"/>
  <c r="G77" i="16"/>
  <c r="V77" i="16"/>
  <c r="H77" i="16"/>
  <c r="I77" i="16"/>
  <c r="J77" i="16"/>
  <c r="K77" i="16"/>
  <c r="L77" i="16"/>
  <c r="M77" i="16"/>
  <c r="N77" i="16"/>
  <c r="R77" i="16"/>
  <c r="S77" i="16"/>
  <c r="B78" i="16"/>
  <c r="C78" i="16"/>
  <c r="R78" i="16"/>
  <c r="D78" i="16"/>
  <c r="E78" i="16"/>
  <c r="F78" i="16"/>
  <c r="G78" i="16"/>
  <c r="H78" i="16"/>
  <c r="I78" i="16"/>
  <c r="J78" i="16"/>
  <c r="K78" i="16"/>
  <c r="L78" i="16"/>
  <c r="M78" i="16"/>
  <c r="N78" i="16"/>
  <c r="S78" i="16"/>
  <c r="T78" i="16"/>
  <c r="U78" i="16"/>
  <c r="V78" i="16"/>
  <c r="B79" i="16"/>
  <c r="C79" i="16"/>
  <c r="R79" i="16"/>
  <c r="D79" i="16"/>
  <c r="S79" i="16"/>
  <c r="E79" i="16"/>
  <c r="F79" i="16"/>
  <c r="G79" i="16"/>
  <c r="H79" i="16"/>
  <c r="I79" i="16"/>
  <c r="J79" i="16"/>
  <c r="K79" i="16"/>
  <c r="L79" i="16"/>
  <c r="M79" i="16"/>
  <c r="N79" i="16"/>
  <c r="T79" i="16"/>
  <c r="U79" i="16"/>
  <c r="V79" i="16"/>
  <c r="B80" i="16"/>
  <c r="C80" i="16"/>
  <c r="R80" i="16"/>
  <c r="D80" i="16"/>
  <c r="S80" i="16"/>
  <c r="E80" i="16"/>
  <c r="T80" i="16"/>
  <c r="F80" i="16"/>
  <c r="U80" i="16"/>
  <c r="G80" i="16"/>
  <c r="V80" i="16"/>
  <c r="H80" i="16"/>
  <c r="W80" i="16"/>
  <c r="I80" i="16"/>
  <c r="X80" i="16"/>
  <c r="J80" i="16"/>
  <c r="K80" i="16"/>
  <c r="Z80" i="16"/>
  <c r="L80" i="16"/>
  <c r="M80" i="16"/>
  <c r="N80" i="16"/>
  <c r="Y80" i="16"/>
  <c r="B81" i="16"/>
  <c r="C81" i="16"/>
  <c r="R81" i="16"/>
  <c r="D81" i="16"/>
  <c r="S81" i="16"/>
  <c r="E81" i="16"/>
  <c r="T81" i="16"/>
  <c r="F81" i="16"/>
  <c r="U81" i="16"/>
  <c r="G81" i="16"/>
  <c r="V81" i="16"/>
  <c r="H81" i="16"/>
  <c r="I81" i="16"/>
  <c r="X81" i="16"/>
  <c r="W81" i="16"/>
  <c r="J81" i="16"/>
  <c r="Y81" i="16"/>
  <c r="K81" i="16"/>
  <c r="Z81" i="16"/>
  <c r="M81" i="16"/>
  <c r="AB81" i="16"/>
  <c r="AA81" i="16"/>
  <c r="L81" i="16"/>
  <c r="N81" i="16"/>
  <c r="B82" i="16"/>
  <c r="C82" i="16"/>
  <c r="D82" i="16"/>
  <c r="E82" i="16"/>
  <c r="F82" i="16"/>
  <c r="U82" i="16"/>
  <c r="G82" i="16"/>
  <c r="H82" i="16"/>
  <c r="I82" i="16"/>
  <c r="X82" i="16"/>
  <c r="J82" i="16"/>
  <c r="Y82" i="16"/>
  <c r="K82" i="16"/>
  <c r="Z82" i="16"/>
  <c r="L82" i="16"/>
  <c r="AA82" i="16"/>
  <c r="M82" i="16"/>
  <c r="N82" i="16"/>
  <c r="R82" i="16"/>
  <c r="S82" i="16"/>
  <c r="T82" i="16"/>
  <c r="AB82" i="16"/>
  <c r="AC82" i="16"/>
  <c r="B83" i="16"/>
  <c r="C83" i="16"/>
  <c r="D83" i="16"/>
  <c r="E83" i="16"/>
  <c r="T83" i="16"/>
  <c r="F83" i="16"/>
  <c r="U83" i="16"/>
  <c r="G83" i="16"/>
  <c r="H83" i="16"/>
  <c r="I83" i="16"/>
  <c r="X83" i="16"/>
  <c r="J83" i="16"/>
  <c r="Y83" i="16"/>
  <c r="K83" i="16"/>
  <c r="Z83" i="16"/>
  <c r="L83" i="16"/>
  <c r="M83" i="16"/>
  <c r="N83" i="16"/>
  <c r="R83" i="16"/>
  <c r="S83" i="16"/>
  <c r="AA83" i="16"/>
  <c r="AB83" i="16"/>
  <c r="AC83" i="16"/>
  <c r="B84" i="16"/>
  <c r="C84" i="16"/>
  <c r="R84" i="16"/>
  <c r="D84" i="16"/>
  <c r="S84" i="16"/>
  <c r="E84" i="16"/>
  <c r="T84" i="16"/>
  <c r="F84" i="16"/>
  <c r="U84" i="16"/>
  <c r="G84" i="16"/>
  <c r="H84" i="16"/>
  <c r="W84" i="16"/>
  <c r="I84" i="16"/>
  <c r="X84" i="16"/>
  <c r="J84" i="16"/>
  <c r="Y84" i="16"/>
  <c r="K84" i="16"/>
  <c r="L84" i="16"/>
  <c r="M84" i="16"/>
  <c r="N84" i="16"/>
  <c r="Z84" i="16"/>
  <c r="AB84" i="16"/>
  <c r="AA84" i="16"/>
  <c r="B85" i="16"/>
  <c r="C85" i="16"/>
  <c r="R85" i="16"/>
  <c r="D85" i="16"/>
  <c r="S85" i="16"/>
  <c r="E85" i="16"/>
  <c r="T85" i="16"/>
  <c r="F85" i="16"/>
  <c r="U85" i="16"/>
  <c r="G85" i="16"/>
  <c r="H85" i="16"/>
  <c r="I85" i="16"/>
  <c r="X85" i="16"/>
  <c r="V85" i="16"/>
  <c r="W85" i="16"/>
  <c r="J85" i="16"/>
  <c r="Y85" i="16"/>
  <c r="K85" i="16"/>
  <c r="Z85" i="16"/>
  <c r="L85" i="16"/>
  <c r="M85" i="16"/>
  <c r="AB85" i="16"/>
  <c r="AA85" i="16"/>
  <c r="N85" i="16"/>
  <c r="AC85" i="16"/>
  <c r="B86" i="16"/>
  <c r="C86" i="16"/>
  <c r="R86" i="16"/>
  <c r="D86" i="16"/>
  <c r="S86" i="16"/>
  <c r="E86" i="16"/>
  <c r="T86" i="16"/>
  <c r="F86" i="16"/>
  <c r="U86" i="16"/>
  <c r="G86" i="16"/>
  <c r="V86" i="16"/>
  <c r="H86" i="16"/>
  <c r="I86" i="16"/>
  <c r="J86" i="16"/>
  <c r="K86" i="16"/>
  <c r="L86" i="16"/>
  <c r="M86" i="16"/>
  <c r="N86" i="16"/>
  <c r="B87" i="16"/>
  <c r="C87" i="16"/>
  <c r="D87" i="16"/>
  <c r="E87" i="16"/>
  <c r="T87" i="16"/>
  <c r="R87" i="16"/>
  <c r="S87" i="16"/>
  <c r="F87" i="16"/>
  <c r="U87" i="16"/>
  <c r="G87" i="16"/>
  <c r="V87" i="16"/>
  <c r="H87" i="16"/>
  <c r="I87" i="16"/>
  <c r="J87" i="16"/>
  <c r="K87" i="16"/>
  <c r="L87" i="16"/>
  <c r="M87" i="16"/>
  <c r="N87" i="16"/>
  <c r="X87" i="16"/>
  <c r="B88" i="16"/>
  <c r="C88" i="16"/>
  <c r="D88" i="16"/>
  <c r="E88" i="16"/>
  <c r="F88" i="16"/>
  <c r="G88" i="16"/>
  <c r="H88" i="16"/>
  <c r="W88" i="16"/>
  <c r="I88" i="16"/>
  <c r="X88" i="16"/>
  <c r="J88" i="16"/>
  <c r="K88" i="16"/>
  <c r="Z88" i="16"/>
  <c r="Y88" i="16"/>
  <c r="L88" i="16"/>
  <c r="M88" i="16"/>
  <c r="N88" i="16"/>
  <c r="R88" i="16"/>
  <c r="U88" i="16"/>
  <c r="S88" i="16"/>
  <c r="T88" i="16"/>
  <c r="V88" i="16"/>
  <c r="AB88" i="16"/>
  <c r="B89" i="16"/>
  <c r="C89" i="16"/>
  <c r="D89" i="16"/>
  <c r="E89" i="16"/>
  <c r="F89" i="16"/>
  <c r="G89" i="16"/>
  <c r="H89" i="16"/>
  <c r="W89" i="16"/>
  <c r="U89" i="16"/>
  <c r="V89" i="16"/>
  <c r="I89" i="16"/>
  <c r="X89" i="16"/>
  <c r="J89" i="16"/>
  <c r="Y89" i="16"/>
  <c r="K89" i="16"/>
  <c r="Z89" i="16"/>
  <c r="L89" i="16"/>
  <c r="M89" i="16"/>
  <c r="AB89" i="16"/>
  <c r="AA89" i="16"/>
  <c r="N89" i="16"/>
  <c r="AC89" i="16"/>
  <c r="R89" i="16"/>
  <c r="S89" i="16"/>
  <c r="T89" i="16"/>
  <c r="B90" i="16"/>
  <c r="C90" i="16"/>
  <c r="D90" i="16"/>
  <c r="E90" i="16"/>
  <c r="F90" i="16"/>
  <c r="G90" i="16"/>
  <c r="V90" i="16"/>
  <c r="H90" i="16"/>
  <c r="I90" i="16"/>
  <c r="X90" i="16"/>
  <c r="W90" i="16"/>
  <c r="J90" i="16"/>
  <c r="K90" i="16"/>
  <c r="Z90" i="16"/>
  <c r="Y90" i="16"/>
  <c r="L90" i="16"/>
  <c r="AA90" i="16"/>
  <c r="M90" i="16"/>
  <c r="AB90" i="16"/>
  <c r="N90" i="16"/>
  <c r="AC90" i="16"/>
  <c r="R90" i="16"/>
  <c r="S90" i="16"/>
  <c r="T90" i="16"/>
  <c r="U90" i="16"/>
  <c r="B91" i="16"/>
  <c r="C91" i="16"/>
  <c r="D91" i="16"/>
  <c r="E91" i="16"/>
  <c r="F91" i="16"/>
  <c r="U91" i="16"/>
  <c r="G91" i="16"/>
  <c r="V91" i="16"/>
  <c r="H91" i="16"/>
  <c r="I91" i="16"/>
  <c r="X91" i="16"/>
  <c r="W91" i="16"/>
  <c r="J91" i="16"/>
  <c r="Y91" i="16"/>
  <c r="K91" i="16"/>
  <c r="Z91" i="16"/>
  <c r="L91" i="16"/>
  <c r="M91" i="16"/>
  <c r="AB91" i="16"/>
  <c r="AA91" i="16"/>
  <c r="N91" i="16"/>
  <c r="AC91" i="16"/>
  <c r="R91" i="16"/>
  <c r="S91" i="16"/>
  <c r="T91" i="16"/>
  <c r="B92" i="16"/>
  <c r="C92" i="16"/>
  <c r="D92" i="16"/>
  <c r="E92" i="16"/>
  <c r="F92" i="16"/>
  <c r="G92" i="16"/>
  <c r="H92" i="16"/>
  <c r="I92" i="16"/>
  <c r="X92" i="16"/>
  <c r="J92" i="16"/>
  <c r="Y92" i="16"/>
  <c r="K92" i="16"/>
  <c r="Z92" i="16"/>
  <c r="L92" i="16"/>
  <c r="M92" i="16"/>
  <c r="AB92" i="16"/>
  <c r="AA92" i="16"/>
  <c r="N92" i="16"/>
  <c r="AC92" i="16"/>
  <c r="R92" i="16"/>
  <c r="S92" i="16"/>
  <c r="T92" i="16"/>
  <c r="U92" i="16"/>
  <c r="W92" i="16"/>
  <c r="V92" i="16"/>
  <c r="B93" i="16"/>
  <c r="C93" i="16"/>
  <c r="D93" i="16"/>
  <c r="E93" i="16"/>
  <c r="F93" i="16"/>
  <c r="G93" i="16"/>
  <c r="H93" i="16"/>
  <c r="I93" i="16"/>
  <c r="J93" i="16"/>
  <c r="Y93" i="16"/>
  <c r="K93" i="16"/>
  <c r="Z93" i="16"/>
  <c r="L93" i="16"/>
  <c r="AA93" i="16"/>
  <c r="M93" i="16"/>
  <c r="AB93" i="16"/>
  <c r="N93" i="16"/>
  <c r="AC93" i="16"/>
  <c r="R93" i="16"/>
  <c r="S93" i="16"/>
  <c r="T93" i="16"/>
  <c r="U93" i="16"/>
  <c r="X93" i="16"/>
  <c r="W93" i="16"/>
  <c r="V93" i="16"/>
  <c r="B94" i="16"/>
  <c r="C94" i="16"/>
  <c r="R94" i="16"/>
  <c r="D94" i="16"/>
  <c r="S94" i="16"/>
  <c r="E94" i="16"/>
  <c r="F94" i="16"/>
  <c r="G94" i="16"/>
  <c r="H94" i="16"/>
  <c r="W94" i="16"/>
  <c r="I94" i="16"/>
  <c r="J94" i="16"/>
  <c r="K94" i="16"/>
  <c r="Z94" i="16"/>
  <c r="L94" i="16"/>
  <c r="M94" i="16"/>
  <c r="AB94" i="16"/>
  <c r="AA94" i="16"/>
  <c r="N94" i="16"/>
  <c r="T94" i="16"/>
  <c r="U94" i="16"/>
  <c r="V94" i="16"/>
  <c r="B95" i="16"/>
  <c r="C95" i="16"/>
  <c r="R95" i="16"/>
  <c r="D95" i="16"/>
  <c r="S95" i="16"/>
  <c r="E95" i="16"/>
  <c r="F95" i="16"/>
  <c r="U95" i="16"/>
  <c r="T95" i="16"/>
  <c r="G95" i="16"/>
  <c r="V95" i="16"/>
  <c r="H95" i="16"/>
  <c r="W95" i="16"/>
  <c r="I95" i="16"/>
  <c r="X95" i="16"/>
  <c r="J95" i="16"/>
  <c r="K95" i="16"/>
  <c r="Z95" i="16"/>
  <c r="L95" i="16"/>
  <c r="M95" i="16"/>
  <c r="AB95" i="16"/>
  <c r="N95" i="16"/>
  <c r="B96" i="16"/>
  <c r="C96" i="16"/>
  <c r="D96" i="16"/>
  <c r="E96" i="16"/>
  <c r="T96" i="16"/>
  <c r="F96" i="16"/>
  <c r="U96" i="16"/>
  <c r="G96" i="16"/>
  <c r="V96" i="16"/>
  <c r="H96" i="16"/>
  <c r="W96" i="16"/>
  <c r="I96" i="16"/>
  <c r="X96" i="16"/>
  <c r="J96" i="16"/>
  <c r="K96" i="16"/>
  <c r="Z96" i="16"/>
  <c r="Y96" i="16"/>
  <c r="L96" i="16"/>
  <c r="M96" i="16"/>
  <c r="N96" i="16"/>
  <c r="AC96" i="16"/>
  <c r="AA96" i="16"/>
  <c r="R96" i="16"/>
  <c r="S96" i="16"/>
  <c r="B97" i="16"/>
  <c r="C97" i="16"/>
  <c r="D97" i="16"/>
  <c r="E97" i="16"/>
  <c r="F97" i="16"/>
  <c r="G97" i="16"/>
  <c r="H97" i="16"/>
  <c r="W97" i="16"/>
  <c r="I97" i="16"/>
  <c r="X97" i="16"/>
  <c r="J97" i="16"/>
  <c r="Y97" i="16"/>
  <c r="K97" i="16"/>
  <c r="Z97" i="16"/>
  <c r="L97" i="16"/>
  <c r="AA97" i="16"/>
  <c r="M97" i="16"/>
  <c r="N97" i="16"/>
  <c r="R97" i="16"/>
  <c r="S97" i="16"/>
  <c r="T97" i="16"/>
  <c r="U97" i="16"/>
  <c r="AB97" i="16"/>
  <c r="AC97" i="16"/>
  <c r="B98" i="16"/>
  <c r="C98" i="16"/>
  <c r="D98" i="16"/>
  <c r="E98" i="16"/>
  <c r="F98" i="16"/>
  <c r="U98" i="16"/>
  <c r="G98" i="16"/>
  <c r="H98" i="16"/>
  <c r="I98" i="16"/>
  <c r="X98" i="16"/>
  <c r="J98" i="16"/>
  <c r="Y98" i="16"/>
  <c r="K98" i="16"/>
  <c r="Z98" i="16"/>
  <c r="L98" i="16"/>
  <c r="M98" i="16"/>
  <c r="N98" i="16"/>
  <c r="R98" i="16"/>
  <c r="S98" i="16"/>
  <c r="T98" i="16"/>
  <c r="AA98" i="16"/>
  <c r="AB98" i="16"/>
  <c r="AC98" i="16"/>
  <c r="B99" i="16"/>
  <c r="C99" i="16"/>
  <c r="R99" i="16"/>
  <c r="D99" i="16"/>
  <c r="S99" i="16"/>
  <c r="E99" i="16"/>
  <c r="T99" i="16"/>
  <c r="F99" i="16"/>
  <c r="U99" i="16"/>
  <c r="G99" i="16"/>
  <c r="H99" i="16"/>
  <c r="I99" i="16"/>
  <c r="X99" i="16"/>
  <c r="J99" i="16"/>
  <c r="Y99" i="16"/>
  <c r="K99" i="16"/>
  <c r="L99" i="16"/>
  <c r="M99" i="16"/>
  <c r="N99" i="16"/>
  <c r="Z99" i="16"/>
  <c r="AA99" i="16"/>
  <c r="AB99" i="16"/>
  <c r="AC99" i="16"/>
  <c r="B100" i="16"/>
  <c r="C100" i="16"/>
  <c r="R100" i="16"/>
  <c r="D100" i="16"/>
  <c r="S100" i="16"/>
  <c r="E100" i="16"/>
  <c r="T100" i="16"/>
  <c r="F100" i="16"/>
  <c r="U100" i="16"/>
  <c r="G100" i="16"/>
  <c r="H100" i="16"/>
  <c r="I100" i="16"/>
  <c r="X100" i="16"/>
  <c r="J100" i="16"/>
  <c r="Y100" i="16"/>
  <c r="K100" i="16"/>
  <c r="Z100" i="16"/>
  <c r="M100" i="16"/>
  <c r="AB100" i="16"/>
  <c r="AA100" i="16"/>
  <c r="L100" i="16"/>
  <c r="N100" i="16"/>
  <c r="AC100" i="16"/>
  <c r="B101" i="16"/>
  <c r="C101" i="16"/>
  <c r="R101" i="16"/>
  <c r="D101" i="16"/>
  <c r="S101" i="16"/>
  <c r="E101" i="16"/>
  <c r="T101" i="16"/>
  <c r="F101" i="16"/>
  <c r="U101" i="16"/>
  <c r="G101" i="16"/>
  <c r="V101" i="16"/>
  <c r="H101" i="16"/>
  <c r="W101" i="16"/>
  <c r="I101" i="16"/>
  <c r="J101" i="16"/>
  <c r="K101" i="16"/>
  <c r="L101" i="16"/>
  <c r="M101" i="16"/>
  <c r="AB101" i="16"/>
  <c r="Z101" i="16"/>
  <c r="AA101" i="16"/>
  <c r="N101" i="16"/>
  <c r="AC101" i="16"/>
  <c r="X101" i="16"/>
  <c r="Y101" i="16"/>
  <c r="B102" i="16"/>
  <c r="C102" i="16"/>
  <c r="R102" i="16"/>
  <c r="D102" i="16"/>
  <c r="S102" i="16"/>
  <c r="E102" i="16"/>
  <c r="T102" i="16"/>
  <c r="F102" i="16"/>
  <c r="U102" i="16"/>
  <c r="G102" i="16"/>
  <c r="V102" i="16"/>
  <c r="H102" i="16"/>
  <c r="I102" i="16"/>
  <c r="J102" i="16"/>
  <c r="K102" i="16"/>
  <c r="L102" i="16"/>
  <c r="M102" i="16"/>
  <c r="N102" i="16"/>
  <c r="W102" i="16"/>
  <c r="X102" i="16"/>
  <c r="Z102" i="16"/>
  <c r="Y102" i="16"/>
  <c r="AB102" i="16"/>
  <c r="AA102" i="16"/>
  <c r="B103" i="16"/>
  <c r="C103" i="16"/>
  <c r="R103" i="16"/>
  <c r="D103" i="16"/>
  <c r="S103" i="16"/>
  <c r="E103" i="16"/>
  <c r="T103" i="16"/>
  <c r="F103" i="16"/>
  <c r="U103" i="16"/>
  <c r="G103" i="16"/>
  <c r="H103" i="16"/>
  <c r="W103" i="16"/>
  <c r="I103" i="16"/>
  <c r="J103" i="16"/>
  <c r="K103" i="16"/>
  <c r="L103" i="16"/>
  <c r="M103" i="16"/>
  <c r="N103" i="16"/>
  <c r="V103" i="16"/>
  <c r="X103" i="16"/>
  <c r="Y103" i="16"/>
  <c r="Z103" i="16"/>
  <c r="AB103" i="16"/>
  <c r="AA103" i="16"/>
  <c r="AC103" i="16"/>
  <c r="B104" i="16"/>
  <c r="C104" i="16"/>
  <c r="R104" i="16"/>
  <c r="D104" i="16"/>
  <c r="S104" i="16"/>
  <c r="E104" i="16"/>
  <c r="T104" i="16"/>
  <c r="F104" i="16"/>
  <c r="U104" i="16"/>
  <c r="I104" i="16"/>
  <c r="X104" i="16"/>
  <c r="W104" i="16"/>
  <c r="G104" i="16"/>
  <c r="H104" i="16"/>
  <c r="J104" i="16"/>
  <c r="K104" i="16"/>
  <c r="L104" i="16"/>
  <c r="M104" i="16"/>
  <c r="N104" i="16"/>
  <c r="Y104" i="16"/>
  <c r="Z104" i="16"/>
  <c r="AB104" i="16"/>
  <c r="AA104" i="16"/>
  <c r="AC104" i="16"/>
  <c r="B105" i="16"/>
  <c r="C105" i="16"/>
  <c r="R105" i="16"/>
  <c r="D105" i="16"/>
  <c r="S105" i="16"/>
  <c r="E105" i="16"/>
  <c r="T105" i="16"/>
  <c r="F105" i="16"/>
  <c r="U105" i="16"/>
  <c r="G105" i="16"/>
  <c r="H105" i="16"/>
  <c r="W105" i="16"/>
  <c r="V105" i="16"/>
  <c r="I105" i="16"/>
  <c r="X105" i="16"/>
  <c r="J105" i="16"/>
  <c r="Y105" i="16"/>
  <c r="K105" i="16"/>
  <c r="L105" i="16"/>
  <c r="M105" i="16"/>
  <c r="N105" i="16"/>
  <c r="Z105" i="16"/>
  <c r="AB105" i="16"/>
  <c r="AA105" i="16"/>
  <c r="AC105" i="16"/>
  <c r="B106" i="16"/>
  <c r="C106" i="16"/>
  <c r="R106" i="16"/>
  <c r="D106" i="16"/>
  <c r="S106" i="16"/>
  <c r="E106" i="16"/>
  <c r="T106" i="16"/>
  <c r="F106" i="16"/>
  <c r="U106" i="16"/>
  <c r="G106" i="16"/>
  <c r="V106" i="16"/>
  <c r="H106" i="16"/>
  <c r="W106" i="16"/>
  <c r="I106" i="16"/>
  <c r="X106" i="16"/>
  <c r="J106" i="16"/>
  <c r="Y106" i="16"/>
  <c r="K106" i="16"/>
  <c r="L106" i="16"/>
  <c r="M106" i="16"/>
  <c r="N106" i="16"/>
  <c r="Z106" i="16"/>
  <c r="AB106" i="16"/>
  <c r="AA106" i="16"/>
  <c r="B107" i="16"/>
  <c r="C107" i="16"/>
  <c r="R107" i="16"/>
  <c r="D107" i="16"/>
  <c r="S107" i="16"/>
  <c r="E107" i="16"/>
  <c r="T107" i="16"/>
  <c r="F107" i="16"/>
  <c r="U107" i="16"/>
  <c r="G107" i="16"/>
  <c r="H107" i="16"/>
  <c r="W107" i="16"/>
  <c r="V107" i="16"/>
  <c r="I107" i="16"/>
  <c r="X107" i="16"/>
  <c r="J107" i="16"/>
  <c r="Y107" i="16"/>
  <c r="K107" i="16"/>
  <c r="L107" i="16"/>
  <c r="M107" i="16"/>
  <c r="N107" i="16"/>
  <c r="Z107" i="16"/>
  <c r="AB107" i="16"/>
  <c r="AA107" i="16"/>
  <c r="AC107" i="16"/>
  <c r="B108" i="16"/>
  <c r="C108" i="16"/>
  <c r="R108" i="16"/>
  <c r="D108" i="16"/>
  <c r="E108" i="16"/>
  <c r="T108" i="16"/>
  <c r="F108" i="16"/>
  <c r="U108" i="16"/>
  <c r="G108" i="16"/>
  <c r="V108" i="16"/>
  <c r="H108" i="16"/>
  <c r="W108" i="16"/>
  <c r="I108" i="16"/>
  <c r="X108" i="16"/>
  <c r="J108" i="16"/>
  <c r="K108" i="16"/>
  <c r="L108" i="16"/>
  <c r="M108" i="16"/>
  <c r="N108" i="16"/>
  <c r="S108" i="16"/>
  <c r="Y108" i="16"/>
  <c r="Z108" i="16"/>
  <c r="AB108" i="16"/>
  <c r="AA108" i="16"/>
  <c r="AC108" i="16"/>
  <c r="B109" i="16"/>
  <c r="C109" i="16"/>
  <c r="R109" i="16"/>
  <c r="D109" i="16"/>
  <c r="E109" i="16"/>
  <c r="F109" i="16"/>
  <c r="U109" i="16"/>
  <c r="G109" i="16"/>
  <c r="H109" i="16"/>
  <c r="W109" i="16"/>
  <c r="V109" i="16"/>
  <c r="I109" i="16"/>
  <c r="J109" i="16"/>
  <c r="K109" i="16"/>
  <c r="L109" i="16"/>
  <c r="N109" i="16"/>
  <c r="S109" i="16"/>
  <c r="T109" i="16"/>
  <c r="X109" i="16"/>
  <c r="Y109" i="16"/>
  <c r="Z109" i="16"/>
  <c r="B110" i="16"/>
  <c r="C110" i="16"/>
  <c r="R110" i="16"/>
  <c r="D110" i="16"/>
  <c r="S110" i="16"/>
  <c r="E110" i="16"/>
  <c r="T110" i="16"/>
  <c r="F110" i="16"/>
  <c r="U110" i="16"/>
  <c r="G110" i="16"/>
  <c r="H110" i="16"/>
  <c r="I110" i="16"/>
  <c r="J110" i="16"/>
  <c r="K110" i="16"/>
  <c r="L110" i="16"/>
  <c r="N110" i="16"/>
  <c r="V110" i="16"/>
  <c r="W110" i="16"/>
  <c r="X110" i="16"/>
  <c r="Y110" i="16"/>
  <c r="Z110" i="16"/>
  <c r="B111" i="16"/>
  <c r="C111" i="16"/>
  <c r="R111" i="16"/>
  <c r="D111" i="16"/>
  <c r="S111" i="16"/>
  <c r="E111" i="16"/>
  <c r="T111" i="16"/>
  <c r="F111" i="16"/>
  <c r="U111" i="16"/>
  <c r="G111" i="16"/>
  <c r="V111" i="16"/>
  <c r="H111" i="16"/>
  <c r="W111" i="16"/>
  <c r="I111" i="16"/>
  <c r="J111" i="16"/>
  <c r="K111" i="16"/>
  <c r="L111" i="16"/>
  <c r="M111" i="16"/>
  <c r="N111" i="16"/>
  <c r="X111" i="16"/>
  <c r="Y111" i="16"/>
  <c r="Z111" i="16"/>
  <c r="AB111" i="16"/>
  <c r="AA111" i="16"/>
  <c r="B112" i="16"/>
  <c r="C112" i="16"/>
  <c r="R112" i="16"/>
  <c r="D112" i="16"/>
  <c r="S112" i="16"/>
  <c r="E112" i="16"/>
  <c r="T112" i="16"/>
  <c r="F112" i="16"/>
  <c r="U112" i="16"/>
  <c r="G112" i="16"/>
  <c r="H112" i="16"/>
  <c r="W112" i="16"/>
  <c r="V112" i="16"/>
  <c r="I112" i="16"/>
  <c r="J112" i="16"/>
  <c r="K112" i="16"/>
  <c r="L112" i="16"/>
  <c r="M112" i="16"/>
  <c r="N112" i="16"/>
  <c r="X112" i="16"/>
  <c r="Y112" i="16"/>
  <c r="Z112" i="16"/>
  <c r="AB112" i="16"/>
  <c r="AA112" i="16"/>
  <c r="B113" i="16"/>
  <c r="C113" i="16"/>
  <c r="R113" i="16"/>
  <c r="D113" i="16"/>
  <c r="S113" i="16"/>
  <c r="E113" i="16"/>
  <c r="T113" i="16"/>
  <c r="F113" i="16"/>
  <c r="U113" i="16"/>
  <c r="G113" i="16"/>
  <c r="V113" i="16"/>
  <c r="H113" i="16"/>
  <c r="W113" i="16"/>
  <c r="I113" i="16"/>
  <c r="X113" i="16"/>
  <c r="J113" i="16"/>
  <c r="K113" i="16"/>
  <c r="Z113" i="16"/>
  <c r="Y113" i="16"/>
  <c r="L113" i="16"/>
  <c r="M113" i="16"/>
  <c r="AB113" i="16"/>
  <c r="AA113" i="16"/>
  <c r="N113" i="16"/>
  <c r="B114" i="16"/>
  <c r="C114" i="16"/>
  <c r="R114" i="16"/>
  <c r="D114" i="16"/>
  <c r="S114" i="16"/>
  <c r="E114" i="16"/>
  <c r="T114" i="16"/>
  <c r="F114" i="16"/>
  <c r="U114" i="16"/>
  <c r="G114" i="16"/>
  <c r="V114" i="16"/>
  <c r="H114" i="16"/>
  <c r="W114" i="16"/>
  <c r="I114" i="16"/>
  <c r="J114" i="16"/>
  <c r="K114" i="16"/>
  <c r="L114" i="16"/>
  <c r="M114" i="16"/>
  <c r="N114" i="16"/>
  <c r="X114" i="16"/>
  <c r="Y114" i="16"/>
  <c r="Z114" i="16"/>
  <c r="AB114" i="16"/>
  <c r="AA114" i="16"/>
  <c r="B115" i="16"/>
  <c r="C115" i="16"/>
  <c r="D115" i="16"/>
  <c r="S115" i="16"/>
  <c r="E115" i="16"/>
  <c r="T115" i="16"/>
  <c r="F115" i="16"/>
  <c r="U115" i="16"/>
  <c r="G115" i="16"/>
  <c r="V115" i="16"/>
  <c r="H115" i="16"/>
  <c r="W115" i="16"/>
  <c r="I115" i="16"/>
  <c r="X115" i="16"/>
  <c r="J115" i="16"/>
  <c r="K115" i="16"/>
  <c r="L115" i="16"/>
  <c r="N115" i="16"/>
  <c r="R115" i="16"/>
  <c r="Z115" i="16"/>
  <c r="Y115" i="16"/>
  <c r="B116" i="16"/>
  <c r="C116" i="16"/>
  <c r="R116" i="16"/>
  <c r="D116" i="16"/>
  <c r="S116" i="16"/>
  <c r="E116" i="16"/>
  <c r="T116" i="16"/>
  <c r="F116" i="16"/>
  <c r="U116" i="16"/>
  <c r="G116" i="16"/>
  <c r="V116" i="16"/>
  <c r="H116" i="16"/>
  <c r="W116" i="16"/>
  <c r="I116" i="16"/>
  <c r="X116" i="16"/>
  <c r="J116" i="16"/>
  <c r="Y116" i="16"/>
  <c r="K116" i="16"/>
  <c r="Z116" i="16"/>
  <c r="M116" i="16"/>
  <c r="AB116" i="16"/>
  <c r="AA116" i="16"/>
  <c r="L116" i="16"/>
  <c r="N116" i="16"/>
  <c r="B117" i="16"/>
  <c r="C117" i="16"/>
  <c r="D117" i="16"/>
  <c r="E117" i="16"/>
  <c r="F117" i="16"/>
  <c r="U117" i="16"/>
  <c r="G117" i="16"/>
  <c r="V117" i="16"/>
  <c r="H117" i="16"/>
  <c r="W117" i="16"/>
  <c r="I117" i="16"/>
  <c r="X117" i="16"/>
  <c r="J117" i="16"/>
  <c r="K117" i="16"/>
  <c r="Z117" i="16"/>
  <c r="Y117" i="16"/>
  <c r="L117" i="16"/>
  <c r="M117" i="16"/>
  <c r="AB117" i="16"/>
  <c r="AA117" i="16"/>
  <c r="N117" i="16"/>
  <c r="R117" i="16"/>
  <c r="S117" i="16"/>
  <c r="T117" i="16"/>
  <c r="B118" i="16"/>
  <c r="C118" i="16"/>
  <c r="D118" i="16"/>
  <c r="E118" i="16"/>
  <c r="F118" i="16"/>
  <c r="U118" i="16"/>
  <c r="G118" i="16"/>
  <c r="V118" i="16"/>
  <c r="H118" i="16"/>
  <c r="W118" i="16"/>
  <c r="I118" i="16"/>
  <c r="X118" i="16"/>
  <c r="J118" i="16"/>
  <c r="K118" i="16"/>
  <c r="Z118" i="16"/>
  <c r="Y118" i="16"/>
  <c r="L118" i="16"/>
  <c r="M118" i="16"/>
  <c r="N118" i="16"/>
  <c r="R118" i="16"/>
  <c r="S118" i="16"/>
  <c r="T118" i="16"/>
  <c r="AB118" i="16"/>
  <c r="AA118" i="16"/>
  <c r="B119" i="16"/>
  <c r="C119" i="16"/>
  <c r="R119" i="16"/>
  <c r="D119" i="16"/>
  <c r="S119" i="16"/>
  <c r="E119" i="16"/>
  <c r="T119" i="16"/>
  <c r="F119" i="16"/>
  <c r="G119" i="16"/>
  <c r="V119" i="16"/>
  <c r="H119" i="16"/>
  <c r="W119" i="16"/>
  <c r="I119" i="16"/>
  <c r="X119" i="16"/>
  <c r="J119" i="16"/>
  <c r="Y119" i="16"/>
  <c r="K119" i="16"/>
  <c r="Z119" i="16"/>
  <c r="L119" i="16"/>
  <c r="AA119" i="16"/>
  <c r="N119" i="16"/>
  <c r="U119" i="16"/>
  <c r="B120" i="16"/>
  <c r="C120" i="16"/>
  <c r="R120" i="16"/>
  <c r="D120" i="16"/>
  <c r="S120" i="16"/>
  <c r="E120" i="16"/>
  <c r="T120" i="16"/>
  <c r="F120" i="16"/>
  <c r="U120" i="16"/>
  <c r="G120" i="16"/>
  <c r="V120" i="16"/>
  <c r="H120" i="16"/>
  <c r="W120" i="16"/>
  <c r="I120" i="16"/>
  <c r="X120" i="16"/>
  <c r="J120" i="16"/>
  <c r="Y120" i="16"/>
  <c r="K120" i="16"/>
  <c r="Z120" i="16"/>
  <c r="L120" i="16"/>
  <c r="AA120" i="16"/>
  <c r="N120" i="16"/>
  <c r="B121" i="16"/>
  <c r="C121" i="16"/>
  <c r="D121" i="16"/>
  <c r="E121" i="16"/>
  <c r="F121" i="16"/>
  <c r="G121" i="16"/>
  <c r="H121" i="16"/>
  <c r="W121" i="16"/>
  <c r="I121" i="16"/>
  <c r="X121" i="16"/>
  <c r="J121" i="16"/>
  <c r="Y121" i="16"/>
  <c r="K121" i="16"/>
  <c r="Z121" i="16"/>
  <c r="L121" i="16"/>
  <c r="M121" i="16"/>
  <c r="AB121" i="16"/>
  <c r="AA121" i="16"/>
  <c r="N121" i="16"/>
  <c r="R121" i="16"/>
  <c r="S121" i="16"/>
  <c r="T121" i="16"/>
  <c r="U121" i="16"/>
  <c r="V121" i="16"/>
  <c r="I62" i="15"/>
  <c r="I63" i="15"/>
  <c r="I61" i="15"/>
  <c r="H62" i="15"/>
  <c r="H63" i="15"/>
  <c r="B62" i="11"/>
  <c r="B63" i="11"/>
  <c r="B64" i="11"/>
  <c r="B66" i="11"/>
  <c r="B65" i="11"/>
  <c r="G63" i="11"/>
  <c r="G64" i="11"/>
  <c r="H63" i="11"/>
  <c r="H64" i="11"/>
  <c r="G62" i="11"/>
  <c r="F63" i="11"/>
  <c r="F64" i="11"/>
  <c r="F62" i="11"/>
  <c r="F65" i="11"/>
  <c r="F66" i="11"/>
  <c r="E63" i="11"/>
  <c r="E64" i="11"/>
  <c r="E62" i="11"/>
  <c r="E66" i="11"/>
  <c r="D63" i="11"/>
  <c r="D64" i="11"/>
  <c r="D62" i="11"/>
  <c r="D66" i="11"/>
  <c r="D65" i="11"/>
  <c r="E63" i="9"/>
  <c r="E64" i="9"/>
  <c r="F63" i="9"/>
  <c r="F64" i="9"/>
  <c r="G62" i="9"/>
  <c r="G63" i="9"/>
  <c r="G64" i="9"/>
  <c r="H63" i="9"/>
  <c r="H64" i="9"/>
  <c r="E62" i="9"/>
  <c r="F62" i="9"/>
  <c r="D63" i="9"/>
  <c r="D64" i="9"/>
  <c r="D62" i="9"/>
  <c r="D66" i="9"/>
  <c r="D65" i="9"/>
  <c r="B62" i="9"/>
  <c r="B63" i="9"/>
  <c r="B64" i="9"/>
  <c r="B66" i="9"/>
  <c r="B65" i="9"/>
  <c r="C68" i="4"/>
  <c r="C69" i="4"/>
  <c r="C70" i="4"/>
  <c r="D69" i="4"/>
  <c r="D70" i="4"/>
  <c r="E69" i="4"/>
  <c r="E70" i="4"/>
  <c r="F68" i="4"/>
  <c r="G69" i="4"/>
  <c r="G70" i="4"/>
  <c r="F69" i="4"/>
  <c r="F70" i="4"/>
  <c r="H69" i="4"/>
  <c r="H70" i="4"/>
  <c r="I68" i="4"/>
  <c r="E68" i="4"/>
  <c r="C64" i="8"/>
  <c r="C66" i="8"/>
  <c r="C67" i="8"/>
  <c r="C68" i="8"/>
  <c r="D61" i="8"/>
  <c r="B61" i="8"/>
  <c r="D64" i="8"/>
  <c r="D65" i="8"/>
  <c r="E64" i="8"/>
  <c r="E66" i="8"/>
  <c r="E67" i="8"/>
  <c r="E68" i="8"/>
  <c r="F64" i="8"/>
  <c r="G61" i="8"/>
  <c r="I61" i="8"/>
  <c r="J61" i="8"/>
  <c r="I62" i="8"/>
  <c r="C69" i="8"/>
  <c r="E69" i="8"/>
  <c r="B62" i="8"/>
  <c r="H60" i="14"/>
  <c r="H61" i="14"/>
  <c r="D60" i="14"/>
  <c r="D61" i="14"/>
  <c r="E59" i="14"/>
  <c r="F60" i="14"/>
  <c r="H59" i="14"/>
  <c r="G60" i="14"/>
  <c r="G61" i="14"/>
  <c r="I60" i="14"/>
  <c r="I61" i="14"/>
  <c r="F61" i="14"/>
  <c r="F59" i="14"/>
  <c r="F62" i="14"/>
  <c r="L120" i="13"/>
  <c r="N120" i="13"/>
  <c r="F148" i="13"/>
  <c r="F147" i="13"/>
  <c r="H148" i="13"/>
  <c r="K5" i="15"/>
  <c r="K8" i="15"/>
  <c r="H24" i="15"/>
  <c r="D24" i="15"/>
  <c r="E24" i="15"/>
  <c r="F24" i="15"/>
  <c r="G24" i="15"/>
  <c r="C24" i="15"/>
  <c r="D23" i="15"/>
  <c r="E23" i="15"/>
  <c r="F23" i="15"/>
  <c r="G23" i="15"/>
  <c r="H23" i="15"/>
  <c r="I23" i="15"/>
  <c r="J23" i="15"/>
  <c r="K23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O16" i="15"/>
  <c r="N16" i="15"/>
  <c r="M16" i="15"/>
  <c r="L16" i="15"/>
  <c r="K13" i="15"/>
  <c r="K16" i="15"/>
  <c r="J16" i="15"/>
  <c r="I16" i="15"/>
  <c r="H16" i="15"/>
  <c r="G16" i="15"/>
  <c r="F16" i="15"/>
  <c r="E16" i="15"/>
  <c r="D16" i="15"/>
  <c r="C16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C8" i="15"/>
  <c r="D8" i="15"/>
  <c r="E8" i="15"/>
  <c r="F8" i="15"/>
  <c r="G8" i="15"/>
  <c r="H8" i="15"/>
  <c r="I8" i="15"/>
  <c r="J8" i="15"/>
  <c r="L8" i="15"/>
  <c r="M8" i="15"/>
  <c r="N8" i="15"/>
  <c r="O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D7" i="15"/>
  <c r="E7" i="15"/>
  <c r="F7" i="15"/>
  <c r="G7" i="15"/>
  <c r="H7" i="15"/>
  <c r="I7" i="15"/>
  <c r="J7" i="15"/>
  <c r="K7" i="15"/>
  <c r="L7" i="15"/>
  <c r="M7" i="15"/>
  <c r="N7" i="15"/>
  <c r="O7" i="15"/>
  <c r="Q58" i="14"/>
  <c r="O58" i="14"/>
  <c r="H120" i="8"/>
  <c r="H121" i="8"/>
  <c r="H122" i="8"/>
  <c r="H123" i="8"/>
  <c r="H124" i="8"/>
  <c r="H125" i="8"/>
  <c r="H127" i="8"/>
  <c r="H126" i="8"/>
  <c r="F126" i="8"/>
  <c r="F124" i="8"/>
  <c r="G126" i="8"/>
  <c r="F125" i="8"/>
  <c r="F127" i="8"/>
  <c r="F122" i="8"/>
  <c r="F120" i="8"/>
  <c r="G122" i="8"/>
  <c r="F121" i="8"/>
  <c r="F123" i="8"/>
  <c r="N148" i="13"/>
  <c r="N147" i="13"/>
  <c r="O148" i="13"/>
  <c r="N150" i="13"/>
  <c r="N149" i="13"/>
  <c r="O150" i="13"/>
  <c r="I150" i="13"/>
  <c r="I148" i="13"/>
  <c r="G125" i="10"/>
  <c r="D125" i="10"/>
  <c r="N152" i="13"/>
  <c r="N151" i="13"/>
  <c r="F150" i="13"/>
  <c r="F149" i="13"/>
  <c r="H150" i="13"/>
  <c r="F152" i="13"/>
  <c r="F151" i="13"/>
  <c r="H152" i="13"/>
  <c r="G149" i="13"/>
  <c r="G150" i="13"/>
  <c r="G151" i="13"/>
  <c r="G152" i="13"/>
  <c r="G148" i="13"/>
  <c r="G147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54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Q59" i="13"/>
  <c r="I62" i="9"/>
  <c r="K38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H33" i="13"/>
  <c r="K36" i="13"/>
  <c r="M28" i="13"/>
  <c r="F25" i="13"/>
  <c r="M22" i="13"/>
  <c r="M20" i="13"/>
  <c r="D14" i="13"/>
  <c r="F15" i="13"/>
  <c r="D8" i="13"/>
  <c r="F9" i="13"/>
  <c r="F8" i="13"/>
  <c r="F6" i="13"/>
  <c r="F7" i="13"/>
  <c r="G6" i="13"/>
  <c r="D5" i="13"/>
  <c r="D6" i="13"/>
  <c r="E6" i="13"/>
  <c r="C6" i="13"/>
  <c r="H79" i="8"/>
  <c r="I79" i="8"/>
  <c r="D79" i="8"/>
  <c r="C79" i="8"/>
  <c r="I80" i="8"/>
  <c r="G79" i="8"/>
  <c r="F79" i="8"/>
  <c r="B80" i="8"/>
  <c r="C4" i="13"/>
  <c r="V4" i="13"/>
  <c r="O61" i="11"/>
  <c r="M61" i="11"/>
  <c r="C74" i="8"/>
  <c r="D74" i="8"/>
  <c r="E74" i="8"/>
  <c r="F74" i="8"/>
  <c r="G74" i="8"/>
  <c r="H74" i="8"/>
  <c r="I74" i="8"/>
  <c r="J74" i="8"/>
  <c r="B74" i="8"/>
  <c r="C65" i="8"/>
  <c r="E65" i="8"/>
  <c r="J124" i="10"/>
  <c r="M61" i="9"/>
  <c r="O61" i="9"/>
  <c r="L63" i="8"/>
  <c r="N63" i="8"/>
  <c r="L67" i="4"/>
  <c r="C22" i="2"/>
  <c r="D15" i="2"/>
  <c r="D20" i="2"/>
  <c r="D10" i="2"/>
  <c r="D16" i="2"/>
  <c r="D17" i="2"/>
  <c r="D18" i="2"/>
  <c r="D19" i="2"/>
  <c r="D21" i="2"/>
  <c r="D6" i="2"/>
  <c r="D7" i="2"/>
  <c r="D8" i="2"/>
  <c r="D9" i="2"/>
  <c r="D11" i="2"/>
  <c r="D8" i="1"/>
  <c r="D9" i="1"/>
  <c r="D6" i="1"/>
  <c r="D7" i="1"/>
  <c r="D5" i="1"/>
  <c r="D122" i="13"/>
  <c r="O121" i="13"/>
  <c r="H62" i="14"/>
  <c r="H63" i="14"/>
  <c r="K122" i="13"/>
  <c r="K123" i="13"/>
  <c r="K124" i="13"/>
  <c r="N59" i="14"/>
  <c r="N60" i="14"/>
  <c r="N61" i="14"/>
  <c r="K59" i="14"/>
  <c r="N122" i="13"/>
  <c r="E65" i="9"/>
  <c r="E66" i="9"/>
  <c r="J64" i="8"/>
  <c r="J66" i="8"/>
  <c r="J67" i="8"/>
  <c r="N123" i="13"/>
  <c r="N124" i="13"/>
  <c r="M122" i="13"/>
  <c r="M123" i="13"/>
  <c r="M124" i="13"/>
  <c r="F66" i="8"/>
  <c r="F67" i="8"/>
  <c r="F69" i="8"/>
  <c r="F65" i="8"/>
  <c r="G66" i="11"/>
  <c r="G65" i="11"/>
  <c r="F72" i="4"/>
  <c r="F71" i="4"/>
  <c r="E71" i="4"/>
  <c r="E72" i="4"/>
  <c r="J122" i="13"/>
  <c r="B66" i="8"/>
  <c r="B67" i="8"/>
  <c r="I123" i="13"/>
  <c r="I124" i="13"/>
  <c r="G66" i="9"/>
  <c r="G65" i="9"/>
  <c r="H66" i="8"/>
  <c r="H67" i="8"/>
  <c r="H122" i="13"/>
  <c r="H123" i="13"/>
  <c r="H124" i="13"/>
  <c r="F123" i="13"/>
  <c r="F124" i="13"/>
  <c r="F122" i="13"/>
  <c r="I125" i="10"/>
  <c r="I126" i="10"/>
  <c r="L60" i="14"/>
  <c r="L61" i="14"/>
  <c r="L59" i="14"/>
  <c r="F65" i="9"/>
  <c r="F66" i="9"/>
  <c r="H125" i="10"/>
  <c r="H62" i="9"/>
  <c r="Q125" i="10"/>
  <c r="H125" i="17"/>
  <c r="W87" i="16"/>
  <c r="D167" i="17"/>
  <c r="V83" i="16"/>
  <c r="W83" i="16"/>
  <c r="Y76" i="16"/>
  <c r="J205" i="17"/>
  <c r="C71" i="4"/>
  <c r="K179" i="17"/>
  <c r="I123" i="17"/>
  <c r="I124" i="17"/>
  <c r="I127" i="17"/>
  <c r="J264" i="17"/>
  <c r="J123" i="17"/>
  <c r="J124" i="17"/>
  <c r="J148" i="17"/>
  <c r="V100" i="16"/>
  <c r="W100" i="16"/>
  <c r="M59" i="14"/>
  <c r="I59" i="14"/>
  <c r="V82" i="16"/>
  <c r="W82" i="16"/>
  <c r="D66" i="8"/>
  <c r="D67" i="8"/>
  <c r="D69" i="8"/>
  <c r="AA88" i="16"/>
  <c r="S59" i="13"/>
  <c r="U59" i="13"/>
  <c r="G59" i="14"/>
  <c r="V104" i="16"/>
  <c r="V98" i="16"/>
  <c r="W98" i="16"/>
  <c r="X94" i="16"/>
  <c r="Y94" i="16"/>
  <c r="F63" i="14"/>
  <c r="AA73" i="16"/>
  <c r="I122" i="17"/>
  <c r="B64" i="8"/>
  <c r="H68" i="4"/>
  <c r="I64" i="8"/>
  <c r="I66" i="8"/>
  <c r="I67" i="8"/>
  <c r="I122" i="13"/>
  <c r="H64" i="8"/>
  <c r="D127" i="17"/>
  <c r="E264" i="17"/>
  <c r="K177" i="17"/>
  <c r="L177" i="17"/>
  <c r="I69" i="4"/>
  <c r="I70" i="4"/>
  <c r="I71" i="4"/>
  <c r="D68" i="8"/>
  <c r="C60" i="14"/>
  <c r="C61" i="14"/>
  <c r="G68" i="4"/>
  <c r="D59" i="14"/>
  <c r="F68" i="8"/>
  <c r="E122" i="13"/>
  <c r="E123" i="13"/>
  <c r="E124" i="13"/>
  <c r="D123" i="17"/>
  <c r="D124" i="17"/>
  <c r="D125" i="17"/>
  <c r="C59" i="14"/>
  <c r="E167" i="17"/>
  <c r="G125" i="17"/>
  <c r="F125" i="17"/>
  <c r="E65" i="11"/>
  <c r="J123" i="13"/>
  <c r="J124" i="13"/>
  <c r="K60" i="14"/>
  <c r="K61" i="14"/>
  <c r="AB96" i="16"/>
  <c r="E126" i="10"/>
  <c r="E125" i="10"/>
  <c r="D123" i="13"/>
  <c r="D124" i="13"/>
  <c r="D125" i="13"/>
  <c r="C72" i="4"/>
  <c r="G123" i="13"/>
  <c r="G124" i="13"/>
  <c r="G122" i="13"/>
  <c r="AA95" i="16"/>
  <c r="H62" i="11"/>
  <c r="V97" i="16"/>
  <c r="D68" i="4"/>
  <c r="M60" i="14"/>
  <c r="M61" i="14"/>
  <c r="V99" i="16"/>
  <c r="W99" i="16"/>
  <c r="E60" i="14"/>
  <c r="E61" i="14"/>
  <c r="E63" i="14"/>
  <c r="Y95" i="16"/>
  <c r="V84" i="16"/>
  <c r="K204" i="17"/>
  <c r="C123" i="13"/>
  <c r="C124" i="13"/>
  <c r="D126" i="13"/>
  <c r="B126" i="13"/>
  <c r="I126" i="17"/>
  <c r="I125" i="17"/>
  <c r="J69" i="8"/>
  <c r="J65" i="8"/>
  <c r="J68" i="8"/>
  <c r="H72" i="4"/>
  <c r="H71" i="4"/>
  <c r="N126" i="13"/>
  <c r="N125" i="13"/>
  <c r="M126" i="13"/>
  <c r="M125" i="13"/>
  <c r="D71" i="4"/>
  <c r="D72" i="4"/>
  <c r="E125" i="13"/>
  <c r="E126" i="13"/>
  <c r="J126" i="13"/>
  <c r="J125" i="13"/>
  <c r="B69" i="8"/>
  <c r="B68" i="8"/>
  <c r="B65" i="8"/>
  <c r="J69" i="4"/>
  <c r="J70" i="4"/>
  <c r="J68" i="4"/>
  <c r="H65" i="11"/>
  <c r="H66" i="11"/>
  <c r="C63" i="14"/>
  <c r="C62" i="14"/>
  <c r="G64" i="8"/>
  <c r="G66" i="8"/>
  <c r="G67" i="8"/>
  <c r="K63" i="14"/>
  <c r="K62" i="14"/>
  <c r="N62" i="14"/>
  <c r="N63" i="14"/>
  <c r="I69" i="8"/>
  <c r="I68" i="8"/>
  <c r="I65" i="8"/>
  <c r="B68" i="4"/>
  <c r="B69" i="4"/>
  <c r="B70" i="4"/>
  <c r="C123" i="17"/>
  <c r="C124" i="17"/>
  <c r="C122" i="17"/>
  <c r="C127" i="17"/>
  <c r="D264" i="17"/>
  <c r="D147" i="17"/>
  <c r="C122" i="13"/>
  <c r="H69" i="8"/>
  <c r="H65" i="8"/>
  <c r="H68" i="8"/>
  <c r="I63" i="14"/>
  <c r="I62" i="14"/>
  <c r="I72" i="4"/>
  <c r="L122" i="13"/>
  <c r="L123" i="13"/>
  <c r="L124" i="13"/>
  <c r="D62" i="14"/>
  <c r="D63" i="14"/>
  <c r="G63" i="14"/>
  <c r="G62" i="14"/>
  <c r="G125" i="13"/>
  <c r="G126" i="13"/>
  <c r="K126" i="13"/>
  <c r="K125" i="13"/>
  <c r="I125" i="13"/>
  <c r="I126" i="13"/>
  <c r="L62" i="14"/>
  <c r="L63" i="14"/>
  <c r="F125" i="13"/>
  <c r="F126" i="13"/>
  <c r="J127" i="17"/>
  <c r="K264" i="17"/>
  <c r="J122" i="17"/>
  <c r="H126" i="13"/>
  <c r="H125" i="13"/>
  <c r="E62" i="14"/>
  <c r="D126" i="17"/>
  <c r="G72" i="4"/>
  <c r="G71" i="4"/>
  <c r="H66" i="9"/>
  <c r="H65" i="9"/>
  <c r="J60" i="14"/>
  <c r="J61" i="14"/>
  <c r="J59" i="14"/>
  <c r="M62" i="14"/>
  <c r="M63" i="14"/>
  <c r="C125" i="13"/>
  <c r="C126" i="13"/>
  <c r="K122" i="17"/>
  <c r="K123" i="17"/>
  <c r="K124" i="17"/>
  <c r="K127" i="17"/>
  <c r="L264" i="17"/>
  <c r="B72" i="4"/>
  <c r="B71" i="4"/>
  <c r="G69" i="8"/>
  <c r="G68" i="8"/>
  <c r="G65" i="8"/>
  <c r="J72" i="4"/>
  <c r="J71" i="4"/>
  <c r="J126" i="17"/>
  <c r="J125" i="17"/>
  <c r="C125" i="17"/>
  <c r="C126" i="17"/>
  <c r="J63" i="14"/>
  <c r="J62" i="14"/>
  <c r="L126" i="13"/>
  <c r="L125" i="13"/>
  <c r="B63" i="14"/>
  <c r="K126" i="17"/>
  <c r="K125" i="17"/>
  <c r="P71" i="4"/>
  <c r="Z128" i="10"/>
</calcChain>
</file>

<file path=xl/sharedStrings.xml><?xml version="1.0" encoding="utf-8"?>
<sst xmlns="http://schemas.openxmlformats.org/spreadsheetml/2006/main" count="1059" uniqueCount="320">
  <si>
    <t>t damp</t>
  </si>
  <si>
    <t># defects</t>
  </si>
  <si>
    <t>250eV PKA</t>
  </si>
  <si>
    <t>100eV PKA</t>
  </si>
  <si>
    <t>Nose</t>
  </si>
  <si>
    <t>w/ quench 0.1</t>
  </si>
  <si>
    <t>w/quench 0.1</t>
  </si>
  <si>
    <t>Nose - 100 eV</t>
  </si>
  <si>
    <t>with my script</t>
  </si>
  <si>
    <t>with erins script</t>
  </si>
  <si>
    <t>my script</t>
  </si>
  <si>
    <t>visual</t>
  </si>
  <si>
    <t>erin script</t>
  </si>
  <si>
    <t>quench 0.1</t>
  </si>
  <si>
    <t>this is all using myscript</t>
  </si>
  <si>
    <t>6ps relax</t>
  </si>
  <si>
    <t>10ps relax</t>
  </si>
  <si>
    <t>10ps</t>
  </si>
  <si>
    <t>Nose2</t>
  </si>
  <si>
    <t>Slopes T vs time</t>
  </si>
  <si>
    <t>lang 0.2</t>
  </si>
  <si>
    <t>nose 1.7</t>
  </si>
  <si>
    <t>lang 1.7</t>
  </si>
  <si>
    <t>lang1</t>
  </si>
  <si>
    <t>14ps</t>
  </si>
  <si>
    <t>0ev PKA</t>
  </si>
  <si>
    <t>50ev2N</t>
  </si>
  <si>
    <t>50ev0.1N</t>
  </si>
  <si>
    <t>50ev2</t>
  </si>
  <si>
    <t>50ev0.1</t>
  </si>
  <si>
    <t>50ev0.5</t>
  </si>
  <si>
    <t>50ev0.5N</t>
  </si>
  <si>
    <t>rand1</t>
  </si>
  <si>
    <t>Nose thermostat 14ps relaxation time with 1.7ps Tdamp</t>
  </si>
  <si>
    <t>1.7ps Tdamp based on 27.5 W/mK thermal conductivity</t>
  </si>
  <si>
    <t>E</t>
  </si>
  <si>
    <t>Median</t>
  </si>
  <si>
    <t>rand2</t>
  </si>
  <si>
    <t>rand3</t>
  </si>
  <si>
    <t>rand4</t>
  </si>
  <si>
    <t>rand5</t>
  </si>
  <si>
    <t>ALL AT 1000K</t>
  </si>
  <si>
    <t>dir1</t>
  </si>
  <si>
    <t>dir2</t>
  </si>
  <si>
    <t>dir3</t>
  </si>
  <si>
    <t>dir4</t>
  </si>
  <si>
    <t>dir5</t>
  </si>
  <si>
    <t>dir6</t>
  </si>
  <si>
    <t>dir7</t>
  </si>
  <si>
    <t>dir8</t>
  </si>
  <si>
    <t>dir9</t>
  </si>
  <si>
    <t>dir10</t>
  </si>
  <si>
    <t>dir11</t>
  </si>
  <si>
    <t>dir55</t>
  </si>
  <si>
    <t>dir12</t>
  </si>
  <si>
    <t>dir13</t>
  </si>
  <si>
    <t>dir14</t>
  </si>
  <si>
    <t>dir15</t>
  </si>
  <si>
    <t>dir16</t>
  </si>
  <si>
    <t>dir17</t>
  </si>
  <si>
    <t>dir18</t>
  </si>
  <si>
    <t>dir19</t>
  </si>
  <si>
    <t>dir20</t>
  </si>
  <si>
    <t>dir21</t>
  </si>
  <si>
    <t>dir22</t>
  </si>
  <si>
    <t>dir23</t>
  </si>
  <si>
    <t>dir24</t>
  </si>
  <si>
    <t>dir25</t>
  </si>
  <si>
    <t>dir26</t>
  </si>
  <si>
    <t>dir27</t>
  </si>
  <si>
    <t>dir28</t>
  </si>
  <si>
    <t>dir29</t>
  </si>
  <si>
    <t>dir30</t>
  </si>
  <si>
    <t>dir31</t>
  </si>
  <si>
    <t>dir32</t>
  </si>
  <si>
    <t>dir33</t>
  </si>
  <si>
    <t>dir34</t>
  </si>
  <si>
    <t>dir35</t>
  </si>
  <si>
    <t>dir36</t>
  </si>
  <si>
    <t>dir37</t>
  </si>
  <si>
    <t>dir38</t>
  </si>
  <si>
    <t>dir39</t>
  </si>
  <si>
    <t>dir40</t>
  </si>
  <si>
    <t>dir41</t>
  </si>
  <si>
    <t>dir42</t>
  </si>
  <si>
    <t>x</t>
  </si>
  <si>
    <t>y</t>
  </si>
  <si>
    <t>z</t>
  </si>
  <si>
    <t>dir43</t>
  </si>
  <si>
    <t>dir44</t>
  </si>
  <si>
    <t>dir45</t>
  </si>
  <si>
    <t>dir46</t>
  </si>
  <si>
    <t>dir47</t>
  </si>
  <si>
    <t>dir48</t>
  </si>
  <si>
    <t>dir49</t>
  </si>
  <si>
    <t>dir50</t>
  </si>
  <si>
    <t>dir51</t>
  </si>
  <si>
    <t>dir52</t>
  </si>
  <si>
    <t>dir53</t>
  </si>
  <si>
    <t>dir54</t>
  </si>
  <si>
    <t>dir1.5</t>
  </si>
  <si>
    <t>dir8.5</t>
  </si>
  <si>
    <t>1000K</t>
  </si>
  <si>
    <t>trendline median</t>
  </si>
  <si>
    <t>800K MEAM</t>
  </si>
  <si>
    <t>ADP 800K</t>
  </si>
  <si>
    <t>dir56</t>
  </si>
  <si>
    <t>dir57</t>
  </si>
  <si>
    <t>dir58</t>
  </si>
  <si>
    <t>dir59</t>
  </si>
  <si>
    <t>dir60</t>
  </si>
  <si>
    <t>dir61</t>
  </si>
  <si>
    <t>dir62</t>
  </si>
  <si>
    <t>dir63</t>
  </si>
  <si>
    <t>dir64</t>
  </si>
  <si>
    <t>trend line median</t>
  </si>
  <si>
    <t>ADP 1000K</t>
  </si>
  <si>
    <t xml:space="preserve">800K </t>
  </si>
  <si>
    <t>UZr MEAM</t>
  </si>
  <si>
    <t>dir55A</t>
  </si>
  <si>
    <t>dir1A</t>
  </si>
  <si>
    <t>dir32A</t>
  </si>
  <si>
    <t>difference</t>
  </si>
  <si>
    <t>1A</t>
  </si>
  <si>
    <t>theta</t>
  </si>
  <si>
    <t>phi</t>
  </si>
  <si>
    <t>dir39a</t>
  </si>
  <si>
    <t>dir25a</t>
  </si>
  <si>
    <t>800ave</t>
  </si>
  <si>
    <t>1000ave</t>
  </si>
  <si>
    <t>dir1a</t>
  </si>
  <si>
    <t>dir2a</t>
  </si>
  <si>
    <t>dir3a</t>
  </si>
  <si>
    <t>dir4a</t>
  </si>
  <si>
    <t>dir5a</t>
  </si>
  <si>
    <t>dir6a</t>
  </si>
  <si>
    <t>dir7a</t>
  </si>
  <si>
    <t>dir8a</t>
  </si>
  <si>
    <t>dir9a</t>
  </si>
  <si>
    <t>dir10a</t>
  </si>
  <si>
    <t>dir11a</t>
  </si>
  <si>
    <t>dir12a</t>
  </si>
  <si>
    <t>dir13a</t>
  </si>
  <si>
    <t>dir14a</t>
  </si>
  <si>
    <t>dir15a</t>
  </si>
  <si>
    <t>dir16a</t>
  </si>
  <si>
    <t>dir17a</t>
  </si>
  <si>
    <t>dir18a</t>
  </si>
  <si>
    <t>dir19a</t>
  </si>
  <si>
    <t>dir20a</t>
  </si>
  <si>
    <t>dir21a</t>
  </si>
  <si>
    <t>dir22a</t>
  </si>
  <si>
    <t>dir23a</t>
  </si>
  <si>
    <t>dir24a</t>
  </si>
  <si>
    <t>dir26a</t>
  </si>
  <si>
    <t>dir27a</t>
  </si>
  <si>
    <t>dir28a</t>
  </si>
  <si>
    <t>dir29a</t>
  </si>
  <si>
    <t>dir30a</t>
  </si>
  <si>
    <t>dir31a</t>
  </si>
  <si>
    <t>dir32a</t>
  </si>
  <si>
    <t>dir33a</t>
  </si>
  <si>
    <t>dir34a</t>
  </si>
  <si>
    <t>dir35a</t>
  </si>
  <si>
    <t>dir36a</t>
  </si>
  <si>
    <t>dir37a</t>
  </si>
  <si>
    <t>dir38a</t>
  </si>
  <si>
    <t>800 int</t>
  </si>
  <si>
    <t>800 pure</t>
  </si>
  <si>
    <t>dir40a</t>
  </si>
  <si>
    <t>dir41a</t>
  </si>
  <si>
    <t>dir42a</t>
  </si>
  <si>
    <t>dir43a</t>
  </si>
  <si>
    <t>dir44a</t>
  </si>
  <si>
    <t>dir45a</t>
  </si>
  <si>
    <t>dir46a</t>
  </si>
  <si>
    <t>dir47a</t>
  </si>
  <si>
    <t>dir48a</t>
  </si>
  <si>
    <t>dir49a</t>
  </si>
  <si>
    <t>dir50a</t>
  </si>
  <si>
    <t>dir51a</t>
  </si>
  <si>
    <t>dir52a</t>
  </si>
  <si>
    <t>dir53a</t>
  </si>
  <si>
    <t>dir54a</t>
  </si>
  <si>
    <t>dir55a</t>
  </si>
  <si>
    <t>1000 pure</t>
  </si>
  <si>
    <t>1000int</t>
  </si>
  <si>
    <t>1200int</t>
  </si>
  <si>
    <t>1200 pure</t>
  </si>
  <si>
    <t>average</t>
  </si>
  <si>
    <t>stdev</t>
  </si>
  <si>
    <t>msd</t>
  </si>
  <si>
    <t>1/kT</t>
  </si>
  <si>
    <t>EFORM</t>
  </si>
  <si>
    <t>1000 int</t>
  </si>
  <si>
    <t>median</t>
  </si>
  <si>
    <t>800K</t>
  </si>
  <si>
    <t>MEDIAN</t>
  </si>
  <si>
    <t>U MEAM</t>
  </si>
  <si>
    <t>UMo ADP</t>
  </si>
  <si>
    <t>600 K</t>
  </si>
  <si>
    <t>800 K</t>
  </si>
  <si>
    <t>Eform</t>
  </si>
  <si>
    <t>E1</t>
  </si>
  <si>
    <t>E2</t>
  </si>
  <si>
    <t>E3</t>
  </si>
  <si>
    <t>E4</t>
  </si>
  <si>
    <t>+</t>
  </si>
  <si>
    <t>-</t>
  </si>
  <si>
    <t>stderr</t>
  </si>
  <si>
    <t>median +</t>
  </si>
  <si>
    <t>median -</t>
  </si>
  <si>
    <t xml:space="preserve">median + </t>
  </si>
  <si>
    <t>800r</t>
  </si>
  <si>
    <t>1000r</t>
  </si>
  <si>
    <t>72.9-80.8</t>
  </si>
  <si>
    <t>66.4-71.3</t>
  </si>
  <si>
    <t>44.5-49.5</t>
  </si>
  <si>
    <t>39.8-42.8</t>
  </si>
  <si>
    <t>33.9-37.4</t>
  </si>
  <si>
    <t>31.8-33.7</t>
  </si>
  <si>
    <t>% reduction</t>
  </si>
  <si>
    <t>del reduction</t>
  </si>
  <si>
    <t>dir65</t>
  </si>
  <si>
    <t>dir66</t>
  </si>
  <si>
    <t>dir67</t>
  </si>
  <si>
    <t>dir68</t>
  </si>
  <si>
    <t>dir69</t>
  </si>
  <si>
    <t>dir70</t>
  </si>
  <si>
    <t>dir65ZBL</t>
  </si>
  <si>
    <t>dir70ZBL</t>
  </si>
  <si>
    <t>dir71</t>
  </si>
  <si>
    <t>dir72</t>
  </si>
  <si>
    <t>dir73</t>
  </si>
  <si>
    <t>dir74</t>
  </si>
  <si>
    <t>dir75</t>
  </si>
  <si>
    <t>dir76</t>
  </si>
  <si>
    <t>dir77</t>
  </si>
  <si>
    <t>dir78</t>
  </si>
  <si>
    <t>dir79</t>
  </si>
  <si>
    <t>dir80</t>
  </si>
  <si>
    <t>avg</t>
  </si>
  <si>
    <t>avg-</t>
  </si>
  <si>
    <t>avg+</t>
  </si>
  <si>
    <t>1-64 avg</t>
  </si>
  <si>
    <t>total avg</t>
  </si>
  <si>
    <t>dir81</t>
  </si>
  <si>
    <t>dir82</t>
  </si>
  <si>
    <t>dir83</t>
  </si>
  <si>
    <t>dir84</t>
  </si>
  <si>
    <t>dir85</t>
  </si>
  <si>
    <t>dir86</t>
  </si>
  <si>
    <t>dir87</t>
  </si>
  <si>
    <t>dir74 ZBL</t>
  </si>
  <si>
    <t>dir88</t>
  </si>
  <si>
    <t>dir89</t>
  </si>
  <si>
    <t>dir90</t>
  </si>
  <si>
    <t>dir91</t>
  </si>
  <si>
    <t>dir92</t>
  </si>
  <si>
    <t>dir93</t>
  </si>
  <si>
    <t>dir94</t>
  </si>
  <si>
    <t>dir95</t>
  </si>
  <si>
    <t>dir96</t>
  </si>
  <si>
    <t>dir97</t>
  </si>
  <si>
    <t>dir98</t>
  </si>
  <si>
    <t>dir99</t>
  </si>
  <si>
    <t>dir100</t>
  </si>
  <si>
    <t>dir101</t>
  </si>
  <si>
    <t>dir102</t>
  </si>
  <si>
    <t>dir103</t>
  </si>
  <si>
    <t>dir104</t>
  </si>
  <si>
    <t>dir105</t>
  </si>
  <si>
    <t>dir106</t>
  </si>
  <si>
    <t>dir107</t>
  </si>
  <si>
    <t>dir108</t>
  </si>
  <si>
    <t>dir109</t>
  </si>
  <si>
    <t>dir110</t>
  </si>
  <si>
    <t>dir111</t>
  </si>
  <si>
    <t>dir112</t>
  </si>
  <si>
    <t>dir113</t>
  </si>
  <si>
    <t>dir114</t>
  </si>
  <si>
    <t>dir115</t>
  </si>
  <si>
    <t>dir116</t>
  </si>
  <si>
    <t>dir117</t>
  </si>
  <si>
    <t>dir118</t>
  </si>
  <si>
    <t>dir81 has some vorotesting</t>
  </si>
  <si>
    <t>with voro</t>
  </si>
  <si>
    <t>64avg</t>
  </si>
  <si>
    <t>all avg</t>
  </si>
  <si>
    <t>UZr MEAM 1000K</t>
  </si>
  <si>
    <t>Median 1-64</t>
  </si>
  <si>
    <t>Median all</t>
  </si>
  <si>
    <t>number of defects</t>
  </si>
  <si>
    <t>2nd half avg</t>
  </si>
  <si>
    <t>with only probability</t>
  </si>
  <si>
    <t>with # of defects</t>
  </si>
  <si>
    <t>looking at second 'half'</t>
  </si>
  <si>
    <t>U MEAM 800</t>
  </si>
  <si>
    <t>max</t>
  </si>
  <si>
    <t>weight</t>
  </si>
  <si>
    <t>stderr +</t>
  </si>
  <si>
    <t>stderr -</t>
  </si>
  <si>
    <t>median+</t>
  </si>
  <si>
    <t>median-</t>
  </si>
  <si>
    <t>weighted</t>
  </si>
  <si>
    <t>70-76.5</t>
  </si>
  <si>
    <t>66.5-71.4</t>
  </si>
  <si>
    <t>33.8-37.4</t>
  </si>
  <si>
    <t>44.5-49.7</t>
  </si>
  <si>
    <t>39.8-42.9</t>
  </si>
  <si>
    <t>31.7-33.7</t>
  </si>
  <si>
    <t>U MEAM 1000</t>
  </si>
  <si>
    <t>UZr 800</t>
  </si>
  <si>
    <t>UZr 1000</t>
  </si>
  <si>
    <t>UMo 800</t>
  </si>
  <si>
    <t>UMo 1000</t>
  </si>
  <si>
    <t>stderr+</t>
  </si>
  <si>
    <t>stderr-</t>
  </si>
  <si>
    <t>alpha 600</t>
  </si>
  <si>
    <t>alpha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</si>
</sst>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7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/>
    <xf numFmtId="0" fontId="0" fillId="2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0" xfId="0" applyFont="1"/>
    <xf numFmtId="1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4" fillId="0" borderId="0" xfId="0" applyFont="1" applyFill="1" applyBorder="1"/>
    <xf numFmtId="0" fontId="0" fillId="4" borderId="0" xfId="0" applyFill="1"/>
    <xf numFmtId="0" fontId="0" fillId="4" borderId="0" xfId="0" applyFont="1" applyFill="1"/>
    <xf numFmtId="0" fontId="1" fillId="0" borderId="9" xfId="0" applyFont="1" applyBorder="1"/>
    <xf numFmtId="0" fontId="0" fillId="0" borderId="9" xfId="0" applyFont="1" applyBorder="1"/>
    <xf numFmtId="0" fontId="7" fillId="0" borderId="0" xfId="0" applyFont="1"/>
    <xf numFmtId="0" fontId="8" fillId="0" borderId="0" xfId="0" applyFont="1"/>
    <xf numFmtId="0" fontId="6" fillId="0" borderId="0" xfId="0" applyFont="1"/>
    <xf numFmtId="0" fontId="4" fillId="0" borderId="1" xfId="0" applyFont="1" applyBorder="1"/>
    <xf numFmtId="0" fontId="0" fillId="0" borderId="1" xfId="0" applyFont="1" applyBorder="1"/>
    <xf numFmtId="0" fontId="0" fillId="0" borderId="0" xfId="0" applyFill="1" applyBorder="1"/>
    <xf numFmtId="0" fontId="0" fillId="0" borderId="10" xfId="0" applyBorder="1"/>
    <xf numFmtId="0" fontId="0" fillId="0" borderId="10" xfId="0" applyFont="1" applyBorder="1"/>
    <xf numFmtId="0" fontId="0" fillId="0" borderId="0" xfId="0" applyFont="1" applyBorder="1"/>
    <xf numFmtId="165" fontId="0" fillId="0" borderId="0" xfId="0" applyNumberFormat="1"/>
    <xf numFmtId="0" fontId="9" fillId="0" borderId="0" xfId="0" applyFont="1"/>
    <xf numFmtId="0" fontId="0" fillId="0" borderId="0" xfId="0" applyFont="1" applyFill="1" applyBorder="1"/>
    <xf numFmtId="0" fontId="0" fillId="0" borderId="11" xfId="0" applyBorder="1"/>
    <xf numFmtId="0" fontId="1" fillId="0" borderId="4" xfId="0" applyFont="1" applyBorder="1"/>
    <xf numFmtId="0" fontId="0" fillId="0" borderId="12" xfId="0" applyBorder="1"/>
    <xf numFmtId="0" fontId="0" fillId="0" borderId="0" xfId="0" applyBorder="1"/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0" fillId="0" borderId="0" xfId="0" applyFont="1" applyFill="1"/>
    <xf numFmtId="0" fontId="0" fillId="0" borderId="10" xfId="0" applyFont="1" applyFill="1" applyBorder="1"/>
  </cellXfs>
  <cellStyles count="7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old!$A$5:$A$9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1.7</c:v>
                </c:pt>
                <c:pt idx="4">
                  <c:v>2</c:v>
                </c:pt>
              </c:numCache>
            </c:numRef>
          </c:xVal>
          <c:yVal>
            <c:numRef>
              <c:f>old!$B$5:$B$9</c:f>
              <c:numCache>
                <c:formatCode>General</c:formatCode>
                <c:ptCount val="5"/>
                <c:pt idx="0">
                  <c:v>24</c:v>
                </c:pt>
                <c:pt idx="1">
                  <c:v>45</c:v>
                </c:pt>
                <c:pt idx="2">
                  <c:v>62</c:v>
                </c:pt>
                <c:pt idx="3">
                  <c:v>75</c:v>
                </c:pt>
                <c:pt idx="4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B-7041-A196-D3877BC1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3918416"/>
        <c:axId val="-883916096"/>
      </c:scatterChart>
      <c:valAx>
        <c:axId val="-88391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83916096"/>
        <c:crosses val="autoZero"/>
        <c:crossBetween val="midCat"/>
      </c:valAx>
      <c:valAx>
        <c:axId val="-88391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88391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74"/>
      <c:rotY val="68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spPr>
            <a:ln w="47625">
              <a:noFill/>
            </a:ln>
          </c:spPr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map!$B$15:$K$15</c:f>
              <c:numCache>
                <c:formatCode>General</c:formatCode>
                <c:ptCount val="10"/>
                <c:pt idx="0">
                  <c:v>22.5</c:v>
                </c:pt>
                <c:pt idx="1">
                  <c:v>22.2</c:v>
                </c:pt>
                <c:pt idx="2">
                  <c:v>30.5</c:v>
                </c:pt>
                <c:pt idx="3">
                  <c:v>29.3</c:v>
                </c:pt>
                <c:pt idx="4">
                  <c:v>31.5</c:v>
                </c:pt>
                <c:pt idx="5">
                  <c:v>45.5</c:v>
                </c:pt>
                <c:pt idx="6">
                  <c:v>54.1</c:v>
                </c:pt>
                <c:pt idx="7">
                  <c:v>60</c:v>
                </c:pt>
                <c:pt idx="8">
                  <c:v>53</c:v>
                </c:pt>
                <c:pt idx="9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1-E243-B1AD-21FB06AA5DA9}"/>
            </c:ext>
          </c:extLst>
        </c:ser>
        <c:ser>
          <c:idx val="1"/>
          <c:order val="1"/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map!$B$14:$K$14</c:f>
              <c:numCache>
                <c:formatCode>General</c:formatCode>
                <c:ptCount val="10"/>
                <c:pt idx="1">
                  <c:v>23.2</c:v>
                </c:pt>
                <c:pt idx="2">
                  <c:v>22.3</c:v>
                </c:pt>
                <c:pt idx="3">
                  <c:v>29</c:v>
                </c:pt>
                <c:pt idx="4">
                  <c:v>40.5</c:v>
                </c:pt>
                <c:pt idx="5">
                  <c:v>41.87</c:v>
                </c:pt>
                <c:pt idx="6">
                  <c:v>53.1</c:v>
                </c:pt>
                <c:pt idx="7">
                  <c:v>57.2</c:v>
                </c:pt>
                <c:pt idx="8">
                  <c:v>53.5</c:v>
                </c:pt>
                <c:pt idx="9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1-E243-B1AD-21FB06AA5DA9}"/>
            </c:ext>
          </c:extLst>
        </c:ser>
        <c:ser>
          <c:idx val="2"/>
          <c:order val="2"/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map!$B$13:$K$13</c:f>
              <c:numCache>
                <c:formatCode>General</c:formatCode>
                <c:ptCount val="10"/>
                <c:pt idx="2">
                  <c:v>25.8</c:v>
                </c:pt>
                <c:pt idx="3">
                  <c:v>35.4</c:v>
                </c:pt>
                <c:pt idx="4">
                  <c:v>41.4</c:v>
                </c:pt>
                <c:pt idx="5">
                  <c:v>45.9</c:v>
                </c:pt>
                <c:pt idx="6">
                  <c:v>56.6</c:v>
                </c:pt>
                <c:pt idx="7">
                  <c:v>52.1</c:v>
                </c:pt>
                <c:pt idx="8">
                  <c:v>52.2</c:v>
                </c:pt>
                <c:pt idx="9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1-E243-B1AD-21FB06AA5DA9}"/>
            </c:ext>
          </c:extLst>
        </c:ser>
        <c:bandFmts/>
        <c:axId val="-1082740240"/>
        <c:axId val="-1082737920"/>
        <c:axId val="-1082735600"/>
      </c:surface3DChart>
      <c:catAx>
        <c:axId val="-108274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82737920"/>
        <c:crosses val="autoZero"/>
        <c:auto val="1"/>
        <c:lblAlgn val="ctr"/>
        <c:lblOffset val="100"/>
        <c:noMultiLvlLbl val="0"/>
      </c:catAx>
      <c:valAx>
        <c:axId val="-10827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2740240"/>
        <c:crosses val="autoZero"/>
        <c:crossBetween val="midCat"/>
      </c:valAx>
      <c:serAx>
        <c:axId val="-108273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-108273792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  <c:spPr>
        <a:ln>
          <a:noFill/>
        </a:ln>
      </c:spPr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map!$A$20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map!$B$19:$K$19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map!$B$20:$K$20</c:f>
              <c:numCache>
                <c:formatCode>General</c:formatCode>
                <c:ptCount val="10"/>
                <c:pt idx="0">
                  <c:v>22.5</c:v>
                </c:pt>
                <c:pt idx="1">
                  <c:v>22.2</c:v>
                </c:pt>
                <c:pt idx="2">
                  <c:v>30.5</c:v>
                </c:pt>
                <c:pt idx="3">
                  <c:v>29.3</c:v>
                </c:pt>
                <c:pt idx="4">
                  <c:v>31.5</c:v>
                </c:pt>
                <c:pt idx="5">
                  <c:v>45.5</c:v>
                </c:pt>
                <c:pt idx="6">
                  <c:v>54.1</c:v>
                </c:pt>
                <c:pt idx="7">
                  <c:v>60</c:v>
                </c:pt>
                <c:pt idx="8">
                  <c:v>53</c:v>
                </c:pt>
                <c:pt idx="9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5-144B-83F5-BE6C5850603F}"/>
            </c:ext>
          </c:extLst>
        </c:ser>
        <c:ser>
          <c:idx val="1"/>
          <c:order val="1"/>
          <c:tx>
            <c:strRef>
              <c:f>map!$A$21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map!$B$19:$K$19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map!$B$21:$K$21</c:f>
              <c:numCache>
                <c:formatCode>General</c:formatCode>
                <c:ptCount val="10"/>
                <c:pt idx="0">
                  <c:v>0</c:v>
                </c:pt>
                <c:pt idx="1">
                  <c:v>23.2</c:v>
                </c:pt>
                <c:pt idx="2">
                  <c:v>22.3</c:v>
                </c:pt>
                <c:pt idx="3">
                  <c:v>29</c:v>
                </c:pt>
                <c:pt idx="4">
                  <c:v>40.5</c:v>
                </c:pt>
                <c:pt idx="5">
                  <c:v>41.87</c:v>
                </c:pt>
                <c:pt idx="6">
                  <c:v>53.1</c:v>
                </c:pt>
                <c:pt idx="7">
                  <c:v>57.2</c:v>
                </c:pt>
                <c:pt idx="8">
                  <c:v>53.5</c:v>
                </c:pt>
                <c:pt idx="9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5-144B-83F5-BE6C5850603F}"/>
            </c:ext>
          </c:extLst>
        </c:ser>
        <c:ser>
          <c:idx val="2"/>
          <c:order val="2"/>
          <c:tx>
            <c:strRef>
              <c:f>map!$A$22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map!$B$19:$K$19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map!$B$22:$K$22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25.8</c:v>
                </c:pt>
                <c:pt idx="3">
                  <c:v>35.4</c:v>
                </c:pt>
                <c:pt idx="4">
                  <c:v>41.4</c:v>
                </c:pt>
                <c:pt idx="5">
                  <c:v>45.9</c:v>
                </c:pt>
                <c:pt idx="6">
                  <c:v>56.6</c:v>
                </c:pt>
                <c:pt idx="7">
                  <c:v>52.1</c:v>
                </c:pt>
                <c:pt idx="8">
                  <c:v>52.2</c:v>
                </c:pt>
                <c:pt idx="9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5-144B-83F5-BE6C5850603F}"/>
            </c:ext>
          </c:extLst>
        </c:ser>
        <c:ser>
          <c:idx val="3"/>
          <c:order val="3"/>
          <c:tx>
            <c:strRef>
              <c:f>map!$A$23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map!$B$19:$K$19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map!$B$23:$K$23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35.4</c:v>
                </c:pt>
                <c:pt idx="4">
                  <c:v>32.5</c:v>
                </c:pt>
                <c:pt idx="5">
                  <c:v>46.1</c:v>
                </c:pt>
                <c:pt idx="6">
                  <c:v>50.1</c:v>
                </c:pt>
                <c:pt idx="7">
                  <c:v>47.9</c:v>
                </c:pt>
                <c:pt idx="8">
                  <c:v>50.5</c:v>
                </c:pt>
                <c:pt idx="9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5-144B-83F5-BE6C5850603F}"/>
            </c:ext>
          </c:extLst>
        </c:ser>
        <c:ser>
          <c:idx val="4"/>
          <c:order val="4"/>
          <c:tx>
            <c:strRef>
              <c:f>map!$A$24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map!$B$19:$K$19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map!$B$24:$K$24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46.4</c:v>
                </c:pt>
                <c:pt idx="6">
                  <c:v>45.1</c:v>
                </c:pt>
                <c:pt idx="7">
                  <c:v>49.6</c:v>
                </c:pt>
                <c:pt idx="8">
                  <c:v>40.799999999999997</c:v>
                </c:pt>
                <c:pt idx="9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5-144B-83F5-BE6C5850603F}"/>
            </c:ext>
          </c:extLst>
        </c:ser>
        <c:ser>
          <c:idx val="5"/>
          <c:order val="5"/>
          <c:tx>
            <c:strRef>
              <c:f>map!$A$25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map!$B$19:$K$19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map!$B$25:$K$25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44.6</c:v>
                </c:pt>
                <c:pt idx="6">
                  <c:v>49.8</c:v>
                </c:pt>
                <c:pt idx="7">
                  <c:v>48.9</c:v>
                </c:pt>
                <c:pt idx="8">
                  <c:v>41.5</c:v>
                </c:pt>
                <c:pt idx="9">
                  <c:v>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F5-144B-83F5-BE6C5850603F}"/>
            </c:ext>
          </c:extLst>
        </c:ser>
        <c:ser>
          <c:idx val="6"/>
          <c:order val="6"/>
          <c:tx>
            <c:strRef>
              <c:f>map!$A$26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map!$B$19:$K$19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45.6</c:v>
                </c:pt>
                <c:pt idx="7">
                  <c:v>34.799999999999997</c:v>
                </c:pt>
                <c:pt idx="8">
                  <c:v>37.9</c:v>
                </c:pt>
                <c:pt idx="9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F5-144B-83F5-BE6C5850603F}"/>
            </c:ext>
          </c:extLst>
        </c:ser>
        <c:ser>
          <c:idx val="7"/>
          <c:order val="7"/>
          <c:tx>
            <c:strRef>
              <c:f>map!$A$27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map!$B$19:$K$19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map!$B$27:$K$27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39.700000000000003</c:v>
                </c:pt>
                <c:pt idx="8">
                  <c:v>33.700000000000003</c:v>
                </c:pt>
                <c:pt idx="9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F5-144B-83F5-BE6C5850603F}"/>
            </c:ext>
          </c:extLst>
        </c:ser>
        <c:ser>
          <c:idx val="8"/>
          <c:order val="8"/>
          <c:tx>
            <c:strRef>
              <c:f>map!$A$28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map!$B$19:$K$19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map!$B$28:$K$28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35.1</c:v>
                </c:pt>
                <c:pt idx="9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F5-144B-83F5-BE6C5850603F}"/>
            </c:ext>
          </c:extLst>
        </c:ser>
        <c:ser>
          <c:idx val="9"/>
          <c:order val="9"/>
          <c:tx>
            <c:strRef>
              <c:f>map!$A$29</c:f>
              <c:strCache>
                <c:ptCount val="1"/>
                <c:pt idx="0">
                  <c:v>35.3</c:v>
                </c:pt>
              </c:strCache>
            </c:strRef>
          </c:tx>
          <c:cat>
            <c:numRef>
              <c:f>map!$B$19:$K$19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map!$B$29:$K$29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F5-144B-83F5-BE6C5850603F}"/>
            </c:ext>
          </c:extLst>
        </c:ser>
        <c:bandFmts>
          <c:bandFmt>
            <c:idx val="0"/>
            <c:spPr>
              <a:noFill/>
            </c:spPr>
          </c:bandFmt>
          <c:bandFmt>
            <c:idx val="1"/>
            <c:spPr>
              <a:noFill/>
            </c:spPr>
          </c:bandFmt>
        </c:bandFmts>
        <c:axId val="-1082685344"/>
        <c:axId val="-1082683024"/>
        <c:axId val="-1082680192"/>
      </c:surfaceChart>
      <c:catAx>
        <c:axId val="-10826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82683024"/>
        <c:crossesAt val="0"/>
        <c:auto val="1"/>
        <c:lblAlgn val="ctr"/>
        <c:lblOffset val="100"/>
        <c:noMultiLvlLbl val="0"/>
      </c:catAx>
      <c:valAx>
        <c:axId val="-108268302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-1082685344"/>
        <c:crosses val="autoZero"/>
        <c:crossBetween val="midCat"/>
        <c:majorUnit val="10"/>
      </c:valAx>
      <c:serAx>
        <c:axId val="-10826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082683024"/>
        <c:crosses val="autoZero"/>
        <c:tickLblSkip val="1"/>
        <c:tickMarkSkip val="1"/>
      </c:serAx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2.5544129744975899E-2"/>
                  <c:y val="-8.5365853658536606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'UZr 800K'!$B$63:$J$63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'UZr 800K'!$B$69:$J$69</c:f>
              <c:numCache>
                <c:formatCode>General</c:formatCode>
                <c:ptCount val="9"/>
                <c:pt idx="0">
                  <c:v>1.432027018232739</c:v>
                </c:pt>
                <c:pt idx="1">
                  <c:v>13.442501212519705</c:v>
                </c:pt>
                <c:pt idx="2">
                  <c:v>29.715931554948565</c:v>
                </c:pt>
                <c:pt idx="3">
                  <c:v>42.304155833873452</c:v>
                </c:pt>
                <c:pt idx="4">
                  <c:v>50.437743056780398</c:v>
                </c:pt>
                <c:pt idx="5">
                  <c:v>59.599336621741664</c:v>
                </c:pt>
                <c:pt idx="6">
                  <c:v>64.539231955596804</c:v>
                </c:pt>
                <c:pt idx="7">
                  <c:v>70.108258795456166</c:v>
                </c:pt>
                <c:pt idx="8">
                  <c:v>82.717847625598239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3-F542-85D4-02DB9E5F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364576"/>
        <c:axId val="-1489363008"/>
      </c:scatterChart>
      <c:valAx>
        <c:axId val="-148936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89363008"/>
        <c:crosses val="autoZero"/>
        <c:crossBetween val="midCat"/>
      </c:valAx>
      <c:valAx>
        <c:axId val="-1489363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8936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'UZr 800K'!$L$84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'UZr 800K'!$M$83:$V$83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'UZr 800K'!$M$84:$V$84</c:f>
              <c:numCache>
                <c:formatCode>General</c:formatCode>
                <c:ptCount val="10"/>
                <c:pt idx="0">
                  <c:v>20.3</c:v>
                </c:pt>
                <c:pt idx="1">
                  <c:v>20.6</c:v>
                </c:pt>
                <c:pt idx="2">
                  <c:v>24.9</c:v>
                </c:pt>
                <c:pt idx="3">
                  <c:v>27.7</c:v>
                </c:pt>
                <c:pt idx="4">
                  <c:v>41.4</c:v>
                </c:pt>
                <c:pt idx="5">
                  <c:v>74.2</c:v>
                </c:pt>
                <c:pt idx="6">
                  <c:v>68.3</c:v>
                </c:pt>
                <c:pt idx="7">
                  <c:v>66.599999999999994</c:v>
                </c:pt>
                <c:pt idx="8">
                  <c:v>59.6</c:v>
                </c:pt>
                <c:pt idx="9">
                  <c:v>58.7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6-604B-B342-7B8662D74DFB}"/>
            </c:ext>
          </c:extLst>
        </c:ser>
        <c:ser>
          <c:idx val="1"/>
          <c:order val="1"/>
          <c:tx>
            <c:strRef>
              <c:f>'UZr 800K'!$L$85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'UZr 800K'!$M$83:$V$83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'UZr 800K'!$M$85:$V$85</c:f>
              <c:numCache>
                <c:formatCode>General</c:formatCode>
                <c:ptCount val="10"/>
                <c:pt idx="0">
                  <c:v>0</c:v>
                </c:pt>
                <c:pt idx="1">
                  <c:v>21.6</c:v>
                </c:pt>
                <c:pt idx="2">
                  <c:v>22.7</c:v>
                </c:pt>
                <c:pt idx="3">
                  <c:v>31.8</c:v>
                </c:pt>
                <c:pt idx="4">
                  <c:v>43.5</c:v>
                </c:pt>
                <c:pt idx="5">
                  <c:v>59.5</c:v>
                </c:pt>
                <c:pt idx="6">
                  <c:v>66.400000000000006</c:v>
                </c:pt>
                <c:pt idx="7">
                  <c:v>63.4</c:v>
                </c:pt>
                <c:pt idx="8">
                  <c:v>58.9</c:v>
                </c:pt>
                <c:pt idx="9">
                  <c:v>56.8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6-604B-B342-7B8662D74DFB}"/>
            </c:ext>
          </c:extLst>
        </c:ser>
        <c:ser>
          <c:idx val="2"/>
          <c:order val="2"/>
          <c:tx>
            <c:strRef>
              <c:f>'UZr 800K'!$L$86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'UZr 800K'!$M$83:$V$83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'UZr 800K'!$M$86:$V$86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25.5</c:v>
                </c:pt>
                <c:pt idx="3">
                  <c:v>28.9</c:v>
                </c:pt>
                <c:pt idx="4">
                  <c:v>44.6</c:v>
                </c:pt>
                <c:pt idx="5">
                  <c:v>60</c:v>
                </c:pt>
                <c:pt idx="6">
                  <c:v>62.2</c:v>
                </c:pt>
                <c:pt idx="7">
                  <c:v>62.8</c:v>
                </c:pt>
                <c:pt idx="8">
                  <c:v>57.9</c:v>
                </c:pt>
                <c:pt idx="9">
                  <c:v>52.3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6-604B-B342-7B8662D74DFB}"/>
            </c:ext>
          </c:extLst>
        </c:ser>
        <c:ser>
          <c:idx val="3"/>
          <c:order val="3"/>
          <c:tx>
            <c:strRef>
              <c:f>'UZr 800K'!$L$87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'UZr 800K'!$M$83:$V$83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'UZr 800K'!$M$87:$V$87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33.9</c:v>
                </c:pt>
                <c:pt idx="4">
                  <c:v>48.3</c:v>
                </c:pt>
                <c:pt idx="5">
                  <c:v>60.7</c:v>
                </c:pt>
                <c:pt idx="6">
                  <c:v>58.1</c:v>
                </c:pt>
                <c:pt idx="7">
                  <c:v>61.8</c:v>
                </c:pt>
                <c:pt idx="8">
                  <c:v>55</c:v>
                </c:pt>
                <c:pt idx="9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6-604B-B342-7B8662D74DFB}"/>
            </c:ext>
          </c:extLst>
        </c:ser>
        <c:ser>
          <c:idx val="4"/>
          <c:order val="4"/>
          <c:tx>
            <c:strRef>
              <c:f>'UZr 800K'!$L$88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'UZr 800K'!$M$83:$V$83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'UZr 800K'!$M$88:$V$88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46.1</c:v>
                </c:pt>
                <c:pt idx="5">
                  <c:v>49.8</c:v>
                </c:pt>
                <c:pt idx="6">
                  <c:v>54.6</c:v>
                </c:pt>
                <c:pt idx="7">
                  <c:v>54.8</c:v>
                </c:pt>
                <c:pt idx="8">
                  <c:v>51.4</c:v>
                </c:pt>
                <c:pt idx="9">
                  <c:v>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6-604B-B342-7B8662D74DFB}"/>
            </c:ext>
          </c:extLst>
        </c:ser>
        <c:ser>
          <c:idx val="5"/>
          <c:order val="5"/>
          <c:tx>
            <c:strRef>
              <c:f>'UZr 800K'!$L$89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'UZr 800K'!$M$83:$V$83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'UZr 800K'!$M$89:$V$89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51.4</c:v>
                </c:pt>
                <c:pt idx="6">
                  <c:v>54.1</c:v>
                </c:pt>
                <c:pt idx="7">
                  <c:v>54.2</c:v>
                </c:pt>
                <c:pt idx="8">
                  <c:v>49.5</c:v>
                </c:pt>
                <c:pt idx="9">
                  <c:v>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6-604B-B342-7B8662D74DFB}"/>
            </c:ext>
          </c:extLst>
        </c:ser>
        <c:ser>
          <c:idx val="6"/>
          <c:order val="6"/>
          <c:tx>
            <c:strRef>
              <c:f>'UZr 800K'!$L$90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'UZr 800K'!$M$83:$V$83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'UZr 800K'!$M$90:$V$90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49.3</c:v>
                </c:pt>
                <c:pt idx="7">
                  <c:v>41.4</c:v>
                </c:pt>
                <c:pt idx="8">
                  <c:v>45.9</c:v>
                </c:pt>
                <c:pt idx="9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6-604B-B342-7B8662D74DFB}"/>
            </c:ext>
          </c:extLst>
        </c:ser>
        <c:ser>
          <c:idx val="7"/>
          <c:order val="7"/>
          <c:tx>
            <c:strRef>
              <c:f>'UZr 800K'!$L$91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'UZr 800K'!$M$83:$V$83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'UZr 800K'!$M$91:$V$91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48.5</c:v>
                </c:pt>
                <c:pt idx="8">
                  <c:v>38.299999999999997</c:v>
                </c:pt>
                <c:pt idx="9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6-604B-B342-7B8662D74DFB}"/>
            </c:ext>
          </c:extLst>
        </c:ser>
        <c:ser>
          <c:idx val="8"/>
          <c:order val="8"/>
          <c:tx>
            <c:strRef>
              <c:f>'UZr 800K'!$L$92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'UZr 800K'!$M$83:$V$83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'UZr 800K'!$M$92:$V$92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40.299999999999997</c:v>
                </c:pt>
                <c:pt idx="9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E6-604B-B342-7B8662D74DFB}"/>
            </c:ext>
          </c:extLst>
        </c:ser>
        <c:ser>
          <c:idx val="9"/>
          <c:order val="9"/>
          <c:tx>
            <c:strRef>
              <c:f>'UZr 800K'!$L$93</c:f>
              <c:strCache>
                <c:ptCount val="1"/>
                <c:pt idx="0">
                  <c:v>35.3</c:v>
                </c:pt>
              </c:strCache>
            </c:strRef>
          </c:tx>
          <c:cat>
            <c:numRef>
              <c:f>'UZr 800K'!$M$83:$V$83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'UZr 800K'!$M$93:$V$93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E6-604B-B342-7B8662D74DFB}"/>
            </c:ext>
          </c:extLst>
        </c:ser>
        <c:bandFmts>
          <c:bandFmt>
            <c:idx val="0"/>
            <c:spPr>
              <a:noFill/>
            </c:spPr>
          </c:bandFmt>
          <c:bandFmt>
            <c:idx val="1"/>
            <c:spPr>
              <a:noFill/>
            </c:spPr>
          </c:bandFmt>
        </c:bandFmts>
        <c:axId val="-1489387408"/>
        <c:axId val="-1489385088"/>
        <c:axId val="-1489381856"/>
      </c:surfaceChart>
      <c:catAx>
        <c:axId val="-148938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89385088"/>
        <c:crosses val="autoZero"/>
        <c:auto val="1"/>
        <c:lblAlgn val="ctr"/>
        <c:lblOffset val="100"/>
        <c:noMultiLvlLbl val="0"/>
      </c:catAx>
      <c:valAx>
        <c:axId val="-14893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-1489387408"/>
        <c:crosses val="autoZero"/>
        <c:crossBetween val="midCat"/>
        <c:majorUnit val="10"/>
      </c:valAx>
      <c:serAx>
        <c:axId val="-14893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489385088"/>
        <c:crosses val="autoZero"/>
      </c:serAx>
      <c:spPr>
        <a:ln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41724448623"/>
          <c:y val="5.28455284552845E-2"/>
          <c:w val="0.83301210483017996"/>
          <c:h val="0.77472889059599304"/>
        </c:manualLayout>
      </c:layout>
      <c:scatterChart>
        <c:scatterStyle val="smoothMarker"/>
        <c:varyColors val="0"/>
        <c:ser>
          <c:idx val="0"/>
          <c:order val="0"/>
          <c:tx>
            <c:v>800K</c:v>
          </c:tx>
          <c:marker>
            <c:symbol val="none"/>
          </c:marker>
          <c:xVal>
            <c:numRef>
              <c:f>'UZr 800K'!$B$63:$J$63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'UZr 800K'!$B$65:$J$65</c:f>
              <c:numCache>
                <c:formatCode>General</c:formatCode>
                <c:ptCount val="9"/>
                <c:pt idx="0">
                  <c:v>1.9758771929824562E-2</c:v>
                </c:pt>
                <c:pt idx="1">
                  <c:v>0.1519298245614035</c:v>
                </c:pt>
                <c:pt idx="2">
                  <c:v>0.32208333333333333</c:v>
                </c:pt>
                <c:pt idx="3">
                  <c:v>0.44491228070175437</c:v>
                </c:pt>
                <c:pt idx="4">
                  <c:v>0.52350877192982459</c:v>
                </c:pt>
                <c:pt idx="5">
                  <c:v>0.61326067694488751</c:v>
                </c:pt>
                <c:pt idx="6">
                  <c:v>0.66210526315789475</c:v>
                </c:pt>
                <c:pt idx="7">
                  <c:v>0.71744107744107732</c:v>
                </c:pt>
                <c:pt idx="8">
                  <c:v>0.84398989898989896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7-5D46-9C1D-875426912F60}"/>
            </c:ext>
          </c:extLst>
        </c:ser>
        <c:ser>
          <c:idx val="1"/>
          <c:order val="1"/>
          <c:tx>
            <c:v>1000K</c:v>
          </c:tx>
          <c:marker>
            <c:symbol val="none"/>
          </c:marker>
          <c:xVal>
            <c:numRef>
              <c:f>'UZr 800K'!$B$72:$J$72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'UZr 800K'!$B$74:$J$74</c:f>
              <c:numCache>
                <c:formatCode>General</c:formatCode>
                <c:ptCount val="9"/>
                <c:pt idx="0">
                  <c:v>3.5545454545454547E-2</c:v>
                </c:pt>
                <c:pt idx="1">
                  <c:v>0.19</c:v>
                </c:pt>
                <c:pt idx="2">
                  <c:v>0.36799999999999999</c:v>
                </c:pt>
                <c:pt idx="3">
                  <c:v>0.49563636363636365</c:v>
                </c:pt>
                <c:pt idx="4">
                  <c:v>0.58499999999999996</c:v>
                </c:pt>
                <c:pt idx="5">
                  <c:v>0.67345454545454542</c:v>
                </c:pt>
                <c:pt idx="6">
                  <c:v>0.73499999999999999</c:v>
                </c:pt>
                <c:pt idx="7">
                  <c:v>0.80527272727272736</c:v>
                </c:pt>
                <c:pt idx="8">
                  <c:v>0.91254545454545455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7-5D46-9C1D-875426912F60}"/>
            </c:ext>
          </c:extLst>
        </c:ser>
        <c:ser>
          <c:idx val="2"/>
          <c:order val="2"/>
          <c:marker>
            <c:symbol val="none"/>
          </c:marker>
          <c:xVal>
            <c:numRef>
              <c:f>'UZr 800K'!$B$72:$J$72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'UZr 800K'!$B$75:$J$75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7-5D46-9C1D-87542691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275216"/>
        <c:axId val="-1489271824"/>
      </c:scatterChart>
      <c:valAx>
        <c:axId val="-1489275216"/>
        <c:scaling>
          <c:orientation val="minMax"/>
          <c:max val="10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489271824"/>
        <c:crosses val="autoZero"/>
        <c:crossBetween val="midCat"/>
      </c:valAx>
      <c:valAx>
        <c:axId val="-1489271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4892752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0.16666666666666699"/>
          <c:y val="0.106716279367518"/>
          <c:w val="0.15562796254945699"/>
          <c:h val="0.182914666154536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46850393701"/>
          <c:y val="6.0185185185185203E-2"/>
          <c:w val="0.80698381452318502"/>
          <c:h val="0.79469160104986902"/>
        </c:manualLayout>
      </c:layout>
      <c:scatterChart>
        <c:scatterStyle val="smoothMarker"/>
        <c:varyColors val="0"/>
        <c:ser>
          <c:idx val="0"/>
          <c:order val="0"/>
          <c:tx>
            <c:v>dir24</c:v>
          </c:tx>
          <c:xVal>
            <c:numRef>
              <c:f>'UZr 800K'!$C$5:$J$5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'UZr 800K'!$C$31:$J$31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32</c:v>
                </c:pt>
                <c:pt idx="3">
                  <c:v>41</c:v>
                </c:pt>
                <c:pt idx="4">
                  <c:v>49</c:v>
                </c:pt>
                <c:pt idx="5">
                  <c:v>52</c:v>
                </c:pt>
                <c:pt idx="6">
                  <c:v>65</c:v>
                </c:pt>
                <c:pt idx="7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F-BD4E-A32C-F936F2C3CDF6}"/>
            </c:ext>
          </c:extLst>
        </c:ser>
        <c:ser>
          <c:idx val="1"/>
          <c:order val="1"/>
          <c:tx>
            <c:v>dir1</c:v>
          </c:tx>
          <c:xVal>
            <c:numRef>
              <c:f>'UZr 800K'!$B$5:$E$5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'UZr 800K'!$B$6:$E$6</c:f>
              <c:numCache>
                <c:formatCode>General</c:formatCode>
                <c:ptCount val="4"/>
                <c:pt idx="0">
                  <c:v>5</c:v>
                </c:pt>
                <c:pt idx="1">
                  <c:v>49</c:v>
                </c:pt>
                <c:pt idx="2">
                  <c:v>77</c:v>
                </c:pt>
                <c:pt idx="3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F-BD4E-A32C-F936F2C3CDF6}"/>
            </c:ext>
          </c:extLst>
        </c:ser>
        <c:ser>
          <c:idx val="2"/>
          <c:order val="2"/>
          <c:tx>
            <c:v>dir55</c:v>
          </c:tx>
          <c:xVal>
            <c:numRef>
              <c:f>'UZr 800K'!$C$63:$I$63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'UZr 800K'!$C$53:$I$53</c:f>
              <c:numCache>
                <c:formatCode>General</c:formatCode>
                <c:ptCount val="7"/>
                <c:pt idx="0">
                  <c:v>9</c:v>
                </c:pt>
                <c:pt idx="1">
                  <c:v>37</c:v>
                </c:pt>
                <c:pt idx="2">
                  <c:v>37</c:v>
                </c:pt>
                <c:pt idx="3">
                  <c:v>46</c:v>
                </c:pt>
                <c:pt idx="4">
                  <c:v>64</c:v>
                </c:pt>
                <c:pt idx="5">
                  <c:v>62</c:v>
                </c:pt>
                <c:pt idx="6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CF-BD4E-A32C-F936F2C3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242176"/>
        <c:axId val="-1489239056"/>
      </c:scatterChart>
      <c:valAx>
        <c:axId val="-14892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489239056"/>
        <c:crosses val="autoZero"/>
        <c:crossBetween val="midCat"/>
      </c:valAx>
      <c:valAx>
        <c:axId val="-1489239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</a:t>
                </a:r>
                <a:r>
                  <a:rPr lang="en-US" baseline="0"/>
                  <a:t> Pair Production *100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4892421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174496937882804"/>
          <c:y val="0.52257217847769"/>
          <c:w val="0.14769947506561701"/>
          <c:h val="0.27892935258092699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46850393701"/>
          <c:y val="6.0185185185185203E-2"/>
          <c:w val="0.80698381452318502"/>
          <c:h val="0.79469160104986902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140699912510936"/>
                  <c:y val="-9.7222222222222196E-2"/>
                </c:manualLayout>
              </c:layout>
              <c:numFmt formatCode="0.0000E+00" sourceLinked="0"/>
            </c:trendlineLbl>
          </c:trendline>
          <c:xVal>
            <c:numRef>
              <c:f>'UZr 800K'!$B$63:$J$63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'UZr 800K'!$B$78:$J$78</c:f>
              <c:numCache>
                <c:formatCode>General</c:formatCode>
                <c:ptCount val="9"/>
                <c:pt idx="2">
                  <c:v>11</c:v>
                </c:pt>
                <c:pt idx="3">
                  <c:v>25</c:v>
                </c:pt>
                <c:pt idx="4">
                  <c:v>34</c:v>
                </c:pt>
                <c:pt idx="5">
                  <c:v>31</c:v>
                </c:pt>
                <c:pt idx="6">
                  <c:v>37</c:v>
                </c:pt>
                <c:pt idx="7">
                  <c:v>48</c:v>
                </c:pt>
                <c:pt idx="8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8-1543-950A-8A841B2FE1AB}"/>
            </c:ext>
          </c:extLst>
        </c:ser>
        <c:ser>
          <c:idx val="0"/>
          <c:order val="1"/>
          <c:spPr>
            <a:ln w="47625">
              <a:noFill/>
            </a:ln>
          </c:spPr>
          <c:xVal>
            <c:numRef>
              <c:f>'UZr 800K'!$D$63:$I$63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'UZr 800K'!$D$39:$I$39</c:f>
              <c:numCache>
                <c:formatCode>General</c:formatCode>
                <c:ptCount val="6"/>
                <c:pt idx="0">
                  <c:v>16</c:v>
                </c:pt>
                <c:pt idx="1">
                  <c:v>28</c:v>
                </c:pt>
                <c:pt idx="2">
                  <c:v>40</c:v>
                </c:pt>
                <c:pt idx="3">
                  <c:v>52</c:v>
                </c:pt>
                <c:pt idx="4">
                  <c:v>53</c:v>
                </c:pt>
                <c:pt idx="5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8-1543-950A-8A841B2F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209248"/>
        <c:axId val="-1489205216"/>
      </c:scatterChart>
      <c:valAx>
        <c:axId val="-148920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489205216"/>
        <c:crosses val="autoZero"/>
        <c:crossBetween val="midCat"/>
      </c:valAx>
      <c:valAx>
        <c:axId val="-1489205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</a:t>
                </a:r>
                <a:r>
                  <a:rPr lang="en-US" baseline="0"/>
                  <a:t> Pair Production *100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489209248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3.7586477063501392E-2"/>
                  <c:y val="-3.0808059638932968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'UZr 800K'!$B$63:$J$63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'UZr 800K'!$R$65:$Z$65</c:f>
              <c:numCache>
                <c:formatCode>General</c:formatCode>
                <c:ptCount val="9"/>
                <c:pt idx="0">
                  <c:v>1.1044622188911755</c:v>
                </c:pt>
                <c:pt idx="1">
                  <c:v>13.047962110791694</c:v>
                </c:pt>
                <c:pt idx="2">
                  <c:v>29.486132070988795</c:v>
                </c:pt>
                <c:pt idx="3">
                  <c:v>41.926104115547787</c:v>
                </c:pt>
                <c:pt idx="4">
                  <c:v>50.157147633799461</c:v>
                </c:pt>
                <c:pt idx="5">
                  <c:v>59.65497995984606</c:v>
                </c:pt>
                <c:pt idx="6">
                  <c:v>64.46754776437291</c:v>
                </c:pt>
                <c:pt idx="7">
                  <c:v>69.945384790457297</c:v>
                </c:pt>
                <c:pt idx="8">
                  <c:v>82.579392211116271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1-7448-9640-B339B47C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9364576"/>
        <c:axId val="-1489363008"/>
      </c:scatterChart>
      <c:valAx>
        <c:axId val="-148936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89363008"/>
        <c:crosses val="autoZero"/>
        <c:crossBetween val="midCat"/>
      </c:valAx>
      <c:valAx>
        <c:axId val="-1489363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8936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'adp gam 800'!$B$71:$G$71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'adp gam 800'!$B$74:$G$74</c:f>
              <c:numCache>
                <c:formatCode>General</c:formatCode>
                <c:ptCount val="6"/>
                <c:pt idx="0">
                  <c:v>7.1960784313725492</c:v>
                </c:pt>
                <c:pt idx="1">
                  <c:v>31.2</c:v>
                </c:pt>
                <c:pt idx="2">
                  <c:v>46.290909090909089</c:v>
                </c:pt>
                <c:pt idx="3">
                  <c:v>57.381818181818183</c:v>
                </c:pt>
                <c:pt idx="4">
                  <c:v>67.163636363636357</c:v>
                </c:pt>
                <c:pt idx="5">
                  <c:v>77.181818181818187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B-6A48-91A3-2E5BD2ACE9C7}"/>
            </c:ext>
          </c:extLst>
        </c:ser>
        <c:ser>
          <c:idx val="0"/>
          <c:order val="0"/>
          <c:marker>
            <c:symbol val="none"/>
          </c:marker>
          <c:xVal>
            <c:numRef>
              <c:f>'adp gam 800'!$B$71:$G$71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'adp gam 800'!$B$72:$G$72</c:f>
              <c:numCache>
                <c:formatCode>General</c:formatCode>
                <c:ptCount val="6"/>
                <c:pt idx="0">
                  <c:v>3.6727272727272728</c:v>
                </c:pt>
                <c:pt idx="1">
                  <c:v>25.127272727272729</c:v>
                </c:pt>
                <c:pt idx="2">
                  <c:v>43.327272727272728</c:v>
                </c:pt>
                <c:pt idx="3">
                  <c:v>55.127272727272725</c:v>
                </c:pt>
                <c:pt idx="4">
                  <c:v>63.509090909090908</c:v>
                </c:pt>
                <c:pt idx="5">
                  <c:v>71.79357208448117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FB-6A48-91A3-2E5BD2ACE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527088"/>
        <c:axId val="-1459524880"/>
      </c:scatterChart>
      <c:valAx>
        <c:axId val="-145952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59524880"/>
        <c:crosses val="autoZero"/>
        <c:crossBetween val="midCat"/>
      </c:valAx>
      <c:valAx>
        <c:axId val="-145952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5952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'adp gam 800'!$K$71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800'!$L$71:$U$71</c:f>
              <c:numCache>
                <c:formatCode>General</c:formatCode>
                <c:ptCount val="10"/>
                <c:pt idx="0">
                  <c:v>16.5</c:v>
                </c:pt>
                <c:pt idx="1">
                  <c:v>15.5</c:v>
                </c:pt>
                <c:pt idx="2">
                  <c:v>19.3</c:v>
                </c:pt>
                <c:pt idx="3">
                  <c:v>22.9</c:v>
                </c:pt>
                <c:pt idx="4">
                  <c:v>31.9</c:v>
                </c:pt>
                <c:pt idx="5">
                  <c:v>44.1</c:v>
                </c:pt>
                <c:pt idx="6">
                  <c:v>46.7</c:v>
                </c:pt>
                <c:pt idx="7">
                  <c:v>43.1</c:v>
                </c:pt>
                <c:pt idx="8">
                  <c:v>42.3</c:v>
                </c:pt>
                <c:pt idx="9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C-FD4A-B53B-64656724A3DE}"/>
            </c:ext>
          </c:extLst>
        </c:ser>
        <c:ser>
          <c:idx val="1"/>
          <c:order val="1"/>
          <c:tx>
            <c:strRef>
              <c:f>'adp gam 800'!$K$72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800'!$L$72:$U$72</c:f>
              <c:numCache>
                <c:formatCode>General</c:formatCode>
                <c:ptCount val="10"/>
                <c:pt idx="0">
                  <c:v>0</c:v>
                </c:pt>
                <c:pt idx="1">
                  <c:v>17.399999999999999</c:v>
                </c:pt>
                <c:pt idx="2">
                  <c:v>16.8</c:v>
                </c:pt>
                <c:pt idx="3">
                  <c:v>24.7</c:v>
                </c:pt>
                <c:pt idx="4">
                  <c:v>41.8</c:v>
                </c:pt>
                <c:pt idx="5">
                  <c:v>52.6</c:v>
                </c:pt>
                <c:pt idx="6">
                  <c:v>46.3</c:v>
                </c:pt>
                <c:pt idx="7">
                  <c:v>47.5</c:v>
                </c:pt>
                <c:pt idx="8">
                  <c:v>39.4</c:v>
                </c:pt>
                <c:pt idx="9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C-FD4A-B53B-64656724A3DE}"/>
            </c:ext>
          </c:extLst>
        </c:ser>
        <c:ser>
          <c:idx val="2"/>
          <c:order val="2"/>
          <c:tx>
            <c:strRef>
              <c:f>'adp gam 800'!$K$73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800'!$L$73:$U$73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21.4</c:v>
                </c:pt>
                <c:pt idx="3">
                  <c:v>26.9</c:v>
                </c:pt>
                <c:pt idx="4">
                  <c:v>43.5</c:v>
                </c:pt>
                <c:pt idx="5">
                  <c:v>50.7</c:v>
                </c:pt>
                <c:pt idx="6">
                  <c:v>46.3</c:v>
                </c:pt>
                <c:pt idx="7">
                  <c:v>46.7</c:v>
                </c:pt>
                <c:pt idx="8">
                  <c:v>41.6</c:v>
                </c:pt>
                <c:pt idx="9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C-FD4A-B53B-64656724A3DE}"/>
            </c:ext>
          </c:extLst>
        </c:ser>
        <c:ser>
          <c:idx val="3"/>
          <c:order val="3"/>
          <c:tx>
            <c:strRef>
              <c:f>'adp gam 800'!$K$74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800'!$L$74:$U$74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23.9</c:v>
                </c:pt>
                <c:pt idx="4">
                  <c:v>31.3</c:v>
                </c:pt>
                <c:pt idx="5">
                  <c:v>40.299999999999997</c:v>
                </c:pt>
                <c:pt idx="6">
                  <c:v>41.3</c:v>
                </c:pt>
                <c:pt idx="7">
                  <c:v>41.5</c:v>
                </c:pt>
                <c:pt idx="8">
                  <c:v>37.5</c:v>
                </c:pt>
                <c:pt idx="9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C-FD4A-B53B-64656724A3DE}"/>
            </c:ext>
          </c:extLst>
        </c:ser>
        <c:ser>
          <c:idx val="4"/>
          <c:order val="4"/>
          <c:tx>
            <c:strRef>
              <c:f>'adp gam 800'!$K$75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800'!$L$75:$U$75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34.1</c:v>
                </c:pt>
                <c:pt idx="5">
                  <c:v>36.6</c:v>
                </c:pt>
                <c:pt idx="6">
                  <c:v>41</c:v>
                </c:pt>
                <c:pt idx="7">
                  <c:v>39.200000000000003</c:v>
                </c:pt>
                <c:pt idx="8">
                  <c:v>37.799999999999997</c:v>
                </c:pt>
                <c:pt idx="9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C-FD4A-B53B-64656724A3DE}"/>
            </c:ext>
          </c:extLst>
        </c:ser>
        <c:ser>
          <c:idx val="5"/>
          <c:order val="5"/>
          <c:tx>
            <c:strRef>
              <c:f>'adp gam 800'!$K$76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800'!$L$76:$U$76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37.4</c:v>
                </c:pt>
                <c:pt idx="6">
                  <c:v>42</c:v>
                </c:pt>
                <c:pt idx="7">
                  <c:v>36.5</c:v>
                </c:pt>
                <c:pt idx="8">
                  <c:v>37.5</c:v>
                </c:pt>
                <c:pt idx="9">
                  <c:v>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9C-FD4A-B53B-64656724A3DE}"/>
            </c:ext>
          </c:extLst>
        </c:ser>
        <c:ser>
          <c:idx val="6"/>
          <c:order val="6"/>
          <c:tx>
            <c:strRef>
              <c:f>'adp gam 800'!$K$77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800'!$L$77:$U$77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  <c:pt idx="7">
                  <c:v>35.5</c:v>
                </c:pt>
                <c:pt idx="8">
                  <c:v>42.3</c:v>
                </c:pt>
                <c:pt idx="9">
                  <c:v>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9C-FD4A-B53B-64656724A3DE}"/>
            </c:ext>
          </c:extLst>
        </c:ser>
        <c:ser>
          <c:idx val="7"/>
          <c:order val="7"/>
          <c:tx>
            <c:strRef>
              <c:f>'adp gam 800'!$K$78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800'!$L$78:$U$78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34.200000000000003</c:v>
                </c:pt>
                <c:pt idx="8">
                  <c:v>36.4</c:v>
                </c:pt>
                <c:pt idx="9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9C-FD4A-B53B-64656724A3DE}"/>
            </c:ext>
          </c:extLst>
        </c:ser>
        <c:ser>
          <c:idx val="8"/>
          <c:order val="8"/>
          <c:tx>
            <c:strRef>
              <c:f>'adp gam 800'!$K$79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800'!$L$79:$U$79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30.5</c:v>
                </c:pt>
                <c:pt idx="9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9C-FD4A-B53B-64656724A3DE}"/>
            </c:ext>
          </c:extLst>
        </c:ser>
        <c:ser>
          <c:idx val="9"/>
          <c:order val="9"/>
          <c:tx>
            <c:strRef>
              <c:f>'adp gam 800'!$K$80</c:f>
              <c:strCache>
                <c:ptCount val="1"/>
                <c:pt idx="0">
                  <c:v>35.3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800'!$L$80:$U$80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9C-FD4A-B53B-64656724A3DE}"/>
            </c:ext>
          </c:extLst>
        </c:ser>
        <c:bandFmts/>
        <c:axId val="-1459479776"/>
        <c:axId val="-1459477024"/>
        <c:axId val="-1459474544"/>
      </c:surfaceChart>
      <c:catAx>
        <c:axId val="-14594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59477024"/>
        <c:crosses val="autoZero"/>
        <c:auto val="1"/>
        <c:lblAlgn val="ctr"/>
        <c:lblOffset val="100"/>
        <c:noMultiLvlLbl val="0"/>
      </c:catAx>
      <c:valAx>
        <c:axId val="-14594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-1459479776"/>
        <c:crosses val="autoZero"/>
        <c:crossBetween val="midCat"/>
      </c:valAx>
      <c:serAx>
        <c:axId val="-145947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45947702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old!$A$12:$A$16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1.7</c:v>
                </c:pt>
                <c:pt idx="4">
                  <c:v>2</c:v>
                </c:pt>
              </c:numCache>
            </c:numRef>
          </c:xVal>
          <c:yVal>
            <c:numRef>
              <c:f>old!$B$12:$B$16</c:f>
              <c:numCache>
                <c:formatCode>General</c:formatCode>
                <c:ptCount val="5"/>
                <c:pt idx="0">
                  <c:v>7</c:v>
                </c:pt>
                <c:pt idx="1">
                  <c:v>26</c:v>
                </c:pt>
                <c:pt idx="2">
                  <c:v>37</c:v>
                </c:pt>
                <c:pt idx="3">
                  <c:v>52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F-A546-B508-107B64DF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2855904"/>
        <c:axId val="-1082854128"/>
      </c:scatterChart>
      <c:valAx>
        <c:axId val="-10828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82854128"/>
        <c:crosses val="autoZero"/>
        <c:crossBetween val="midCat"/>
      </c:valAx>
      <c:valAx>
        <c:axId val="-108285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08285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6.0831244409055601E-2"/>
                  <c:y val="-6.4272211720226805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'adp gam 800'!$B$61:$H$61</c:f>
              <c:numCache>
                <c:formatCode>General</c:formatCode>
                <c:ptCount val="7"/>
                <c:pt idx="0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'adp gam 800'!$B$66:$H$66</c:f>
              <c:numCache>
                <c:formatCode>General</c:formatCode>
                <c:ptCount val="7"/>
                <c:pt idx="0">
                  <c:v>3.0826553456760277</c:v>
                </c:pt>
                <c:pt idx="2">
                  <c:v>22.982974117254614</c:v>
                </c:pt>
                <c:pt idx="3">
                  <c:v>41.128550333406402</c:v>
                </c:pt>
                <c:pt idx="4">
                  <c:v>53.315776601848412</c:v>
                </c:pt>
                <c:pt idx="5">
                  <c:v>61.925532131462539</c:v>
                </c:pt>
                <c:pt idx="6">
                  <c:v>70.447705385947529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A-BC4C-B70B-600C42C64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453312"/>
        <c:axId val="-1459450832"/>
      </c:scatterChart>
      <c:valAx>
        <c:axId val="-14594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59450832"/>
        <c:crosses val="autoZero"/>
        <c:crossBetween val="midCat"/>
      </c:valAx>
      <c:valAx>
        <c:axId val="-145945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5945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6.0831244409055601E-2"/>
                  <c:y val="-6.4272211720226805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'adp gam 800'!$B$61:$H$61</c:f>
              <c:numCache>
                <c:formatCode>General</c:formatCode>
                <c:ptCount val="7"/>
                <c:pt idx="0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'adp gam 800'!$S$65:$Y$65</c:f>
              <c:numCache>
                <c:formatCode>General</c:formatCode>
                <c:ptCount val="7"/>
                <c:pt idx="0">
                  <c:v>3.0792295630986164</c:v>
                </c:pt>
                <c:pt idx="1">
                  <c:v>2.0332964587291542</c:v>
                </c:pt>
                <c:pt idx="2">
                  <c:v>23.029548223593654</c:v>
                </c:pt>
                <c:pt idx="3">
                  <c:v>41.136783548451277</c:v>
                </c:pt>
                <c:pt idx="4">
                  <c:v>53.301943567302217</c:v>
                </c:pt>
                <c:pt idx="5">
                  <c:v>61.900257779308284</c:v>
                </c:pt>
                <c:pt idx="6">
                  <c:v>70.406960375040029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8-544C-AAE1-B8300C85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453312"/>
        <c:axId val="-1459450832"/>
      </c:scatterChart>
      <c:valAx>
        <c:axId val="-14594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59450832"/>
        <c:crosses val="autoZero"/>
        <c:crossBetween val="midCat"/>
      </c:valAx>
      <c:valAx>
        <c:axId val="-145945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5945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4.4828521434820599E-2"/>
                  <c:y val="-0.14173920968212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'adp gam1000'!$B$61:$H$61</c:f>
              <c:numCache>
                <c:formatCode>General</c:formatCode>
                <c:ptCount val="7"/>
                <c:pt idx="0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'adp gam1000'!$B$66:$H$66</c:f>
              <c:numCache>
                <c:formatCode>General</c:formatCode>
                <c:ptCount val="7"/>
                <c:pt idx="0">
                  <c:v>6.5980295725624778</c:v>
                </c:pt>
                <c:pt idx="2">
                  <c:v>29.72167170579247</c:v>
                </c:pt>
                <c:pt idx="3">
                  <c:v>45.185771798137786</c:v>
                </c:pt>
                <c:pt idx="4">
                  <c:v>56.565531562728012</c:v>
                </c:pt>
                <c:pt idx="5">
                  <c:v>66.490554284119483</c:v>
                </c:pt>
                <c:pt idx="6">
                  <c:v>76.148992986100296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4-154A-845C-427C7BD6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424272"/>
        <c:axId val="-1459421792"/>
      </c:scatterChart>
      <c:valAx>
        <c:axId val="-145942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59421792"/>
        <c:crosses val="autoZero"/>
        <c:crossBetween val="midCat"/>
      </c:valAx>
      <c:valAx>
        <c:axId val="-1459421792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-145942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'adp gam 800'!$K$71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800'!$L$71:$U$71</c:f>
              <c:numCache>
                <c:formatCode>General</c:formatCode>
                <c:ptCount val="10"/>
                <c:pt idx="0">
                  <c:v>16.5</c:v>
                </c:pt>
                <c:pt idx="1">
                  <c:v>15.5</c:v>
                </c:pt>
                <c:pt idx="2">
                  <c:v>19.3</c:v>
                </c:pt>
                <c:pt idx="3">
                  <c:v>22.9</c:v>
                </c:pt>
                <c:pt idx="4">
                  <c:v>31.9</c:v>
                </c:pt>
                <c:pt idx="5">
                  <c:v>44.1</c:v>
                </c:pt>
                <c:pt idx="6">
                  <c:v>46.7</c:v>
                </c:pt>
                <c:pt idx="7">
                  <c:v>43.1</c:v>
                </c:pt>
                <c:pt idx="8">
                  <c:v>42.3</c:v>
                </c:pt>
                <c:pt idx="9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9-DA4A-9E5C-8D5CB48483DB}"/>
            </c:ext>
          </c:extLst>
        </c:ser>
        <c:ser>
          <c:idx val="1"/>
          <c:order val="1"/>
          <c:tx>
            <c:strRef>
              <c:f>'adp gam 800'!$K$72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800'!$L$72:$U$72</c:f>
              <c:numCache>
                <c:formatCode>General</c:formatCode>
                <c:ptCount val="10"/>
                <c:pt idx="0">
                  <c:v>0</c:v>
                </c:pt>
                <c:pt idx="1">
                  <c:v>17.399999999999999</c:v>
                </c:pt>
                <c:pt idx="2">
                  <c:v>16.8</c:v>
                </c:pt>
                <c:pt idx="3">
                  <c:v>24.7</c:v>
                </c:pt>
                <c:pt idx="4">
                  <c:v>41.8</c:v>
                </c:pt>
                <c:pt idx="5">
                  <c:v>52.6</c:v>
                </c:pt>
                <c:pt idx="6">
                  <c:v>46.3</c:v>
                </c:pt>
                <c:pt idx="7">
                  <c:v>47.5</c:v>
                </c:pt>
                <c:pt idx="8">
                  <c:v>39.4</c:v>
                </c:pt>
                <c:pt idx="9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9-DA4A-9E5C-8D5CB48483DB}"/>
            </c:ext>
          </c:extLst>
        </c:ser>
        <c:ser>
          <c:idx val="2"/>
          <c:order val="2"/>
          <c:tx>
            <c:strRef>
              <c:f>'adp gam 800'!$K$73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800'!$L$73:$U$73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21.4</c:v>
                </c:pt>
                <c:pt idx="3">
                  <c:v>26.9</c:v>
                </c:pt>
                <c:pt idx="4">
                  <c:v>43.5</c:v>
                </c:pt>
                <c:pt idx="5">
                  <c:v>50.7</c:v>
                </c:pt>
                <c:pt idx="6">
                  <c:v>46.3</c:v>
                </c:pt>
                <c:pt idx="7">
                  <c:v>46.7</c:v>
                </c:pt>
                <c:pt idx="8">
                  <c:v>41.6</c:v>
                </c:pt>
                <c:pt idx="9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9-DA4A-9E5C-8D5CB48483DB}"/>
            </c:ext>
          </c:extLst>
        </c:ser>
        <c:ser>
          <c:idx val="3"/>
          <c:order val="3"/>
          <c:tx>
            <c:strRef>
              <c:f>'adp gam 800'!$K$74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800'!$L$74:$U$74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23.9</c:v>
                </c:pt>
                <c:pt idx="4">
                  <c:v>31.3</c:v>
                </c:pt>
                <c:pt idx="5">
                  <c:v>40.299999999999997</c:v>
                </c:pt>
                <c:pt idx="6">
                  <c:v>41.3</c:v>
                </c:pt>
                <c:pt idx="7">
                  <c:v>41.5</c:v>
                </c:pt>
                <c:pt idx="8">
                  <c:v>37.5</c:v>
                </c:pt>
                <c:pt idx="9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E9-DA4A-9E5C-8D5CB48483DB}"/>
            </c:ext>
          </c:extLst>
        </c:ser>
        <c:ser>
          <c:idx val="4"/>
          <c:order val="4"/>
          <c:tx>
            <c:strRef>
              <c:f>'adp gam 800'!$K$75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800'!$L$75:$U$75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34.1</c:v>
                </c:pt>
                <c:pt idx="5">
                  <c:v>36.6</c:v>
                </c:pt>
                <c:pt idx="6">
                  <c:v>41</c:v>
                </c:pt>
                <c:pt idx="7">
                  <c:v>39.200000000000003</c:v>
                </c:pt>
                <c:pt idx="8">
                  <c:v>37.799999999999997</c:v>
                </c:pt>
                <c:pt idx="9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E9-DA4A-9E5C-8D5CB48483DB}"/>
            </c:ext>
          </c:extLst>
        </c:ser>
        <c:ser>
          <c:idx val="5"/>
          <c:order val="5"/>
          <c:tx>
            <c:strRef>
              <c:f>'adp gam 800'!$K$76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800'!$L$76:$U$76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37.4</c:v>
                </c:pt>
                <c:pt idx="6">
                  <c:v>42</c:v>
                </c:pt>
                <c:pt idx="7">
                  <c:v>36.5</c:v>
                </c:pt>
                <c:pt idx="8">
                  <c:v>37.5</c:v>
                </c:pt>
                <c:pt idx="9">
                  <c:v>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E9-DA4A-9E5C-8D5CB48483DB}"/>
            </c:ext>
          </c:extLst>
        </c:ser>
        <c:ser>
          <c:idx val="6"/>
          <c:order val="6"/>
          <c:tx>
            <c:strRef>
              <c:f>'adp gam 800'!$K$77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800'!$L$77:$U$77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  <c:pt idx="7">
                  <c:v>35.5</c:v>
                </c:pt>
                <c:pt idx="8">
                  <c:v>42.3</c:v>
                </c:pt>
                <c:pt idx="9">
                  <c:v>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E9-DA4A-9E5C-8D5CB48483DB}"/>
            </c:ext>
          </c:extLst>
        </c:ser>
        <c:ser>
          <c:idx val="7"/>
          <c:order val="7"/>
          <c:tx>
            <c:strRef>
              <c:f>'adp gam 800'!$K$78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800'!$L$78:$U$78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34.200000000000003</c:v>
                </c:pt>
                <c:pt idx="8">
                  <c:v>36.4</c:v>
                </c:pt>
                <c:pt idx="9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E9-DA4A-9E5C-8D5CB48483DB}"/>
            </c:ext>
          </c:extLst>
        </c:ser>
        <c:ser>
          <c:idx val="8"/>
          <c:order val="8"/>
          <c:tx>
            <c:strRef>
              <c:f>'adp gam 800'!$K$79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800'!$L$79:$U$79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30.5</c:v>
                </c:pt>
                <c:pt idx="9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9-DA4A-9E5C-8D5CB48483DB}"/>
            </c:ext>
          </c:extLst>
        </c:ser>
        <c:ser>
          <c:idx val="9"/>
          <c:order val="9"/>
          <c:tx>
            <c:strRef>
              <c:f>'adp gam 800'!$K$80</c:f>
              <c:strCache>
                <c:ptCount val="1"/>
                <c:pt idx="0">
                  <c:v>35.3</c:v>
                </c:pt>
              </c:strCache>
            </c:strRef>
          </c:tx>
          <c:cat>
            <c:numRef>
              <c:f>'adp gam 800'!$L$70:$U$70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'adp gam 800'!$L$80:$U$80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E9-DA4A-9E5C-8D5CB48483DB}"/>
            </c:ext>
          </c:extLst>
        </c:ser>
        <c:bandFmts/>
        <c:axId val="-1459373504"/>
        <c:axId val="-1459370752"/>
        <c:axId val="-1459368272"/>
      </c:surfaceChart>
      <c:catAx>
        <c:axId val="-14593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59370752"/>
        <c:crosses val="autoZero"/>
        <c:auto val="1"/>
        <c:lblAlgn val="ctr"/>
        <c:lblOffset val="100"/>
        <c:noMultiLvlLbl val="0"/>
      </c:catAx>
      <c:valAx>
        <c:axId val="-14593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-1459373504"/>
        <c:crosses val="autoZero"/>
        <c:crossBetween val="midCat"/>
      </c:valAx>
      <c:serAx>
        <c:axId val="-145936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45937075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'adp gam1000'!$A$6:$A$60</c:f>
              <c:strCache>
                <c:ptCount val="55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  <c:pt idx="10">
                  <c:v>dir11</c:v>
                </c:pt>
                <c:pt idx="11">
                  <c:v>dir12</c:v>
                </c:pt>
                <c:pt idx="12">
                  <c:v>dir13</c:v>
                </c:pt>
                <c:pt idx="13">
                  <c:v>dir14</c:v>
                </c:pt>
                <c:pt idx="14">
                  <c:v>dir15</c:v>
                </c:pt>
                <c:pt idx="15">
                  <c:v>dir16</c:v>
                </c:pt>
                <c:pt idx="16">
                  <c:v>dir17</c:v>
                </c:pt>
                <c:pt idx="17">
                  <c:v>dir18</c:v>
                </c:pt>
                <c:pt idx="18">
                  <c:v>dir19</c:v>
                </c:pt>
                <c:pt idx="19">
                  <c:v>dir20</c:v>
                </c:pt>
                <c:pt idx="20">
                  <c:v>dir21</c:v>
                </c:pt>
                <c:pt idx="21">
                  <c:v>dir22</c:v>
                </c:pt>
                <c:pt idx="22">
                  <c:v>dir23</c:v>
                </c:pt>
                <c:pt idx="23">
                  <c:v>dir24</c:v>
                </c:pt>
                <c:pt idx="24">
                  <c:v>dir25</c:v>
                </c:pt>
                <c:pt idx="25">
                  <c:v>dir26</c:v>
                </c:pt>
                <c:pt idx="26">
                  <c:v>dir27</c:v>
                </c:pt>
                <c:pt idx="27">
                  <c:v>dir28</c:v>
                </c:pt>
                <c:pt idx="28">
                  <c:v>dir29</c:v>
                </c:pt>
                <c:pt idx="29">
                  <c:v>dir30</c:v>
                </c:pt>
                <c:pt idx="30">
                  <c:v>dir31</c:v>
                </c:pt>
                <c:pt idx="31">
                  <c:v>dir32</c:v>
                </c:pt>
                <c:pt idx="32">
                  <c:v>dir33</c:v>
                </c:pt>
                <c:pt idx="33">
                  <c:v>dir34</c:v>
                </c:pt>
                <c:pt idx="34">
                  <c:v>dir35</c:v>
                </c:pt>
                <c:pt idx="35">
                  <c:v>dir36</c:v>
                </c:pt>
                <c:pt idx="36">
                  <c:v>dir37</c:v>
                </c:pt>
                <c:pt idx="37">
                  <c:v>dir38</c:v>
                </c:pt>
                <c:pt idx="38">
                  <c:v>dir39</c:v>
                </c:pt>
                <c:pt idx="39">
                  <c:v>dir40</c:v>
                </c:pt>
                <c:pt idx="40">
                  <c:v>dir41</c:v>
                </c:pt>
                <c:pt idx="41">
                  <c:v>dir42</c:v>
                </c:pt>
                <c:pt idx="42">
                  <c:v>dir43</c:v>
                </c:pt>
                <c:pt idx="43">
                  <c:v>dir44</c:v>
                </c:pt>
                <c:pt idx="44">
                  <c:v>dir45</c:v>
                </c:pt>
                <c:pt idx="45">
                  <c:v>dir46</c:v>
                </c:pt>
                <c:pt idx="46">
                  <c:v>dir47</c:v>
                </c:pt>
                <c:pt idx="47">
                  <c:v>dir48</c:v>
                </c:pt>
                <c:pt idx="48">
                  <c:v>dir49</c:v>
                </c:pt>
                <c:pt idx="49">
                  <c:v>dir50</c:v>
                </c:pt>
                <c:pt idx="50">
                  <c:v>dir51</c:v>
                </c:pt>
                <c:pt idx="51">
                  <c:v>dir52</c:v>
                </c:pt>
                <c:pt idx="52">
                  <c:v>dir53</c:v>
                </c:pt>
                <c:pt idx="53">
                  <c:v>dir54</c:v>
                </c:pt>
                <c:pt idx="54">
                  <c:v>dir55</c:v>
                </c:pt>
              </c:strCache>
            </c:strRef>
          </c:cat>
          <c:val>
            <c:numRef>
              <c:f>'adp gam1000'!$O$6:$O$60</c:f>
              <c:numCache>
                <c:formatCode>General</c:formatCode>
                <c:ptCount val="55"/>
                <c:pt idx="0">
                  <c:v>16.5</c:v>
                </c:pt>
                <c:pt idx="1">
                  <c:v>15.5</c:v>
                </c:pt>
                <c:pt idx="2">
                  <c:v>19.3</c:v>
                </c:pt>
                <c:pt idx="3">
                  <c:v>22.9</c:v>
                </c:pt>
                <c:pt idx="4">
                  <c:v>31.9</c:v>
                </c:pt>
                <c:pt idx="5">
                  <c:v>44.1</c:v>
                </c:pt>
                <c:pt idx="6">
                  <c:v>46.7</c:v>
                </c:pt>
                <c:pt idx="7">
                  <c:v>43.1</c:v>
                </c:pt>
                <c:pt idx="8">
                  <c:v>42.3</c:v>
                </c:pt>
                <c:pt idx="9">
                  <c:v>40.9</c:v>
                </c:pt>
                <c:pt idx="10">
                  <c:v>17.399999999999999</c:v>
                </c:pt>
                <c:pt idx="11">
                  <c:v>16.8</c:v>
                </c:pt>
                <c:pt idx="12">
                  <c:v>24.7</c:v>
                </c:pt>
                <c:pt idx="13">
                  <c:v>41.8</c:v>
                </c:pt>
                <c:pt idx="14">
                  <c:v>52.6</c:v>
                </c:pt>
                <c:pt idx="15">
                  <c:v>46.3</c:v>
                </c:pt>
                <c:pt idx="16">
                  <c:v>47.5</c:v>
                </c:pt>
                <c:pt idx="17">
                  <c:v>39.4</c:v>
                </c:pt>
                <c:pt idx="18">
                  <c:v>37.200000000000003</c:v>
                </c:pt>
                <c:pt idx="19">
                  <c:v>21.4</c:v>
                </c:pt>
                <c:pt idx="20">
                  <c:v>26.9</c:v>
                </c:pt>
                <c:pt idx="21">
                  <c:v>43.5</c:v>
                </c:pt>
                <c:pt idx="22">
                  <c:v>50.7</c:v>
                </c:pt>
                <c:pt idx="23">
                  <c:v>46.3</c:v>
                </c:pt>
                <c:pt idx="24">
                  <c:v>46.7</c:v>
                </c:pt>
                <c:pt idx="25">
                  <c:v>41.6</c:v>
                </c:pt>
                <c:pt idx="26">
                  <c:v>42.2</c:v>
                </c:pt>
                <c:pt idx="27">
                  <c:v>23.9</c:v>
                </c:pt>
                <c:pt idx="28">
                  <c:v>31.3</c:v>
                </c:pt>
                <c:pt idx="29">
                  <c:v>40.299999999999997</c:v>
                </c:pt>
                <c:pt idx="30">
                  <c:v>41.3</c:v>
                </c:pt>
                <c:pt idx="31">
                  <c:v>41.5</c:v>
                </c:pt>
                <c:pt idx="32">
                  <c:v>37.5</c:v>
                </c:pt>
                <c:pt idx="33">
                  <c:v>37.9</c:v>
                </c:pt>
                <c:pt idx="34">
                  <c:v>34.1</c:v>
                </c:pt>
                <c:pt idx="35">
                  <c:v>36.6</c:v>
                </c:pt>
                <c:pt idx="36">
                  <c:v>41</c:v>
                </c:pt>
                <c:pt idx="37">
                  <c:v>39.200000000000003</c:v>
                </c:pt>
                <c:pt idx="38">
                  <c:v>37.799999999999997</c:v>
                </c:pt>
                <c:pt idx="39">
                  <c:v>38.6</c:v>
                </c:pt>
                <c:pt idx="40">
                  <c:v>37.4</c:v>
                </c:pt>
                <c:pt idx="41">
                  <c:v>42</c:v>
                </c:pt>
                <c:pt idx="42">
                  <c:v>36.5</c:v>
                </c:pt>
                <c:pt idx="43">
                  <c:v>37.5</c:v>
                </c:pt>
                <c:pt idx="44">
                  <c:v>36.9</c:v>
                </c:pt>
                <c:pt idx="45">
                  <c:v>35</c:v>
                </c:pt>
                <c:pt idx="46">
                  <c:v>35.5</c:v>
                </c:pt>
                <c:pt idx="47">
                  <c:v>42.3</c:v>
                </c:pt>
                <c:pt idx="48">
                  <c:v>41.3</c:v>
                </c:pt>
                <c:pt idx="49">
                  <c:v>34.200000000000003</c:v>
                </c:pt>
                <c:pt idx="50">
                  <c:v>36.4</c:v>
                </c:pt>
                <c:pt idx="51">
                  <c:v>35.9</c:v>
                </c:pt>
                <c:pt idx="52">
                  <c:v>30.5</c:v>
                </c:pt>
                <c:pt idx="53">
                  <c:v>31.8</c:v>
                </c:pt>
                <c:pt idx="54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F-924A-8B44-C997328FB416}"/>
            </c:ext>
          </c:extLst>
        </c:ser>
        <c:ser>
          <c:idx val="1"/>
          <c:order val="1"/>
          <c:marker>
            <c:symbol val="none"/>
          </c:marker>
          <c:val>
            <c:numRef>
              <c:f>'adp gam1000'!$M$6:$M$60</c:f>
              <c:numCache>
                <c:formatCode>General</c:formatCode>
                <c:ptCount val="55"/>
                <c:pt idx="0">
                  <c:v>16.600000000000001</c:v>
                </c:pt>
                <c:pt idx="1">
                  <c:v>20.399999999999999</c:v>
                </c:pt>
                <c:pt idx="2">
                  <c:v>21</c:v>
                </c:pt>
                <c:pt idx="3">
                  <c:v>25.4</c:v>
                </c:pt>
                <c:pt idx="4">
                  <c:v>26</c:v>
                </c:pt>
                <c:pt idx="5">
                  <c:v>39.200000000000003</c:v>
                </c:pt>
                <c:pt idx="6">
                  <c:v>37.1</c:v>
                </c:pt>
                <c:pt idx="7">
                  <c:v>39.5</c:v>
                </c:pt>
                <c:pt idx="8">
                  <c:v>36.200000000000003</c:v>
                </c:pt>
                <c:pt idx="9">
                  <c:v>34.299999999999997</c:v>
                </c:pt>
                <c:pt idx="10">
                  <c:v>21.4</c:v>
                </c:pt>
                <c:pt idx="11">
                  <c:v>20.2</c:v>
                </c:pt>
                <c:pt idx="12">
                  <c:v>24.2</c:v>
                </c:pt>
                <c:pt idx="13">
                  <c:v>31.7</c:v>
                </c:pt>
                <c:pt idx="14">
                  <c:v>39</c:v>
                </c:pt>
                <c:pt idx="15">
                  <c:v>37.5</c:v>
                </c:pt>
                <c:pt idx="16">
                  <c:v>35.799999999999997</c:v>
                </c:pt>
                <c:pt idx="17">
                  <c:v>39.200000000000003</c:v>
                </c:pt>
                <c:pt idx="18">
                  <c:v>33.4</c:v>
                </c:pt>
                <c:pt idx="19">
                  <c:v>20.7</c:v>
                </c:pt>
                <c:pt idx="20">
                  <c:v>26.7</c:v>
                </c:pt>
                <c:pt idx="21">
                  <c:v>29.3</c:v>
                </c:pt>
                <c:pt idx="22">
                  <c:v>37.1</c:v>
                </c:pt>
                <c:pt idx="23">
                  <c:v>35.4</c:v>
                </c:pt>
                <c:pt idx="24">
                  <c:v>38.5</c:v>
                </c:pt>
                <c:pt idx="25">
                  <c:v>34.5</c:v>
                </c:pt>
                <c:pt idx="26">
                  <c:v>34</c:v>
                </c:pt>
                <c:pt idx="27">
                  <c:v>24.9</c:v>
                </c:pt>
                <c:pt idx="28">
                  <c:v>29.1</c:v>
                </c:pt>
                <c:pt idx="29">
                  <c:v>38.200000000000003</c:v>
                </c:pt>
                <c:pt idx="30">
                  <c:v>39.1</c:v>
                </c:pt>
                <c:pt idx="31">
                  <c:v>36.9</c:v>
                </c:pt>
                <c:pt idx="32">
                  <c:v>34.299999999999997</c:v>
                </c:pt>
                <c:pt idx="33">
                  <c:v>30</c:v>
                </c:pt>
                <c:pt idx="34">
                  <c:v>35.6</c:v>
                </c:pt>
                <c:pt idx="35">
                  <c:v>42.7</c:v>
                </c:pt>
                <c:pt idx="36">
                  <c:v>37.4</c:v>
                </c:pt>
                <c:pt idx="37">
                  <c:v>34.799999999999997</c:v>
                </c:pt>
                <c:pt idx="38">
                  <c:v>36</c:v>
                </c:pt>
                <c:pt idx="39">
                  <c:v>33.5</c:v>
                </c:pt>
                <c:pt idx="40">
                  <c:v>38.6</c:v>
                </c:pt>
                <c:pt idx="41">
                  <c:v>38.299999999999997</c:v>
                </c:pt>
                <c:pt idx="42">
                  <c:v>35.1</c:v>
                </c:pt>
                <c:pt idx="43">
                  <c:v>27.5</c:v>
                </c:pt>
                <c:pt idx="44">
                  <c:v>30.8</c:v>
                </c:pt>
                <c:pt idx="45">
                  <c:v>31.2</c:v>
                </c:pt>
                <c:pt idx="46">
                  <c:v>25.3</c:v>
                </c:pt>
                <c:pt idx="47">
                  <c:v>31.2</c:v>
                </c:pt>
                <c:pt idx="48">
                  <c:v>35.5</c:v>
                </c:pt>
                <c:pt idx="49">
                  <c:v>34.5</c:v>
                </c:pt>
                <c:pt idx="50">
                  <c:v>34.6</c:v>
                </c:pt>
                <c:pt idx="51">
                  <c:v>28</c:v>
                </c:pt>
                <c:pt idx="52">
                  <c:v>30.5</c:v>
                </c:pt>
                <c:pt idx="53">
                  <c:v>28</c:v>
                </c:pt>
                <c:pt idx="54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F-924A-8B44-C997328F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9344400"/>
        <c:axId val="-1459341648"/>
      </c:lineChart>
      <c:catAx>
        <c:axId val="-145934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459341648"/>
        <c:crosses val="autoZero"/>
        <c:auto val="1"/>
        <c:lblAlgn val="ctr"/>
        <c:lblOffset val="100"/>
        <c:noMultiLvlLbl val="0"/>
      </c:catAx>
      <c:valAx>
        <c:axId val="-145934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5934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4.4828521434820599E-2"/>
                  <c:y val="-0.14173920968212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'adp gam1000'!$B$61:$H$61</c:f>
              <c:numCache>
                <c:formatCode>General</c:formatCode>
                <c:ptCount val="7"/>
                <c:pt idx="0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'adp gam1000'!$Y$65:$AE$65</c:f>
              <c:numCache>
                <c:formatCode>General</c:formatCode>
                <c:ptCount val="7"/>
                <c:pt idx="0">
                  <c:v>6.0343244735568629</c:v>
                </c:pt>
                <c:pt idx="2">
                  <c:v>29.698181374287323</c:v>
                </c:pt>
                <c:pt idx="3">
                  <c:v>45.166771510011571</c:v>
                </c:pt>
                <c:pt idx="4">
                  <c:v>56.508880573512542</c:v>
                </c:pt>
                <c:pt idx="5">
                  <c:v>66.372840699160108</c:v>
                </c:pt>
                <c:pt idx="6">
                  <c:v>76.060290706514394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F-234A-B4EC-1E8D95C90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424272"/>
        <c:axId val="-1459421792"/>
      </c:scatterChart>
      <c:valAx>
        <c:axId val="-145942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59421792"/>
        <c:crosses val="autoZero"/>
        <c:crossBetween val="midCat"/>
      </c:valAx>
      <c:valAx>
        <c:axId val="-1459421792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-145942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'adp alpha 800'!$C$124:$I$124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'adp alpha 800'!$C$52:$I$52</c:f>
              <c:numCache>
                <c:formatCode>General</c:formatCode>
                <c:ptCount val="7"/>
                <c:pt idx="0">
                  <c:v>17</c:v>
                </c:pt>
                <c:pt idx="1">
                  <c:v>44</c:v>
                </c:pt>
                <c:pt idx="2">
                  <c:v>50</c:v>
                </c:pt>
                <c:pt idx="3">
                  <c:v>45</c:v>
                </c:pt>
                <c:pt idx="4">
                  <c:v>66</c:v>
                </c:pt>
                <c:pt idx="5">
                  <c:v>57</c:v>
                </c:pt>
                <c:pt idx="6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7-AF42-B1EB-F111A862F674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'adp alpha 800'!$B$5:$I$5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'adp alpha 800'!$B$9:$H$9</c:f>
              <c:numCache>
                <c:formatCode>General</c:formatCode>
                <c:ptCount val="7"/>
                <c:pt idx="0">
                  <c:v>2</c:v>
                </c:pt>
                <c:pt idx="1">
                  <c:v>23</c:v>
                </c:pt>
                <c:pt idx="2">
                  <c:v>56</c:v>
                </c:pt>
                <c:pt idx="3">
                  <c:v>50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7-AF42-B1EB-F111A862F674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'adp alpha 800'!$B$5:$I$5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'adp alpha 800'!$B$23:$I$23</c:f>
              <c:numCache>
                <c:formatCode>General</c:formatCode>
                <c:ptCount val="8"/>
                <c:pt idx="1">
                  <c:v>7</c:v>
                </c:pt>
                <c:pt idx="2">
                  <c:v>27</c:v>
                </c:pt>
                <c:pt idx="3">
                  <c:v>34</c:v>
                </c:pt>
                <c:pt idx="4">
                  <c:v>47</c:v>
                </c:pt>
                <c:pt idx="5">
                  <c:v>45</c:v>
                </c:pt>
                <c:pt idx="6">
                  <c:v>55</c:v>
                </c:pt>
                <c:pt idx="7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7-AF42-B1EB-F111A862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312240"/>
        <c:axId val="-1459309488"/>
      </c:scatterChart>
      <c:valAx>
        <c:axId val="-145931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59309488"/>
        <c:crosses val="autoZero"/>
        <c:crossBetween val="midCat"/>
      </c:valAx>
      <c:valAx>
        <c:axId val="-1459309488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crossAx val="-145931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4.9135608048993903E-2"/>
                  <c:y val="-0.739136045494313"/>
                </c:manualLayout>
              </c:layout>
              <c:numFmt formatCode="0.0000E+00" sourceLinked="0"/>
            </c:trendlineLbl>
          </c:trendline>
          <c:xVal>
            <c:numRef>
              <c:f>'adp alpha 800'!$C$124:$I$124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'adp alpha 800'!$C$125:$I$125</c:f>
              <c:numCache>
                <c:formatCode>General</c:formatCode>
                <c:ptCount val="7"/>
                <c:pt idx="0">
                  <c:v>11.53125</c:v>
                </c:pt>
                <c:pt idx="1">
                  <c:v>35.3359375</c:v>
                </c:pt>
                <c:pt idx="2">
                  <c:v>47.205380154639172</c:v>
                </c:pt>
                <c:pt idx="3">
                  <c:v>54.860677083333336</c:v>
                </c:pt>
                <c:pt idx="4">
                  <c:v>61.5625</c:v>
                </c:pt>
                <c:pt idx="5">
                  <c:v>68.339330808080803</c:v>
                </c:pt>
                <c:pt idx="6">
                  <c:v>76.413036616161619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B-A343-9E43-4F8325857F48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'adp alpha 800'!$C$124:$I$124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'adp alpha 800'!$C$126:$I$126</c:f>
              <c:numCache>
                <c:formatCode>General</c:formatCode>
                <c:ptCount val="7"/>
                <c:pt idx="0">
                  <c:v>13.398305084745763</c:v>
                </c:pt>
                <c:pt idx="1">
                  <c:v>36.233050847457626</c:v>
                </c:pt>
                <c:pt idx="2">
                  <c:v>48.382322261581393</c:v>
                </c:pt>
                <c:pt idx="3">
                  <c:v>55.729000922402868</c:v>
                </c:pt>
                <c:pt idx="4">
                  <c:v>61.381355932203391</c:v>
                </c:pt>
                <c:pt idx="5">
                  <c:v>67.096387604862173</c:v>
                </c:pt>
                <c:pt idx="6">
                  <c:v>73.334189351138491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B-A343-9E43-4F832585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284976"/>
        <c:axId val="-1459282224"/>
      </c:scatterChart>
      <c:valAx>
        <c:axId val="-145928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59282224"/>
        <c:crosses val="autoZero"/>
        <c:crossBetween val="midCat"/>
      </c:valAx>
      <c:valAx>
        <c:axId val="-1459282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45928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418416447944001"/>
                  <c:y val="0.4970880723242929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'adp alpha 800'!$C$124:$I$124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'adp alpha 800'!$C$127:$I$127</c:f>
              <c:numCache>
                <c:formatCode>General</c:formatCode>
                <c:ptCount val="7"/>
                <c:pt idx="0">
                  <c:v>15.611111111111111</c:v>
                </c:pt>
                <c:pt idx="1">
                  <c:v>37.296296296296298</c:v>
                </c:pt>
                <c:pt idx="2">
                  <c:v>49.777216610549942</c:v>
                </c:pt>
                <c:pt idx="3">
                  <c:v>56.758125472411194</c:v>
                </c:pt>
                <c:pt idx="4">
                  <c:v>61.166666666666664</c:v>
                </c:pt>
                <c:pt idx="5">
                  <c:v>65.623269734380841</c:v>
                </c:pt>
                <c:pt idx="6">
                  <c:v>69.68518518518519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4-D244-B6D3-23231D08DFA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5.58508311461067E-2"/>
                  <c:y val="-5.027230971128610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'adp alpha 800'!$C$124:$I$124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'adp alpha 800'!$L$124:$R$124</c:f>
              <c:numCache>
                <c:formatCode>General</c:formatCode>
                <c:ptCount val="7"/>
                <c:pt idx="0">
                  <c:v>15.648148148148149</c:v>
                </c:pt>
                <c:pt idx="1">
                  <c:v>37.879629629629626</c:v>
                </c:pt>
                <c:pt idx="2">
                  <c:v>53.25925925925926</c:v>
                </c:pt>
                <c:pt idx="3">
                  <c:v>64.07692307692308</c:v>
                </c:pt>
                <c:pt idx="4">
                  <c:v>73.444444444444443</c:v>
                </c:pt>
                <c:pt idx="5">
                  <c:v>81.25</c:v>
                </c:pt>
                <c:pt idx="6">
                  <c:v>89.283018867924525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C4-D244-B6D3-23231D08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255584"/>
        <c:axId val="-1459253104"/>
      </c:scatterChart>
      <c:valAx>
        <c:axId val="-14592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253104"/>
        <c:crosses val="autoZero"/>
        <c:crossBetween val="midCat"/>
      </c:valAx>
      <c:valAx>
        <c:axId val="-145925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92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0410958904109592E-2"/>
                  <c:y val="-4.3137254901960784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'adp alpha 800'!$Z$5:$AF$5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'adp alpha 800'!$Z$128:$AF$128</c:f>
              <c:numCache>
                <c:formatCode>General</c:formatCode>
                <c:ptCount val="7"/>
                <c:pt idx="0">
                  <c:v>14.05290140830812</c:v>
                </c:pt>
                <c:pt idx="1">
                  <c:v>35.467247445749834</c:v>
                </c:pt>
                <c:pt idx="2">
                  <c:v>46.580172429542763</c:v>
                </c:pt>
                <c:pt idx="3">
                  <c:v>53.686977979201338</c:v>
                </c:pt>
                <c:pt idx="4">
                  <c:v>58.900848685862712</c:v>
                </c:pt>
                <c:pt idx="5">
                  <c:v>64.683032738594093</c:v>
                </c:pt>
                <c:pt idx="6">
                  <c:v>70.897466249869211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93-E940-AFA7-C91F824D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31935"/>
        <c:axId val="710983071"/>
      </c:scatterChart>
      <c:valAx>
        <c:axId val="9896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83071"/>
        <c:crosses val="autoZero"/>
        <c:crossBetween val="midCat"/>
      </c:valAx>
      <c:valAx>
        <c:axId val="71098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3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Sheet2!$A$6:$A$11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1.7</c:v>
                </c:pt>
                <c:pt idx="5">
                  <c:v>2</c:v>
                </c:pt>
              </c:numCache>
            </c:numRef>
          </c:xVal>
          <c:yVal>
            <c:numRef>
              <c:f>Sheet2!$B$6:$B$11</c:f>
              <c:numCache>
                <c:formatCode>General</c:formatCode>
                <c:ptCount val="6"/>
                <c:pt idx="0">
                  <c:v>25</c:v>
                </c:pt>
                <c:pt idx="1">
                  <c:v>61</c:v>
                </c:pt>
                <c:pt idx="2">
                  <c:v>66</c:v>
                </c:pt>
                <c:pt idx="5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2-7A4F-8B73-19C09A7825D3}"/>
            </c:ext>
          </c:extLst>
        </c:ser>
        <c:ser>
          <c:idx val="1"/>
          <c:order val="1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Sheet2!$D$6:$D$11</c:f>
                <c:numCache>
                  <c:formatCode>General</c:formatCode>
                  <c:ptCount val="6"/>
                  <c:pt idx="0">
                    <c:v>3.9230090491866063</c:v>
                  </c:pt>
                  <c:pt idx="1">
                    <c:v>4.9909918853871122</c:v>
                  </c:pt>
                  <c:pt idx="2">
                    <c:v>4.8538644398046387</c:v>
                  </c:pt>
                  <c:pt idx="3">
                    <c:v>4.8538644398046387</c:v>
                  </c:pt>
                  <c:pt idx="4">
                    <c:v>4.4899888641287298</c:v>
                  </c:pt>
                  <c:pt idx="5">
                    <c:v>3.3630343441600474</c:v>
                  </c:pt>
                </c:numCache>
              </c:numRef>
            </c:plus>
            <c:minus>
              <c:numRef>
                <c:f>Sheet2!$D$6:$D$11</c:f>
                <c:numCache>
                  <c:formatCode>General</c:formatCode>
                  <c:ptCount val="6"/>
                  <c:pt idx="0">
                    <c:v>3.9230090491866063</c:v>
                  </c:pt>
                  <c:pt idx="1">
                    <c:v>4.9909918853871122</c:v>
                  </c:pt>
                  <c:pt idx="2">
                    <c:v>4.8538644398046387</c:v>
                  </c:pt>
                  <c:pt idx="3">
                    <c:v>4.8538644398046387</c:v>
                  </c:pt>
                  <c:pt idx="4">
                    <c:v>4.4899888641287298</c:v>
                  </c:pt>
                  <c:pt idx="5">
                    <c:v>3.3630343441600474</c:v>
                  </c:pt>
                </c:numCache>
              </c:numRef>
            </c:minus>
          </c:errBars>
          <c:xVal>
            <c:numRef>
              <c:f>Sheet2!$A$6:$A$11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1.7</c:v>
                </c:pt>
                <c:pt idx="5">
                  <c:v>2</c:v>
                </c:pt>
              </c:numCache>
            </c:numRef>
          </c:xVal>
          <c:yVal>
            <c:numRef>
              <c:f>Sheet2!$C$6:$C$11</c:f>
              <c:numCache>
                <c:formatCode>General</c:formatCode>
                <c:ptCount val="6"/>
                <c:pt idx="0">
                  <c:v>19</c:v>
                </c:pt>
                <c:pt idx="1">
                  <c:v>53</c:v>
                </c:pt>
                <c:pt idx="2">
                  <c:v>62</c:v>
                </c:pt>
                <c:pt idx="3">
                  <c:v>62</c:v>
                </c:pt>
                <c:pt idx="4">
                  <c:v>72</c:v>
                </c:pt>
                <c:pt idx="5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2-7A4F-8B73-19C09A7825D3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Sheet2!$A$16:$A$21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1.7</c:v>
                </c:pt>
                <c:pt idx="5">
                  <c:v>2</c:v>
                </c:pt>
              </c:numCache>
            </c:numRef>
          </c:xVal>
          <c:yVal>
            <c:numRef>
              <c:f>Sheet2!$C$16:$C$21</c:f>
              <c:numCache>
                <c:formatCode>General</c:formatCode>
                <c:ptCount val="6"/>
                <c:pt idx="0">
                  <c:v>85</c:v>
                </c:pt>
                <c:pt idx="1">
                  <c:v>82</c:v>
                </c:pt>
                <c:pt idx="2">
                  <c:v>78</c:v>
                </c:pt>
                <c:pt idx="3">
                  <c:v>79</c:v>
                </c:pt>
                <c:pt idx="4">
                  <c:v>75</c:v>
                </c:pt>
                <c:pt idx="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C2-7A4F-8B73-19C09A78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2819808"/>
        <c:axId val="-1082817488"/>
      </c:scatterChart>
      <c:valAx>
        <c:axId val="-10828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82817488"/>
        <c:crosses val="autoZero"/>
        <c:crossBetween val="midCat"/>
      </c:valAx>
      <c:valAx>
        <c:axId val="-108281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082819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569991251093E-2"/>
          <c:y val="8.3333333333333301E-2"/>
          <c:w val="0.87106255468066496"/>
          <c:h val="0.8224693788276470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6.1674321959755002E-2"/>
                  <c:y val="-0.64749635462233901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'adp alpha 600'!$B$121:$K$121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xVal>
          <c:yVal>
            <c:numRef>
              <c:f>'adp alpha 600'!$B$120:$K$120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18.5</c:v>
                </c:pt>
                <c:pt idx="3">
                  <c:v>33</c:v>
                </c:pt>
                <c:pt idx="4">
                  <c:v>43</c:v>
                </c:pt>
                <c:pt idx="5">
                  <c:v>41</c:v>
                </c:pt>
                <c:pt idx="6">
                  <c:v>46</c:v>
                </c:pt>
                <c:pt idx="7">
                  <c:v>60</c:v>
                </c:pt>
                <c:pt idx="8">
                  <c:v>63.636363636363633</c:v>
                </c:pt>
                <c:pt idx="9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8-BB43-84FE-5FAB7B80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846128"/>
        <c:axId val="-1161843808"/>
      </c:scatterChart>
      <c:valAx>
        <c:axId val="-116184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61843808"/>
        <c:crosses val="autoZero"/>
        <c:crossBetween val="midCat"/>
      </c:valAx>
      <c:valAx>
        <c:axId val="-1161843808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-116184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4.5914041994750597E-2"/>
                  <c:y val="-9.2592592592592601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'adp alpha 600'!$C$121:$K$121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'adp alpha 600'!$C$122:$K$122</c:f>
              <c:numCache>
                <c:formatCode>0.000</c:formatCode>
                <c:ptCount val="9"/>
                <c:pt idx="0">
                  <c:v>6.890625</c:v>
                </c:pt>
                <c:pt idx="1">
                  <c:v>21.7265625</c:v>
                </c:pt>
                <c:pt idx="2">
                  <c:v>34.140625</c:v>
                </c:pt>
                <c:pt idx="3">
                  <c:v>46.171875</c:v>
                </c:pt>
                <c:pt idx="4">
                  <c:v>55.078125</c:v>
                </c:pt>
                <c:pt idx="5">
                  <c:v>61.640625</c:v>
                </c:pt>
                <c:pt idx="6">
                  <c:v>66.607142857142861</c:v>
                </c:pt>
                <c:pt idx="7">
                  <c:v>74.499024846681095</c:v>
                </c:pt>
                <c:pt idx="8">
                  <c:v>82.39369701479076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1-EA45-B1C9-2D316D37DEE6}"/>
            </c:ext>
          </c:extLst>
        </c:ser>
        <c:ser>
          <c:idx val="1"/>
          <c:order val="1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22232174103237101"/>
                  <c:y val="0.55404438081603402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'adp alpha 600'!$C$121:$K$121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'adp alpha 600'!$C$127:$K$127</c:f>
              <c:numCache>
                <c:formatCode>0.000</c:formatCode>
                <c:ptCount val="9"/>
                <c:pt idx="0">
                  <c:v>10.534839924670434</c:v>
                </c:pt>
                <c:pt idx="1">
                  <c:v>23.892526964560862</c:v>
                </c:pt>
                <c:pt idx="2">
                  <c:v>34.792244478685163</c:v>
                </c:pt>
                <c:pt idx="3">
                  <c:v>46.861325115562408</c:v>
                </c:pt>
                <c:pt idx="4">
                  <c:v>53.951378188666325</c:v>
                </c:pt>
                <c:pt idx="5">
                  <c:v>60.223591850710491</c:v>
                </c:pt>
                <c:pt idx="6">
                  <c:v>64.845390955560447</c:v>
                </c:pt>
                <c:pt idx="7">
                  <c:v>71.116745542593009</c:v>
                </c:pt>
                <c:pt idx="8">
                  <c:v>77.2185810893438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51-EA45-B1C9-2D316D37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943472"/>
        <c:axId val="-1161941152"/>
      </c:scatterChart>
      <c:valAx>
        <c:axId val="-116194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61941152"/>
        <c:crosses val="autoZero"/>
        <c:crossBetween val="midCat"/>
      </c:valAx>
      <c:valAx>
        <c:axId val="-1161941152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-116194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'adp alpha 600'!$D$131:$L$131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'adp alpha 600'!$D$135:$L$135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0.25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0.53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0.65</c:v>
                </c:pt>
                <c:pt idx="8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0-1B43-B035-9632C96C2485}"/>
            </c:ext>
          </c:extLst>
        </c:ser>
        <c:ser>
          <c:idx val="1"/>
          <c:order val="1"/>
          <c:marker>
            <c:symbol val="none"/>
          </c:marker>
          <c:xVal>
            <c:numRef>
              <c:f>'adp alpha 600'!$D$131:$L$131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'adp alpha 600'!$D$136:$L$136</c:f>
              <c:numCache>
                <c:formatCode>General</c:formatCode>
                <c:ptCount val="9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0.46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0.61</c:v>
                </c:pt>
                <c:pt idx="7">
                  <c:v>0.69</c:v>
                </c:pt>
                <c:pt idx="8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70-1B43-B035-9632C96C2485}"/>
            </c:ext>
          </c:extLst>
        </c:ser>
        <c:ser>
          <c:idx val="2"/>
          <c:order val="2"/>
          <c:marker>
            <c:symbol val="none"/>
          </c:marker>
          <c:xVal>
            <c:numRef>
              <c:f>'adp alpha 600'!$D$131:$L$131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'adp alpha 600'!$D$137:$L$137</c:f>
              <c:numCache>
                <c:formatCode>General</c:formatCode>
                <c:ptCount val="9"/>
                <c:pt idx="0">
                  <c:v>0</c:v>
                </c:pt>
                <c:pt idx="1">
                  <c:v>0.08</c:v>
                </c:pt>
                <c:pt idx="2">
                  <c:v>0.17</c:v>
                </c:pt>
                <c:pt idx="3">
                  <c:v>0.35</c:v>
                </c:pt>
                <c:pt idx="4">
                  <c:v>0.44</c:v>
                </c:pt>
                <c:pt idx="5">
                  <c:v>0.39</c:v>
                </c:pt>
                <c:pt idx="6">
                  <c:v>0.47</c:v>
                </c:pt>
                <c:pt idx="7">
                  <c:v>0.51</c:v>
                </c:pt>
                <c:pt idx="8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70-1B43-B035-9632C96C2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915744"/>
        <c:axId val="-1205956416"/>
      </c:scatterChart>
      <c:valAx>
        <c:axId val="-11619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05956416"/>
        <c:crosses val="autoZero"/>
        <c:crossBetween val="midCat"/>
      </c:valAx>
      <c:valAx>
        <c:axId val="-1205956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161915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600'!$D$146:$L$146</c:f>
              <c:numCache>
                <c:formatCode>General</c:formatCode>
                <c:ptCount val="9"/>
                <c:pt idx="0">
                  <c:v>0.05</c:v>
                </c:pt>
                <c:pt idx="1">
                  <c:v>0.20499999999999999</c:v>
                </c:pt>
                <c:pt idx="2">
                  <c:v>0.36</c:v>
                </c:pt>
                <c:pt idx="3">
                  <c:v>0.44</c:v>
                </c:pt>
                <c:pt idx="4">
                  <c:v>0.45</c:v>
                </c:pt>
                <c:pt idx="5">
                  <c:v>0.59</c:v>
                </c:pt>
                <c:pt idx="6">
                  <c:v>0.53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304A-93AF-B58D2BFFC277}"/>
            </c:ext>
          </c:extLst>
        </c:ser>
        <c:ser>
          <c:idx val="1"/>
          <c:order val="1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600'!$D$147:$L$147</c:f>
              <c:numCache>
                <c:formatCode>General</c:formatCode>
                <c:ptCount val="9"/>
                <c:pt idx="0">
                  <c:v>0.03</c:v>
                </c:pt>
                <c:pt idx="1">
                  <c:v>0.105</c:v>
                </c:pt>
                <c:pt idx="2">
                  <c:v>0.18</c:v>
                </c:pt>
                <c:pt idx="3">
                  <c:v>0.33</c:v>
                </c:pt>
                <c:pt idx="4">
                  <c:v>0.65</c:v>
                </c:pt>
                <c:pt idx="5">
                  <c:v>0.72</c:v>
                </c:pt>
                <c:pt idx="6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304A-93AF-B58D2BFFC277}"/>
            </c:ext>
          </c:extLst>
        </c:ser>
        <c:ser>
          <c:idx val="2"/>
          <c:order val="2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600'!$D$148:$L$148</c:f>
              <c:numCache>
                <c:formatCode>General</c:formatCode>
                <c:ptCount val="9"/>
                <c:pt idx="0">
                  <c:v>0.01</c:v>
                </c:pt>
                <c:pt idx="1">
                  <c:v>0.11</c:v>
                </c:pt>
                <c:pt idx="2">
                  <c:v>0.21</c:v>
                </c:pt>
                <c:pt idx="3">
                  <c:v>0.5</c:v>
                </c:pt>
                <c:pt idx="4">
                  <c:v>0.71</c:v>
                </c:pt>
                <c:pt idx="5">
                  <c:v>0.69</c:v>
                </c:pt>
                <c:pt idx="6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D-304A-93AF-B58D2BFFC277}"/>
            </c:ext>
          </c:extLst>
        </c:ser>
        <c:ser>
          <c:idx val="3"/>
          <c:order val="3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600'!$D$149:$L$149</c:f>
              <c:numCache>
                <c:formatCode>General</c:formatCode>
                <c:ptCount val="9"/>
                <c:pt idx="0">
                  <c:v>0.06</c:v>
                </c:pt>
                <c:pt idx="1">
                  <c:v>0.215</c:v>
                </c:pt>
                <c:pt idx="2">
                  <c:v>0.37</c:v>
                </c:pt>
                <c:pt idx="3">
                  <c:v>0.49</c:v>
                </c:pt>
                <c:pt idx="4">
                  <c:v>0.63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D-304A-93AF-B58D2BFFC277}"/>
            </c:ext>
          </c:extLst>
        </c:ser>
        <c:ser>
          <c:idx val="4"/>
          <c:order val="4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600'!$D$150:$L$150</c:f>
              <c:numCache>
                <c:formatCode>General</c:formatCode>
                <c:ptCount val="9"/>
                <c:pt idx="0">
                  <c:v>0.22</c:v>
                </c:pt>
                <c:pt idx="1">
                  <c:v>0.68</c:v>
                </c:pt>
                <c:pt idx="2">
                  <c:v>0.79</c:v>
                </c:pt>
                <c:pt idx="3">
                  <c:v>0.8</c:v>
                </c:pt>
                <c:pt idx="4">
                  <c:v>0.77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D-304A-93AF-B58D2BFFC277}"/>
            </c:ext>
          </c:extLst>
        </c:ser>
        <c:ser>
          <c:idx val="5"/>
          <c:order val="5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600'!$D$151:$L$151</c:f>
              <c:numCache>
                <c:formatCode>General</c:formatCode>
                <c:ptCount val="9"/>
                <c:pt idx="0">
                  <c:v>0.3</c:v>
                </c:pt>
                <c:pt idx="1">
                  <c:v>0.55000000000000004</c:v>
                </c:pt>
                <c:pt idx="2">
                  <c:v>0.7</c:v>
                </c:pt>
                <c:pt idx="3">
                  <c:v>0.66</c:v>
                </c:pt>
                <c:pt idx="4">
                  <c:v>0.56000000000000005</c:v>
                </c:pt>
                <c:pt idx="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D-304A-93AF-B58D2BFFC277}"/>
            </c:ext>
          </c:extLst>
        </c:ser>
        <c:ser>
          <c:idx val="6"/>
          <c:order val="6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600'!$D$152:$L$152</c:f>
              <c:numCache>
                <c:formatCode>General</c:formatCode>
                <c:ptCount val="9"/>
                <c:pt idx="0">
                  <c:v>0.05</c:v>
                </c:pt>
                <c:pt idx="1">
                  <c:v>0.14000000000000001</c:v>
                </c:pt>
                <c:pt idx="2">
                  <c:v>0.23</c:v>
                </c:pt>
                <c:pt idx="3">
                  <c:v>0.31</c:v>
                </c:pt>
                <c:pt idx="4">
                  <c:v>0.51</c:v>
                </c:pt>
                <c:pt idx="5">
                  <c:v>0.66</c:v>
                </c:pt>
                <c:pt idx="6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BD-304A-93AF-B58D2BFFC277}"/>
            </c:ext>
          </c:extLst>
        </c:ser>
        <c:ser>
          <c:idx val="7"/>
          <c:order val="7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600'!$D$153:$L$153</c:f>
              <c:numCache>
                <c:formatCode>General</c:formatCode>
                <c:ptCount val="9"/>
                <c:pt idx="0">
                  <c:v>0.05</c:v>
                </c:pt>
                <c:pt idx="1">
                  <c:v>0.17</c:v>
                </c:pt>
                <c:pt idx="2">
                  <c:v>0.28999999999999998</c:v>
                </c:pt>
                <c:pt idx="3">
                  <c:v>0.33</c:v>
                </c:pt>
                <c:pt idx="4">
                  <c:v>0.44</c:v>
                </c:pt>
                <c:pt idx="5">
                  <c:v>0.37</c:v>
                </c:pt>
                <c:pt idx="6">
                  <c:v>0.6</c:v>
                </c:pt>
                <c:pt idx="7">
                  <c:v>0.66</c:v>
                </c:pt>
                <c:pt idx="8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D-304A-93AF-B58D2BFFC277}"/>
            </c:ext>
          </c:extLst>
        </c:ser>
        <c:ser>
          <c:idx val="8"/>
          <c:order val="8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600'!$D$154:$L$154</c:f>
              <c:numCache>
                <c:formatCode>General</c:formatCode>
                <c:ptCount val="9"/>
                <c:pt idx="0">
                  <c:v>0</c:v>
                </c:pt>
                <c:pt idx="1">
                  <c:v>9.5000000000000001E-2</c:v>
                </c:pt>
                <c:pt idx="2">
                  <c:v>0.2</c:v>
                </c:pt>
                <c:pt idx="3">
                  <c:v>0.41</c:v>
                </c:pt>
                <c:pt idx="4">
                  <c:v>0.38</c:v>
                </c:pt>
                <c:pt idx="5">
                  <c:v>0.52</c:v>
                </c:pt>
                <c:pt idx="6">
                  <c:v>0.46</c:v>
                </c:pt>
                <c:pt idx="7">
                  <c:v>0.6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BD-304A-93AF-B58D2BFFC277}"/>
            </c:ext>
          </c:extLst>
        </c:ser>
        <c:ser>
          <c:idx val="9"/>
          <c:order val="9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600'!$D$155:$L$155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0.36</c:v>
                </c:pt>
                <c:pt idx="4">
                  <c:v>0.44</c:v>
                </c:pt>
                <c:pt idx="5">
                  <c:v>0.56000000000000005</c:v>
                </c:pt>
                <c:pt idx="6">
                  <c:v>0.69</c:v>
                </c:pt>
                <c:pt idx="7">
                  <c:v>0.74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BD-304A-93AF-B58D2BFFC277}"/>
            </c:ext>
          </c:extLst>
        </c:ser>
        <c:ser>
          <c:idx val="10"/>
          <c:order val="10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600'!$D$156:$L$156</c:f>
              <c:numCache>
                <c:formatCode>General</c:formatCode>
                <c:ptCount val="9"/>
                <c:pt idx="0">
                  <c:v>0.06</c:v>
                </c:pt>
                <c:pt idx="1">
                  <c:v>0.185</c:v>
                </c:pt>
                <c:pt idx="2">
                  <c:v>0.31</c:v>
                </c:pt>
                <c:pt idx="3">
                  <c:v>0.32</c:v>
                </c:pt>
                <c:pt idx="4">
                  <c:v>0.42</c:v>
                </c:pt>
                <c:pt idx="5">
                  <c:v>0.55000000000000004</c:v>
                </c:pt>
                <c:pt idx="6">
                  <c:v>0.61</c:v>
                </c:pt>
                <c:pt idx="7">
                  <c:v>0.69</c:v>
                </c:pt>
                <c:pt idx="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BD-304A-93AF-B58D2BFFC277}"/>
            </c:ext>
          </c:extLst>
        </c:ser>
        <c:ser>
          <c:idx val="11"/>
          <c:order val="11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600'!$D$157:$L$157</c:f>
              <c:numCache>
                <c:formatCode>General</c:formatCode>
                <c:ptCount val="9"/>
                <c:pt idx="0">
                  <c:v>0.22</c:v>
                </c:pt>
                <c:pt idx="1">
                  <c:v>0.63</c:v>
                </c:pt>
                <c:pt idx="2">
                  <c:v>0.73</c:v>
                </c:pt>
                <c:pt idx="3">
                  <c:v>0.65</c:v>
                </c:pt>
                <c:pt idx="4">
                  <c:v>0.74</c:v>
                </c:pt>
                <c:pt idx="5">
                  <c:v>0.66</c:v>
                </c:pt>
                <c:pt idx="6">
                  <c:v>0.64</c:v>
                </c:pt>
                <c:pt idx="7">
                  <c:v>0.7</c:v>
                </c:pt>
                <c:pt idx="8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BD-304A-93AF-B58D2BFFC277}"/>
            </c:ext>
          </c:extLst>
        </c:ser>
        <c:ser>
          <c:idx val="12"/>
          <c:order val="12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600'!$D$158:$L$158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0.51</c:v>
                </c:pt>
                <c:pt idx="4">
                  <c:v>0.6</c:v>
                </c:pt>
                <c:pt idx="5">
                  <c:v>0.61</c:v>
                </c:pt>
                <c:pt idx="6">
                  <c:v>0.63</c:v>
                </c:pt>
                <c:pt idx="7">
                  <c:v>0.6</c:v>
                </c:pt>
                <c:pt idx="8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BD-304A-93AF-B58D2BFFC277}"/>
            </c:ext>
          </c:extLst>
        </c:ser>
        <c:ser>
          <c:idx val="13"/>
          <c:order val="13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600'!$D$159:$L$159</c:f>
              <c:numCache>
                <c:formatCode>General</c:formatCode>
                <c:ptCount val="9"/>
                <c:pt idx="0">
                  <c:v>0.12</c:v>
                </c:pt>
                <c:pt idx="1">
                  <c:v>0.17499999999999999</c:v>
                </c:pt>
                <c:pt idx="2">
                  <c:v>0.23</c:v>
                </c:pt>
                <c:pt idx="3">
                  <c:v>0.26</c:v>
                </c:pt>
                <c:pt idx="4">
                  <c:v>0.45</c:v>
                </c:pt>
                <c:pt idx="5">
                  <c:v>0.59</c:v>
                </c:pt>
                <c:pt idx="6">
                  <c:v>0.65</c:v>
                </c:pt>
                <c:pt idx="7">
                  <c:v>0.55000000000000004</c:v>
                </c:pt>
                <c:pt idx="8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BD-304A-93AF-B58D2BFFC277}"/>
            </c:ext>
          </c:extLst>
        </c:ser>
        <c:ser>
          <c:idx val="14"/>
          <c:order val="14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600'!$D$160:$L$160</c:f>
              <c:numCache>
                <c:formatCode>General</c:formatCode>
                <c:ptCount val="9"/>
                <c:pt idx="0">
                  <c:v>0</c:v>
                </c:pt>
                <c:pt idx="1">
                  <c:v>0.105</c:v>
                </c:pt>
                <c:pt idx="2">
                  <c:v>0.21</c:v>
                </c:pt>
                <c:pt idx="3">
                  <c:v>0.28999999999999998</c:v>
                </c:pt>
                <c:pt idx="4">
                  <c:v>0.55000000000000004</c:v>
                </c:pt>
                <c:pt idx="5">
                  <c:v>0.75</c:v>
                </c:pt>
                <c:pt idx="6">
                  <c:v>0.63</c:v>
                </c:pt>
                <c:pt idx="7">
                  <c:v>0.69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BD-304A-93AF-B58D2BFFC277}"/>
            </c:ext>
          </c:extLst>
        </c:ser>
        <c:ser>
          <c:idx val="15"/>
          <c:order val="15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600'!$D$161:$L$161</c:f>
              <c:numCache>
                <c:formatCode>General</c:formatCode>
                <c:ptCount val="9"/>
                <c:pt idx="0">
                  <c:v>0.04</c:v>
                </c:pt>
                <c:pt idx="1">
                  <c:v>0.13</c:v>
                </c:pt>
                <c:pt idx="2">
                  <c:v>0.22</c:v>
                </c:pt>
                <c:pt idx="3">
                  <c:v>0.39</c:v>
                </c:pt>
                <c:pt idx="4">
                  <c:v>0.52</c:v>
                </c:pt>
                <c:pt idx="5">
                  <c:v>0.57999999999999996</c:v>
                </c:pt>
                <c:pt idx="6">
                  <c:v>0.61</c:v>
                </c:pt>
                <c:pt idx="7">
                  <c:v>0.55000000000000004</c:v>
                </c:pt>
                <c:pt idx="8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BD-304A-93AF-B58D2BFFC277}"/>
            </c:ext>
          </c:extLst>
        </c:ser>
        <c:ser>
          <c:idx val="16"/>
          <c:order val="16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600'!$D$162:$L$162</c:f>
              <c:numCache>
                <c:formatCode>General</c:formatCode>
                <c:ptCount val="9"/>
                <c:pt idx="0">
                  <c:v>0.01</c:v>
                </c:pt>
                <c:pt idx="1">
                  <c:v>9.5000000000000001E-2</c:v>
                </c:pt>
                <c:pt idx="2">
                  <c:v>0.18</c:v>
                </c:pt>
                <c:pt idx="3">
                  <c:v>0.38</c:v>
                </c:pt>
                <c:pt idx="4">
                  <c:v>0.48</c:v>
                </c:pt>
                <c:pt idx="5">
                  <c:v>0.44</c:v>
                </c:pt>
                <c:pt idx="6">
                  <c:v>0.63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BD-304A-93AF-B58D2BFFC277}"/>
            </c:ext>
          </c:extLst>
        </c:ser>
        <c:ser>
          <c:idx val="17"/>
          <c:order val="17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600'!$D$163:$L$163</c:f>
              <c:numCache>
                <c:formatCode>General</c:formatCode>
                <c:ptCount val="9"/>
                <c:pt idx="0">
                  <c:v>0.03</c:v>
                </c:pt>
                <c:pt idx="1">
                  <c:v>0.185</c:v>
                </c:pt>
                <c:pt idx="2">
                  <c:v>0.34</c:v>
                </c:pt>
                <c:pt idx="3">
                  <c:v>0.34</c:v>
                </c:pt>
                <c:pt idx="4">
                  <c:v>0.36</c:v>
                </c:pt>
                <c:pt idx="5">
                  <c:v>0.49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BD-304A-93AF-B58D2BFFC277}"/>
            </c:ext>
          </c:extLst>
        </c:ser>
        <c:ser>
          <c:idx val="18"/>
          <c:order val="18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600'!$D$164:$L$164</c:f>
              <c:numCache>
                <c:formatCode>General</c:formatCode>
                <c:ptCount val="9"/>
                <c:pt idx="0">
                  <c:v>0.04</c:v>
                </c:pt>
                <c:pt idx="1">
                  <c:v>0.25</c:v>
                </c:pt>
                <c:pt idx="2">
                  <c:v>0.53</c:v>
                </c:pt>
                <c:pt idx="3">
                  <c:v>0.36</c:v>
                </c:pt>
                <c:pt idx="4">
                  <c:v>0.52</c:v>
                </c:pt>
                <c:pt idx="5">
                  <c:v>0.64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BD-304A-93AF-B58D2BFFC277}"/>
            </c:ext>
          </c:extLst>
        </c:ser>
        <c:ser>
          <c:idx val="19"/>
          <c:order val="19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600'!$D$165:$L$165</c:f>
              <c:numCache>
                <c:formatCode>General</c:formatCode>
                <c:ptCount val="9"/>
                <c:pt idx="0">
                  <c:v>0.15</c:v>
                </c:pt>
                <c:pt idx="1">
                  <c:v>0.245</c:v>
                </c:pt>
                <c:pt idx="2">
                  <c:v>0.34</c:v>
                </c:pt>
                <c:pt idx="3">
                  <c:v>0.5</c:v>
                </c:pt>
                <c:pt idx="4">
                  <c:v>0.6</c:v>
                </c:pt>
                <c:pt idx="5">
                  <c:v>0.63</c:v>
                </c:pt>
                <c:pt idx="6">
                  <c:v>0.71</c:v>
                </c:pt>
                <c:pt idx="7">
                  <c:v>0.79</c:v>
                </c:pt>
                <c:pt idx="8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BD-304A-93AF-B58D2BFFC277}"/>
            </c:ext>
          </c:extLst>
        </c:ser>
        <c:ser>
          <c:idx val="20"/>
          <c:order val="20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600'!$D$166:$L$166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0.25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0.53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0.65</c:v>
                </c:pt>
                <c:pt idx="8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BD-304A-93AF-B58D2BFFC277}"/>
            </c:ext>
          </c:extLst>
        </c:ser>
        <c:ser>
          <c:idx val="21"/>
          <c:order val="21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600'!$D$167:$L$167</c:f>
              <c:numCache>
                <c:formatCode>General</c:formatCode>
                <c:ptCount val="9"/>
                <c:pt idx="0">
                  <c:v>0.05</c:v>
                </c:pt>
                <c:pt idx="1">
                  <c:v>0.115</c:v>
                </c:pt>
                <c:pt idx="2">
                  <c:v>0.18</c:v>
                </c:pt>
                <c:pt idx="3">
                  <c:v>0.31</c:v>
                </c:pt>
                <c:pt idx="4">
                  <c:v>0.52</c:v>
                </c:pt>
                <c:pt idx="5">
                  <c:v>0.71</c:v>
                </c:pt>
                <c:pt idx="6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BD-304A-93AF-B58D2BFFC277}"/>
            </c:ext>
          </c:extLst>
        </c:ser>
        <c:ser>
          <c:idx val="22"/>
          <c:order val="22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600'!$D$168:$L$168</c:f>
              <c:numCache>
                <c:formatCode>General</c:formatCode>
                <c:ptCount val="9"/>
                <c:pt idx="0">
                  <c:v>0.04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0.6</c:v>
                </c:pt>
                <c:pt idx="5">
                  <c:v>0.62</c:v>
                </c:pt>
                <c:pt idx="6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BD-304A-93AF-B58D2BFFC277}"/>
            </c:ext>
          </c:extLst>
        </c:ser>
        <c:ser>
          <c:idx val="23"/>
          <c:order val="23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600'!$D$169:$L$169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0.22</c:v>
                </c:pt>
                <c:pt idx="2">
                  <c:v>0.37</c:v>
                </c:pt>
                <c:pt idx="3">
                  <c:v>0.53</c:v>
                </c:pt>
                <c:pt idx="4">
                  <c:v>0.5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0.66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BD-304A-93AF-B58D2BFFC277}"/>
            </c:ext>
          </c:extLst>
        </c:ser>
        <c:ser>
          <c:idx val="24"/>
          <c:order val="24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600'!$D$170:$L$170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0.31</c:v>
                </c:pt>
                <c:pt idx="2">
                  <c:v>0.48</c:v>
                </c:pt>
                <c:pt idx="3">
                  <c:v>0.48</c:v>
                </c:pt>
                <c:pt idx="4">
                  <c:v>0.53</c:v>
                </c:pt>
                <c:pt idx="5">
                  <c:v>0.51</c:v>
                </c:pt>
                <c:pt idx="6">
                  <c:v>0.64</c:v>
                </c:pt>
                <c:pt idx="7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BD-304A-93AF-B58D2BFFC277}"/>
            </c:ext>
          </c:extLst>
        </c:ser>
        <c:ser>
          <c:idx val="25"/>
          <c:order val="25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600'!$D$171:$L$171</c:f>
              <c:numCache>
                <c:formatCode>General</c:formatCode>
                <c:ptCount val="9"/>
                <c:pt idx="0">
                  <c:v>0.12</c:v>
                </c:pt>
                <c:pt idx="1">
                  <c:v>0.255</c:v>
                </c:pt>
                <c:pt idx="2">
                  <c:v>0.39</c:v>
                </c:pt>
                <c:pt idx="3">
                  <c:v>0.41</c:v>
                </c:pt>
                <c:pt idx="4">
                  <c:v>0.62</c:v>
                </c:pt>
                <c:pt idx="5">
                  <c:v>0.62</c:v>
                </c:pt>
                <c:pt idx="6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BD-304A-93AF-B58D2BFFC277}"/>
            </c:ext>
          </c:extLst>
        </c:ser>
        <c:ser>
          <c:idx val="26"/>
          <c:order val="26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600'!$D$172:$L$172</c:f>
              <c:numCache>
                <c:formatCode>General</c:formatCode>
                <c:ptCount val="9"/>
                <c:pt idx="0">
                  <c:v>0</c:v>
                </c:pt>
                <c:pt idx="1">
                  <c:v>8.5000000000000006E-2</c:v>
                </c:pt>
                <c:pt idx="2">
                  <c:v>0.19</c:v>
                </c:pt>
                <c:pt idx="3">
                  <c:v>0.4</c:v>
                </c:pt>
                <c:pt idx="4">
                  <c:v>0.63</c:v>
                </c:pt>
                <c:pt idx="5">
                  <c:v>0.69</c:v>
                </c:pt>
                <c:pt idx="6">
                  <c:v>0.75</c:v>
                </c:pt>
                <c:pt idx="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BD-304A-93AF-B58D2BFFC277}"/>
            </c:ext>
          </c:extLst>
        </c:ser>
        <c:ser>
          <c:idx val="27"/>
          <c:order val="27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600'!$D$173:$L$173</c:f>
              <c:numCache>
                <c:formatCode>General</c:formatCode>
                <c:ptCount val="9"/>
                <c:pt idx="0">
                  <c:v>0.1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0.52</c:v>
                </c:pt>
                <c:pt idx="4">
                  <c:v>0.62</c:v>
                </c:pt>
                <c:pt idx="5">
                  <c:v>0.66</c:v>
                </c:pt>
                <c:pt idx="6">
                  <c:v>0.64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BD-304A-93AF-B58D2BFFC277}"/>
            </c:ext>
          </c:extLst>
        </c:ser>
        <c:ser>
          <c:idx val="28"/>
          <c:order val="28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600'!$D$174:$L$174</c:f>
              <c:numCache>
                <c:formatCode>General</c:formatCode>
                <c:ptCount val="9"/>
                <c:pt idx="0">
                  <c:v>0</c:v>
                </c:pt>
                <c:pt idx="1">
                  <c:v>2.5000000000000001E-2</c:v>
                </c:pt>
                <c:pt idx="2">
                  <c:v>0.15</c:v>
                </c:pt>
                <c:pt idx="3">
                  <c:v>0.4</c:v>
                </c:pt>
                <c:pt idx="4">
                  <c:v>0.49</c:v>
                </c:pt>
                <c:pt idx="5">
                  <c:v>0.48</c:v>
                </c:pt>
                <c:pt idx="6">
                  <c:v>0.6</c:v>
                </c:pt>
                <c:pt idx="7">
                  <c:v>0.67</c:v>
                </c:pt>
                <c:pt idx="8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BD-304A-93AF-B58D2BFFC277}"/>
            </c:ext>
          </c:extLst>
        </c:ser>
        <c:ser>
          <c:idx val="29"/>
          <c:order val="29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600'!$D$175:$L$175</c:f>
              <c:numCache>
                <c:formatCode>General</c:formatCode>
                <c:ptCount val="9"/>
                <c:pt idx="0">
                  <c:v>0.02</c:v>
                </c:pt>
                <c:pt idx="1">
                  <c:v>0.1</c:v>
                </c:pt>
                <c:pt idx="2">
                  <c:v>0.18</c:v>
                </c:pt>
                <c:pt idx="3">
                  <c:v>0.34</c:v>
                </c:pt>
                <c:pt idx="4">
                  <c:v>0.57999999999999996</c:v>
                </c:pt>
                <c:pt idx="5">
                  <c:v>0.53</c:v>
                </c:pt>
                <c:pt idx="6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BD-304A-93AF-B58D2BFFC277}"/>
            </c:ext>
          </c:extLst>
        </c:ser>
        <c:ser>
          <c:idx val="30"/>
          <c:order val="30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600'!$D$176:$L$176</c:f>
              <c:numCache>
                <c:formatCode>General</c:formatCode>
                <c:ptCount val="9"/>
                <c:pt idx="0">
                  <c:v>0.13</c:v>
                </c:pt>
                <c:pt idx="1">
                  <c:v>0.25</c:v>
                </c:pt>
                <c:pt idx="2">
                  <c:v>0.37</c:v>
                </c:pt>
                <c:pt idx="3">
                  <c:v>0.51</c:v>
                </c:pt>
                <c:pt idx="4">
                  <c:v>0.49</c:v>
                </c:pt>
                <c:pt idx="5">
                  <c:v>0.61</c:v>
                </c:pt>
                <c:pt idx="6">
                  <c:v>0.59</c:v>
                </c:pt>
                <c:pt idx="7">
                  <c:v>0.7</c:v>
                </c:pt>
                <c:pt idx="8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BD-304A-93AF-B58D2BFFC277}"/>
            </c:ext>
          </c:extLst>
        </c:ser>
        <c:ser>
          <c:idx val="31"/>
          <c:order val="31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600'!$D$177:$L$177</c:f>
              <c:numCache>
                <c:formatCode>General</c:formatCode>
                <c:ptCount val="9"/>
                <c:pt idx="0">
                  <c:v>0.19</c:v>
                </c:pt>
                <c:pt idx="1">
                  <c:v>0.5</c:v>
                </c:pt>
                <c:pt idx="2">
                  <c:v>0.59</c:v>
                </c:pt>
                <c:pt idx="3">
                  <c:v>0.55000000000000004</c:v>
                </c:pt>
                <c:pt idx="4">
                  <c:v>0.51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CBD-304A-93AF-B58D2BFFC277}"/>
            </c:ext>
          </c:extLst>
        </c:ser>
        <c:ser>
          <c:idx val="32"/>
          <c:order val="32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600'!$D$178:$L$178</c:f>
              <c:numCache>
                <c:formatCode>General</c:formatCode>
                <c:ptCount val="9"/>
                <c:pt idx="0">
                  <c:v>0.18</c:v>
                </c:pt>
                <c:pt idx="1">
                  <c:v>0.5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0.73</c:v>
                </c:pt>
                <c:pt idx="5">
                  <c:v>0.69</c:v>
                </c:pt>
                <c:pt idx="6">
                  <c:v>0.57999999999999996</c:v>
                </c:pt>
                <c:pt idx="7">
                  <c:v>0.6</c:v>
                </c:pt>
                <c:pt idx="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CBD-304A-93AF-B58D2BFFC277}"/>
            </c:ext>
          </c:extLst>
        </c:ser>
        <c:ser>
          <c:idx val="33"/>
          <c:order val="33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600'!$D$179:$L$179</c:f>
              <c:numCache>
                <c:formatCode>General</c:formatCode>
                <c:ptCount val="9"/>
                <c:pt idx="0">
                  <c:v>0.11</c:v>
                </c:pt>
                <c:pt idx="1">
                  <c:v>0.255</c:v>
                </c:pt>
                <c:pt idx="2">
                  <c:v>0.4</c:v>
                </c:pt>
                <c:pt idx="3">
                  <c:v>0.56999999999999995</c:v>
                </c:pt>
                <c:pt idx="4">
                  <c:v>0.8</c:v>
                </c:pt>
                <c:pt idx="5">
                  <c:v>0.79</c:v>
                </c:pt>
                <c:pt idx="6">
                  <c:v>0.78</c:v>
                </c:pt>
                <c:pt idx="7">
                  <c:v>0.77</c:v>
                </c:pt>
                <c:pt idx="8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CBD-304A-93AF-B58D2BFFC277}"/>
            </c:ext>
          </c:extLst>
        </c:ser>
        <c:ser>
          <c:idx val="34"/>
          <c:order val="34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600'!$D$180:$L$180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0.55000000000000004</c:v>
                </c:pt>
                <c:pt idx="4">
                  <c:v>0.68</c:v>
                </c:pt>
                <c:pt idx="5">
                  <c:v>0.69</c:v>
                </c:pt>
                <c:pt idx="6">
                  <c:v>0.67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CBD-304A-93AF-B58D2BFFC277}"/>
            </c:ext>
          </c:extLst>
        </c:ser>
        <c:ser>
          <c:idx val="35"/>
          <c:order val="35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600'!$D$181:$L$181</c:f>
              <c:numCache>
                <c:formatCode>General</c:formatCode>
                <c:ptCount val="9"/>
                <c:pt idx="0">
                  <c:v>0</c:v>
                </c:pt>
                <c:pt idx="1">
                  <c:v>6.5000000000000002E-2</c:v>
                </c:pt>
                <c:pt idx="2">
                  <c:v>0.17</c:v>
                </c:pt>
                <c:pt idx="3">
                  <c:v>0.38</c:v>
                </c:pt>
                <c:pt idx="4">
                  <c:v>0.51</c:v>
                </c:pt>
                <c:pt idx="5">
                  <c:v>0.64</c:v>
                </c:pt>
                <c:pt idx="6">
                  <c:v>0.62</c:v>
                </c:pt>
                <c:pt idx="7">
                  <c:v>0.67</c:v>
                </c:pt>
                <c:pt idx="8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CBD-304A-93AF-B58D2BFFC277}"/>
            </c:ext>
          </c:extLst>
        </c:ser>
        <c:ser>
          <c:idx val="36"/>
          <c:order val="36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600'!$D$182:$L$182</c:f>
              <c:numCache>
                <c:formatCode>General</c:formatCode>
                <c:ptCount val="9"/>
                <c:pt idx="0">
                  <c:v>0</c:v>
                </c:pt>
                <c:pt idx="1">
                  <c:v>0.08</c:v>
                </c:pt>
                <c:pt idx="2">
                  <c:v>0.18</c:v>
                </c:pt>
                <c:pt idx="3">
                  <c:v>0.38</c:v>
                </c:pt>
                <c:pt idx="4">
                  <c:v>0.49</c:v>
                </c:pt>
                <c:pt idx="5">
                  <c:v>0.49</c:v>
                </c:pt>
                <c:pt idx="6">
                  <c:v>0.55000000000000004</c:v>
                </c:pt>
                <c:pt idx="7">
                  <c:v>0.62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CBD-304A-93AF-B58D2BFFC277}"/>
            </c:ext>
          </c:extLst>
        </c:ser>
        <c:ser>
          <c:idx val="37"/>
          <c:order val="37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600'!$D$183:$L$183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0.21</c:v>
                </c:pt>
                <c:pt idx="2">
                  <c:v>0.35</c:v>
                </c:pt>
                <c:pt idx="3">
                  <c:v>0.41</c:v>
                </c:pt>
                <c:pt idx="4">
                  <c:v>0.45</c:v>
                </c:pt>
                <c:pt idx="5">
                  <c:v>0.57999999999999996</c:v>
                </c:pt>
                <c:pt idx="6">
                  <c:v>0.64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CBD-304A-93AF-B58D2BFFC277}"/>
            </c:ext>
          </c:extLst>
        </c:ser>
        <c:ser>
          <c:idx val="38"/>
          <c:order val="38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600'!$D$184:$L$184</c:f>
              <c:numCache>
                <c:formatCode>General</c:formatCode>
                <c:ptCount val="9"/>
                <c:pt idx="0">
                  <c:v>0.12</c:v>
                </c:pt>
                <c:pt idx="1">
                  <c:v>0.42</c:v>
                </c:pt>
                <c:pt idx="2">
                  <c:v>0.49</c:v>
                </c:pt>
                <c:pt idx="3">
                  <c:v>0.54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0.59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CBD-304A-93AF-B58D2BFFC277}"/>
            </c:ext>
          </c:extLst>
        </c:ser>
        <c:ser>
          <c:idx val="39"/>
          <c:order val="39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600'!$D$185:$L$185</c:f>
              <c:numCache>
                <c:formatCode>General</c:formatCode>
                <c:ptCount val="9"/>
                <c:pt idx="0">
                  <c:v>0.16</c:v>
                </c:pt>
                <c:pt idx="1">
                  <c:v>0.5</c:v>
                </c:pt>
                <c:pt idx="2">
                  <c:v>0.61</c:v>
                </c:pt>
                <c:pt idx="3">
                  <c:v>0.52</c:v>
                </c:pt>
                <c:pt idx="4">
                  <c:v>0.5</c:v>
                </c:pt>
                <c:pt idx="5">
                  <c:v>0.66</c:v>
                </c:pt>
                <c:pt idx="6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CBD-304A-93AF-B58D2BFFC277}"/>
            </c:ext>
          </c:extLst>
        </c:ser>
        <c:ser>
          <c:idx val="40"/>
          <c:order val="40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600'!$D$186:$L$186</c:f>
              <c:numCache>
                <c:formatCode>General</c:formatCode>
                <c:ptCount val="9"/>
                <c:pt idx="0">
                  <c:v>0.09</c:v>
                </c:pt>
                <c:pt idx="1">
                  <c:v>0.31</c:v>
                </c:pt>
                <c:pt idx="2">
                  <c:v>0.52</c:v>
                </c:pt>
                <c:pt idx="3">
                  <c:v>0.56000000000000005</c:v>
                </c:pt>
                <c:pt idx="4">
                  <c:v>0.59</c:v>
                </c:pt>
                <c:pt idx="5">
                  <c:v>0.51</c:v>
                </c:pt>
                <c:pt idx="6">
                  <c:v>0.62</c:v>
                </c:pt>
                <c:pt idx="7">
                  <c:v>0.73</c:v>
                </c:pt>
                <c:pt idx="8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CBD-304A-93AF-B58D2BFFC277}"/>
            </c:ext>
          </c:extLst>
        </c:ser>
        <c:ser>
          <c:idx val="41"/>
          <c:order val="41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600'!$D$187:$L$187</c:f>
              <c:numCache>
                <c:formatCode>General</c:formatCode>
                <c:ptCount val="9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0.46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0.61</c:v>
                </c:pt>
                <c:pt idx="7">
                  <c:v>0.69</c:v>
                </c:pt>
                <c:pt idx="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CBD-304A-93AF-B58D2BFFC277}"/>
            </c:ext>
          </c:extLst>
        </c:ser>
        <c:ser>
          <c:idx val="42"/>
          <c:order val="42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600'!$D$188:$L$188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0.35</c:v>
                </c:pt>
                <c:pt idx="4">
                  <c:v>0.44</c:v>
                </c:pt>
                <c:pt idx="5">
                  <c:v>0.56999999999999995</c:v>
                </c:pt>
                <c:pt idx="6">
                  <c:v>0.63</c:v>
                </c:pt>
                <c:pt idx="7">
                  <c:v>0.68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CBD-304A-93AF-B58D2BFFC277}"/>
            </c:ext>
          </c:extLst>
        </c:ser>
        <c:ser>
          <c:idx val="43"/>
          <c:order val="43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600'!$D$189:$L$189</c:f>
              <c:numCache>
                <c:formatCode>General</c:formatCode>
                <c:ptCount val="9"/>
                <c:pt idx="0">
                  <c:v>0.06</c:v>
                </c:pt>
                <c:pt idx="1">
                  <c:v>0.21</c:v>
                </c:pt>
                <c:pt idx="2">
                  <c:v>0.36</c:v>
                </c:pt>
                <c:pt idx="3">
                  <c:v>0.49</c:v>
                </c:pt>
                <c:pt idx="4">
                  <c:v>0.5</c:v>
                </c:pt>
                <c:pt idx="5">
                  <c:v>0.63</c:v>
                </c:pt>
                <c:pt idx="6">
                  <c:v>0.65</c:v>
                </c:pt>
                <c:pt idx="7">
                  <c:v>0.64</c:v>
                </c:pt>
                <c:pt idx="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CBD-304A-93AF-B58D2BFFC277}"/>
            </c:ext>
          </c:extLst>
        </c:ser>
        <c:ser>
          <c:idx val="44"/>
          <c:order val="44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600'!$D$190:$L$190</c:f>
              <c:numCache>
                <c:formatCode>General</c:formatCode>
                <c:ptCount val="9"/>
                <c:pt idx="0">
                  <c:v>0.08</c:v>
                </c:pt>
                <c:pt idx="1">
                  <c:v>0.23</c:v>
                </c:pt>
                <c:pt idx="2">
                  <c:v>0.45</c:v>
                </c:pt>
                <c:pt idx="3">
                  <c:v>0.44</c:v>
                </c:pt>
                <c:pt idx="4">
                  <c:v>0.53</c:v>
                </c:pt>
                <c:pt idx="5">
                  <c:v>0.73</c:v>
                </c:pt>
                <c:pt idx="6">
                  <c:v>0.6</c:v>
                </c:pt>
                <c:pt idx="7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CBD-304A-93AF-B58D2BFFC277}"/>
            </c:ext>
          </c:extLst>
        </c:ser>
        <c:ser>
          <c:idx val="45"/>
          <c:order val="45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600'!$D$191:$L$191</c:f>
              <c:numCache>
                <c:formatCode>General</c:formatCode>
                <c:ptCount val="9"/>
                <c:pt idx="0">
                  <c:v>0.09</c:v>
                </c:pt>
                <c:pt idx="1">
                  <c:v>0.34</c:v>
                </c:pt>
                <c:pt idx="2">
                  <c:v>0.46</c:v>
                </c:pt>
                <c:pt idx="3">
                  <c:v>0.52</c:v>
                </c:pt>
                <c:pt idx="4">
                  <c:v>0.62</c:v>
                </c:pt>
                <c:pt idx="5">
                  <c:v>0.66</c:v>
                </c:pt>
                <c:pt idx="6">
                  <c:v>0.73</c:v>
                </c:pt>
                <c:pt idx="7">
                  <c:v>0.8</c:v>
                </c:pt>
                <c:pt idx="8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CBD-304A-93AF-B58D2BFFC277}"/>
            </c:ext>
          </c:extLst>
        </c:ser>
        <c:ser>
          <c:idx val="46"/>
          <c:order val="46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600'!$D$192:$L$192</c:f>
              <c:numCache>
                <c:formatCode>General</c:formatCode>
                <c:ptCount val="9"/>
                <c:pt idx="0">
                  <c:v>0.11</c:v>
                </c:pt>
                <c:pt idx="1">
                  <c:v>0.255</c:v>
                </c:pt>
                <c:pt idx="2">
                  <c:v>0.4</c:v>
                </c:pt>
                <c:pt idx="3">
                  <c:v>0.47</c:v>
                </c:pt>
                <c:pt idx="4">
                  <c:v>0.48</c:v>
                </c:pt>
                <c:pt idx="5">
                  <c:v>0.57999999999999996</c:v>
                </c:pt>
                <c:pt idx="6">
                  <c:v>0.69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CBD-304A-93AF-B58D2BFFC277}"/>
            </c:ext>
          </c:extLst>
        </c:ser>
        <c:ser>
          <c:idx val="47"/>
          <c:order val="47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600'!$D$193:$L$193</c:f>
              <c:numCache>
                <c:formatCode>General</c:formatCode>
                <c:ptCount val="9"/>
                <c:pt idx="0">
                  <c:v>0.08</c:v>
                </c:pt>
                <c:pt idx="1">
                  <c:v>0.20499999999999999</c:v>
                </c:pt>
                <c:pt idx="2">
                  <c:v>0.33</c:v>
                </c:pt>
                <c:pt idx="3">
                  <c:v>0.4</c:v>
                </c:pt>
                <c:pt idx="4">
                  <c:v>0.42</c:v>
                </c:pt>
                <c:pt idx="5">
                  <c:v>0.46</c:v>
                </c:pt>
                <c:pt idx="6">
                  <c:v>0.56000000000000005</c:v>
                </c:pt>
                <c:pt idx="7">
                  <c:v>0.71</c:v>
                </c:pt>
                <c:pt idx="8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CBD-304A-93AF-B58D2BFFC277}"/>
            </c:ext>
          </c:extLst>
        </c:ser>
        <c:ser>
          <c:idx val="48"/>
          <c:order val="48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600'!$D$194:$K$194</c:f>
              <c:numCache>
                <c:formatCode>General</c:formatCode>
                <c:ptCount val="8"/>
                <c:pt idx="0">
                  <c:v>0.05</c:v>
                </c:pt>
                <c:pt idx="1">
                  <c:v>0.185</c:v>
                </c:pt>
                <c:pt idx="2">
                  <c:v>0.32</c:v>
                </c:pt>
                <c:pt idx="3">
                  <c:v>0.45</c:v>
                </c:pt>
                <c:pt idx="4">
                  <c:v>0.37</c:v>
                </c:pt>
                <c:pt idx="5">
                  <c:v>0.44</c:v>
                </c:pt>
                <c:pt idx="6">
                  <c:v>0.53</c:v>
                </c:pt>
                <c:pt idx="7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CBD-304A-93AF-B58D2BFFC277}"/>
            </c:ext>
          </c:extLst>
        </c:ser>
        <c:ser>
          <c:idx val="49"/>
          <c:order val="49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600'!$D$195:$L$195</c:f>
              <c:numCache>
                <c:formatCode>General</c:formatCode>
                <c:ptCount val="9"/>
                <c:pt idx="0">
                  <c:v>0.01</c:v>
                </c:pt>
                <c:pt idx="1">
                  <c:v>0.15</c:v>
                </c:pt>
                <c:pt idx="2">
                  <c:v>0.4</c:v>
                </c:pt>
                <c:pt idx="3">
                  <c:v>0.57999999999999996</c:v>
                </c:pt>
                <c:pt idx="4">
                  <c:v>0.62</c:v>
                </c:pt>
                <c:pt idx="5">
                  <c:v>0.71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CBD-304A-93AF-B58D2BFFC277}"/>
            </c:ext>
          </c:extLst>
        </c:ser>
        <c:ser>
          <c:idx val="50"/>
          <c:order val="50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600'!$D$196:$L$196</c:f>
              <c:numCache>
                <c:formatCode>General</c:formatCode>
                <c:ptCount val="9"/>
                <c:pt idx="0">
                  <c:v>0.03</c:v>
                </c:pt>
                <c:pt idx="1">
                  <c:v>0.32</c:v>
                </c:pt>
                <c:pt idx="2">
                  <c:v>0.45</c:v>
                </c:pt>
                <c:pt idx="3">
                  <c:v>0.68</c:v>
                </c:pt>
                <c:pt idx="4">
                  <c:v>0.68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CBD-304A-93AF-B58D2BFFC277}"/>
            </c:ext>
          </c:extLst>
        </c:ser>
        <c:ser>
          <c:idx val="51"/>
          <c:order val="51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600'!$D$197:$L$197</c:f>
              <c:numCache>
                <c:formatCode>General</c:formatCode>
                <c:ptCount val="9"/>
                <c:pt idx="0">
                  <c:v>0.09</c:v>
                </c:pt>
                <c:pt idx="1">
                  <c:v>0.27</c:v>
                </c:pt>
                <c:pt idx="2">
                  <c:v>0.56999999999999995</c:v>
                </c:pt>
                <c:pt idx="3">
                  <c:v>0.62</c:v>
                </c:pt>
                <c:pt idx="4">
                  <c:v>0.7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CBD-304A-93AF-B58D2BFFC277}"/>
            </c:ext>
          </c:extLst>
        </c:ser>
        <c:ser>
          <c:idx val="52"/>
          <c:order val="52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600'!$D$198:$L$198</c:f>
              <c:numCache>
                <c:formatCode>General</c:formatCode>
                <c:ptCount val="9"/>
                <c:pt idx="0">
                  <c:v>0.13</c:v>
                </c:pt>
                <c:pt idx="1">
                  <c:v>0.27</c:v>
                </c:pt>
                <c:pt idx="2">
                  <c:v>0.41</c:v>
                </c:pt>
                <c:pt idx="3">
                  <c:v>0.59</c:v>
                </c:pt>
                <c:pt idx="4">
                  <c:v>0.62</c:v>
                </c:pt>
                <c:pt idx="5">
                  <c:v>0.7</c:v>
                </c:pt>
                <c:pt idx="6">
                  <c:v>0.78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CBD-304A-93AF-B58D2BFFC277}"/>
            </c:ext>
          </c:extLst>
        </c:ser>
        <c:ser>
          <c:idx val="53"/>
          <c:order val="53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600'!$D$199:$L$199</c:f>
              <c:numCache>
                <c:formatCode>General</c:formatCode>
                <c:ptCount val="9"/>
                <c:pt idx="0">
                  <c:v>0.02</c:v>
                </c:pt>
                <c:pt idx="1">
                  <c:v>0.17499999999999999</c:v>
                </c:pt>
                <c:pt idx="2">
                  <c:v>0.33</c:v>
                </c:pt>
                <c:pt idx="3">
                  <c:v>0.45</c:v>
                </c:pt>
                <c:pt idx="4">
                  <c:v>0.57999999999999996</c:v>
                </c:pt>
                <c:pt idx="5">
                  <c:v>0.7</c:v>
                </c:pt>
                <c:pt idx="6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CBD-304A-93AF-B58D2BFFC277}"/>
            </c:ext>
          </c:extLst>
        </c:ser>
        <c:ser>
          <c:idx val="54"/>
          <c:order val="54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600'!$D$200:$L$200</c:f>
              <c:numCache>
                <c:formatCode>General</c:formatCode>
                <c:ptCount val="9"/>
                <c:pt idx="0">
                  <c:v>0.03</c:v>
                </c:pt>
                <c:pt idx="1">
                  <c:v>0.12</c:v>
                </c:pt>
                <c:pt idx="2">
                  <c:v>0.21</c:v>
                </c:pt>
                <c:pt idx="3">
                  <c:v>0.38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0.54</c:v>
                </c:pt>
                <c:pt idx="7">
                  <c:v>0.63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CBD-304A-93AF-B58D2BFFC277}"/>
            </c:ext>
          </c:extLst>
        </c:ser>
        <c:ser>
          <c:idx val="55"/>
          <c:order val="55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600'!$D$201:$L$201</c:f>
              <c:numCache>
                <c:formatCode>General</c:formatCode>
                <c:ptCount val="9"/>
                <c:pt idx="0">
                  <c:v>0</c:v>
                </c:pt>
                <c:pt idx="1">
                  <c:v>0.08</c:v>
                </c:pt>
                <c:pt idx="2">
                  <c:v>0.17</c:v>
                </c:pt>
                <c:pt idx="3">
                  <c:v>0.35</c:v>
                </c:pt>
                <c:pt idx="4">
                  <c:v>0.44</c:v>
                </c:pt>
                <c:pt idx="5">
                  <c:v>0.39</c:v>
                </c:pt>
                <c:pt idx="6">
                  <c:v>0.47</c:v>
                </c:pt>
                <c:pt idx="7">
                  <c:v>0.51</c:v>
                </c:pt>
                <c:pt idx="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CBD-304A-93AF-B58D2BFFC277}"/>
            </c:ext>
          </c:extLst>
        </c:ser>
        <c:ser>
          <c:idx val="56"/>
          <c:order val="56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600'!$D$202:$L$202</c:f>
              <c:numCache>
                <c:formatCode>General</c:formatCode>
                <c:ptCount val="9"/>
                <c:pt idx="0">
                  <c:v>0.02</c:v>
                </c:pt>
                <c:pt idx="1">
                  <c:v>0.22</c:v>
                </c:pt>
                <c:pt idx="2">
                  <c:v>0.43</c:v>
                </c:pt>
                <c:pt idx="3">
                  <c:v>0.64</c:v>
                </c:pt>
                <c:pt idx="4">
                  <c:v>0.73</c:v>
                </c:pt>
                <c:pt idx="5">
                  <c:v>0.63</c:v>
                </c:pt>
                <c:pt idx="6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CBD-304A-93AF-B58D2BFFC277}"/>
            </c:ext>
          </c:extLst>
        </c:ser>
        <c:ser>
          <c:idx val="57"/>
          <c:order val="57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600'!$D$203:$L$203</c:f>
              <c:numCache>
                <c:formatCode>General</c:formatCode>
                <c:ptCount val="9"/>
                <c:pt idx="0">
                  <c:v>0.06</c:v>
                </c:pt>
                <c:pt idx="1">
                  <c:v>0.27</c:v>
                </c:pt>
                <c:pt idx="2">
                  <c:v>0.43</c:v>
                </c:pt>
                <c:pt idx="3">
                  <c:v>0.68</c:v>
                </c:pt>
                <c:pt idx="4">
                  <c:v>0.67</c:v>
                </c:pt>
                <c:pt idx="5">
                  <c:v>0.75</c:v>
                </c:pt>
                <c:pt idx="6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CBD-304A-93AF-B58D2BFFC277}"/>
            </c:ext>
          </c:extLst>
        </c:ser>
        <c:ser>
          <c:idx val="58"/>
          <c:order val="58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600'!$D$204:$L$204</c:f>
              <c:numCache>
                <c:formatCode>General</c:formatCode>
                <c:ptCount val="9"/>
                <c:pt idx="0">
                  <c:v>0.04</c:v>
                </c:pt>
                <c:pt idx="1">
                  <c:v>0.20499999999999999</c:v>
                </c:pt>
                <c:pt idx="2">
                  <c:v>0.37</c:v>
                </c:pt>
                <c:pt idx="3">
                  <c:v>0.62</c:v>
                </c:pt>
                <c:pt idx="4">
                  <c:v>0.71</c:v>
                </c:pt>
                <c:pt idx="5">
                  <c:v>0.71</c:v>
                </c:pt>
                <c:pt idx="6">
                  <c:v>0.755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CBD-304A-93AF-B58D2BFFC277}"/>
            </c:ext>
          </c:extLst>
        </c:ser>
        <c:ser>
          <c:idx val="59"/>
          <c:order val="59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600'!$D$205:$L$205</c:f>
              <c:numCache>
                <c:formatCode>General</c:formatCode>
                <c:ptCount val="9"/>
                <c:pt idx="0">
                  <c:v>0.03</c:v>
                </c:pt>
                <c:pt idx="1">
                  <c:v>0.19500000000000001</c:v>
                </c:pt>
                <c:pt idx="2">
                  <c:v>0.36</c:v>
                </c:pt>
                <c:pt idx="3">
                  <c:v>0.56999999999999995</c:v>
                </c:pt>
                <c:pt idx="4">
                  <c:v>0.64</c:v>
                </c:pt>
                <c:pt idx="5">
                  <c:v>0.71</c:v>
                </c:pt>
                <c:pt idx="6">
                  <c:v>0.78</c:v>
                </c:pt>
                <c:pt idx="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CBD-304A-93AF-B58D2BFFC277}"/>
            </c:ext>
          </c:extLst>
        </c:ser>
        <c:ser>
          <c:idx val="60"/>
          <c:order val="60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600'!$D$206:$L$206</c:f>
              <c:numCache>
                <c:formatCode>General</c:formatCode>
                <c:ptCount val="9"/>
                <c:pt idx="0">
                  <c:v>0.02</c:v>
                </c:pt>
                <c:pt idx="1">
                  <c:v>0.13</c:v>
                </c:pt>
                <c:pt idx="2">
                  <c:v>0.24</c:v>
                </c:pt>
                <c:pt idx="3">
                  <c:v>0.46</c:v>
                </c:pt>
                <c:pt idx="4">
                  <c:v>0.55000000000000004</c:v>
                </c:pt>
                <c:pt idx="5">
                  <c:v>0.67</c:v>
                </c:pt>
                <c:pt idx="6">
                  <c:v>0.63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CBD-304A-93AF-B58D2BFFC277}"/>
            </c:ext>
          </c:extLst>
        </c:ser>
        <c:ser>
          <c:idx val="61"/>
          <c:order val="61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600'!$D$207:$L$207</c:f>
              <c:numCache>
                <c:formatCode>General</c:formatCode>
                <c:ptCount val="9"/>
                <c:pt idx="0">
                  <c:v>0.01</c:v>
                </c:pt>
                <c:pt idx="1">
                  <c:v>9.5000000000000001E-2</c:v>
                </c:pt>
                <c:pt idx="2">
                  <c:v>0.18</c:v>
                </c:pt>
                <c:pt idx="3">
                  <c:v>0.35</c:v>
                </c:pt>
                <c:pt idx="4">
                  <c:v>0.48</c:v>
                </c:pt>
                <c:pt idx="5">
                  <c:v>0.51</c:v>
                </c:pt>
                <c:pt idx="6">
                  <c:v>0.5</c:v>
                </c:pt>
                <c:pt idx="7">
                  <c:v>0.66</c:v>
                </c:pt>
                <c:pt idx="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CBD-304A-93AF-B58D2BFFC277}"/>
            </c:ext>
          </c:extLst>
        </c:ser>
        <c:ser>
          <c:idx val="62"/>
          <c:order val="62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600'!$D$208:$L$208</c:f>
              <c:numCache>
                <c:formatCode>General</c:formatCode>
                <c:ptCount val="9"/>
                <c:pt idx="0">
                  <c:v>0</c:v>
                </c:pt>
                <c:pt idx="1">
                  <c:v>8.5000000000000006E-2</c:v>
                </c:pt>
                <c:pt idx="2">
                  <c:v>0.17</c:v>
                </c:pt>
                <c:pt idx="3">
                  <c:v>0.34</c:v>
                </c:pt>
                <c:pt idx="4">
                  <c:v>0.39</c:v>
                </c:pt>
                <c:pt idx="5">
                  <c:v>0.42</c:v>
                </c:pt>
                <c:pt idx="6">
                  <c:v>0.49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CBD-304A-93AF-B58D2BFFC277}"/>
            </c:ext>
          </c:extLst>
        </c:ser>
        <c:ser>
          <c:idx val="63"/>
          <c:order val="63"/>
          <c:spPr>
            <a:ln w="3175" cmpd="sng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600'!$D$209:$L$209</c:f>
              <c:numCache>
                <c:formatCode>General</c:formatCode>
                <c:ptCount val="9"/>
                <c:pt idx="0">
                  <c:v>0.09</c:v>
                </c:pt>
                <c:pt idx="1">
                  <c:v>0.15</c:v>
                </c:pt>
                <c:pt idx="2">
                  <c:v>0.21</c:v>
                </c:pt>
                <c:pt idx="3">
                  <c:v>0.33</c:v>
                </c:pt>
                <c:pt idx="4">
                  <c:v>0.4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CBD-304A-93AF-B58D2BFFC277}"/>
            </c:ext>
          </c:extLst>
        </c:ser>
        <c:ser>
          <c:idx val="64"/>
          <c:order val="64"/>
          <c:spPr>
            <a:ln w="31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600'!$D$210:$L$210</c:f>
              <c:numCache>
                <c:formatCode>General</c:formatCode>
                <c:ptCount val="9"/>
                <c:pt idx="0">
                  <c:v>0.02</c:v>
                </c:pt>
                <c:pt idx="1">
                  <c:v>0.125</c:v>
                </c:pt>
                <c:pt idx="2">
                  <c:v>0.23</c:v>
                </c:pt>
                <c:pt idx="3">
                  <c:v>0.51</c:v>
                </c:pt>
                <c:pt idx="4">
                  <c:v>0.7</c:v>
                </c:pt>
                <c:pt idx="5">
                  <c:v>0.79</c:v>
                </c:pt>
                <c:pt idx="6">
                  <c:v>0.84</c:v>
                </c:pt>
                <c:pt idx="7">
                  <c:v>0.68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1CBD-304A-93AF-B58D2BFFC277}"/>
            </c:ext>
          </c:extLst>
        </c:ser>
        <c:ser>
          <c:idx val="65"/>
          <c:order val="65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600'!$D$211:$L$211</c:f>
              <c:numCache>
                <c:formatCode>General</c:formatCode>
                <c:ptCount val="9"/>
                <c:pt idx="0">
                  <c:v>0.12</c:v>
                </c:pt>
                <c:pt idx="1">
                  <c:v>0.3</c:v>
                </c:pt>
                <c:pt idx="2">
                  <c:v>0.48</c:v>
                </c:pt>
                <c:pt idx="3">
                  <c:v>0.78</c:v>
                </c:pt>
                <c:pt idx="4">
                  <c:v>0.81</c:v>
                </c:pt>
                <c:pt idx="5">
                  <c:v>0.75</c:v>
                </c:pt>
                <c:pt idx="6">
                  <c:v>0.81</c:v>
                </c:pt>
                <c:pt idx="7">
                  <c:v>0.79</c:v>
                </c:pt>
                <c:pt idx="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CBD-304A-93AF-B58D2BFFC277}"/>
            </c:ext>
          </c:extLst>
        </c:ser>
        <c:ser>
          <c:idx val="66"/>
          <c:order val="66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600'!$D$212:$L$212</c:f>
              <c:numCache>
                <c:formatCode>General</c:formatCode>
                <c:ptCount val="9"/>
                <c:pt idx="0">
                  <c:v>0.48</c:v>
                </c:pt>
                <c:pt idx="1">
                  <c:v>0.68</c:v>
                </c:pt>
                <c:pt idx="2">
                  <c:v>0.68</c:v>
                </c:pt>
                <c:pt idx="3">
                  <c:v>0.7</c:v>
                </c:pt>
                <c:pt idx="4">
                  <c:v>0.83</c:v>
                </c:pt>
                <c:pt idx="5">
                  <c:v>0.81</c:v>
                </c:pt>
                <c:pt idx="6">
                  <c:v>0.93</c:v>
                </c:pt>
                <c:pt idx="7">
                  <c:v>0.91</c:v>
                </c:pt>
                <c:pt idx="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1CBD-304A-93AF-B58D2BFFC277}"/>
            </c:ext>
          </c:extLst>
        </c:ser>
        <c:ser>
          <c:idx val="67"/>
          <c:order val="67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600'!$D$213:$L$213</c:f>
              <c:numCache>
                <c:formatCode>General</c:formatCode>
                <c:ptCount val="9"/>
                <c:pt idx="0">
                  <c:v>0.84</c:v>
                </c:pt>
                <c:pt idx="1">
                  <c:v>0.92</c:v>
                </c:pt>
                <c:pt idx="2">
                  <c:v>0.88</c:v>
                </c:pt>
                <c:pt idx="3">
                  <c:v>0.75</c:v>
                </c:pt>
                <c:pt idx="4">
                  <c:v>0.74</c:v>
                </c:pt>
                <c:pt idx="5">
                  <c:v>0.73</c:v>
                </c:pt>
                <c:pt idx="6">
                  <c:v>0.78</c:v>
                </c:pt>
                <c:pt idx="7">
                  <c:v>0.82</c:v>
                </c:pt>
                <c:pt idx="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CBD-304A-93AF-B58D2BFFC277}"/>
            </c:ext>
          </c:extLst>
        </c:ser>
        <c:ser>
          <c:idx val="68"/>
          <c:order val="68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600'!$D$214:$L$214</c:f>
              <c:numCache>
                <c:formatCode>General</c:formatCode>
                <c:ptCount val="9"/>
                <c:pt idx="0">
                  <c:v>0.8484848484848484</c:v>
                </c:pt>
                <c:pt idx="1">
                  <c:v>0.85</c:v>
                </c:pt>
                <c:pt idx="2">
                  <c:v>0.8484848484848484</c:v>
                </c:pt>
                <c:pt idx="3">
                  <c:v>0.71717171717171713</c:v>
                </c:pt>
                <c:pt idx="4">
                  <c:v>0.75</c:v>
                </c:pt>
                <c:pt idx="5">
                  <c:v>0.81</c:v>
                </c:pt>
                <c:pt idx="6">
                  <c:v>0.82</c:v>
                </c:pt>
                <c:pt idx="7">
                  <c:v>0.71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CBD-304A-93AF-B58D2BFFC277}"/>
            </c:ext>
          </c:extLst>
        </c:ser>
        <c:ser>
          <c:idx val="69"/>
          <c:order val="69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600'!$D$215:$L$215</c:f>
              <c:numCache>
                <c:formatCode>General</c:formatCode>
                <c:ptCount val="9"/>
                <c:pt idx="0">
                  <c:v>0.25</c:v>
                </c:pt>
                <c:pt idx="1">
                  <c:v>0.51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0.62</c:v>
                </c:pt>
                <c:pt idx="5">
                  <c:v>0.85</c:v>
                </c:pt>
                <c:pt idx="6">
                  <c:v>0.68</c:v>
                </c:pt>
                <c:pt idx="7">
                  <c:v>0.79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CBD-304A-93AF-B58D2BFFC277}"/>
            </c:ext>
          </c:extLst>
        </c:ser>
        <c:ser>
          <c:idx val="70"/>
          <c:order val="70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600'!$D$216:$L$216</c:f>
              <c:numCache>
                <c:formatCode>General</c:formatCode>
                <c:ptCount val="9"/>
                <c:pt idx="0">
                  <c:v>0.03</c:v>
                </c:pt>
                <c:pt idx="1">
                  <c:v>0.13116161616161615</c:v>
                </c:pt>
                <c:pt idx="2">
                  <c:v>0.23232323232323232</c:v>
                </c:pt>
                <c:pt idx="3">
                  <c:v>0.28999999999999998</c:v>
                </c:pt>
                <c:pt idx="4">
                  <c:v>0.34</c:v>
                </c:pt>
                <c:pt idx="5">
                  <c:v>0.41</c:v>
                </c:pt>
                <c:pt idx="6">
                  <c:v>0.54</c:v>
                </c:pt>
                <c:pt idx="7">
                  <c:v>0.61</c:v>
                </c:pt>
                <c:pt idx="8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CBD-304A-93AF-B58D2BFFC277}"/>
            </c:ext>
          </c:extLst>
        </c:ser>
        <c:ser>
          <c:idx val="71"/>
          <c:order val="71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600'!$D$217:$L$217</c:f>
              <c:numCache>
                <c:formatCode>General</c:formatCode>
                <c:ptCount val="9"/>
                <c:pt idx="0">
                  <c:v>0.05</c:v>
                </c:pt>
                <c:pt idx="1">
                  <c:v>0.14000000000000001</c:v>
                </c:pt>
                <c:pt idx="2">
                  <c:v>0.23</c:v>
                </c:pt>
                <c:pt idx="3">
                  <c:v>0.45</c:v>
                </c:pt>
                <c:pt idx="4">
                  <c:v>0.59</c:v>
                </c:pt>
                <c:pt idx="5">
                  <c:v>0.61</c:v>
                </c:pt>
                <c:pt idx="6">
                  <c:v>0.71</c:v>
                </c:pt>
                <c:pt idx="7">
                  <c:v>0.66</c:v>
                </c:pt>
                <c:pt idx="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CBD-304A-93AF-B58D2BFFC277}"/>
            </c:ext>
          </c:extLst>
        </c:ser>
        <c:ser>
          <c:idx val="72"/>
          <c:order val="72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600'!$D$218:$L$218</c:f>
              <c:numCache>
                <c:formatCode>General</c:formatCode>
                <c:ptCount val="9"/>
                <c:pt idx="0">
                  <c:v>0.37</c:v>
                </c:pt>
                <c:pt idx="1">
                  <c:v>0.53</c:v>
                </c:pt>
                <c:pt idx="2">
                  <c:v>0.53</c:v>
                </c:pt>
                <c:pt idx="3">
                  <c:v>0.59</c:v>
                </c:pt>
                <c:pt idx="4">
                  <c:v>0.56999999999999995</c:v>
                </c:pt>
                <c:pt idx="5">
                  <c:v>0.71</c:v>
                </c:pt>
                <c:pt idx="6">
                  <c:v>0.75</c:v>
                </c:pt>
                <c:pt idx="7">
                  <c:v>0.71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CBD-304A-93AF-B58D2BFFC277}"/>
            </c:ext>
          </c:extLst>
        </c:ser>
        <c:ser>
          <c:idx val="73"/>
          <c:order val="73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600'!$D$219:$L$219</c:f>
              <c:numCache>
                <c:formatCode>General</c:formatCode>
                <c:ptCount val="9"/>
                <c:pt idx="0">
                  <c:v>0.7777777777777779</c:v>
                </c:pt>
                <c:pt idx="1">
                  <c:v>0.88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0.49</c:v>
                </c:pt>
                <c:pt idx="5">
                  <c:v>0.61</c:v>
                </c:pt>
                <c:pt idx="6">
                  <c:v>0.57999999999999996</c:v>
                </c:pt>
                <c:pt idx="7">
                  <c:v>0.62</c:v>
                </c:pt>
                <c:pt idx="8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1CBD-304A-93AF-B58D2BFFC277}"/>
            </c:ext>
          </c:extLst>
        </c:ser>
        <c:ser>
          <c:idx val="74"/>
          <c:order val="74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600'!$D$220:$L$220</c:f>
              <c:numCache>
                <c:formatCode>General</c:formatCode>
                <c:ptCount val="9"/>
                <c:pt idx="0">
                  <c:v>0.75</c:v>
                </c:pt>
                <c:pt idx="1">
                  <c:v>0.83</c:v>
                </c:pt>
                <c:pt idx="2">
                  <c:v>0.73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</c:v>
                </c:pt>
                <c:pt idx="6">
                  <c:v>0.69</c:v>
                </c:pt>
                <c:pt idx="7">
                  <c:v>0.72</c:v>
                </c:pt>
                <c:pt idx="8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1CBD-304A-93AF-B58D2BFFC277}"/>
            </c:ext>
          </c:extLst>
        </c:ser>
        <c:ser>
          <c:idx val="75"/>
          <c:order val="75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600'!$D$221:$L$221</c:f>
              <c:numCache>
                <c:formatCode>General</c:formatCode>
                <c:ptCount val="9"/>
                <c:pt idx="0">
                  <c:v>0.17</c:v>
                </c:pt>
                <c:pt idx="1">
                  <c:v>0.35</c:v>
                </c:pt>
                <c:pt idx="2">
                  <c:v>0.37</c:v>
                </c:pt>
                <c:pt idx="3">
                  <c:v>0.43</c:v>
                </c:pt>
                <c:pt idx="4">
                  <c:v>0.33</c:v>
                </c:pt>
                <c:pt idx="5">
                  <c:v>0.54</c:v>
                </c:pt>
                <c:pt idx="6">
                  <c:v>0.36</c:v>
                </c:pt>
                <c:pt idx="7">
                  <c:v>0.72727272727272729</c:v>
                </c:pt>
                <c:pt idx="8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1CBD-304A-93AF-B58D2BFFC277}"/>
            </c:ext>
          </c:extLst>
        </c:ser>
        <c:ser>
          <c:idx val="76"/>
          <c:order val="76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600'!$D$222:$L$222</c:f>
              <c:numCache>
                <c:formatCode>General</c:formatCode>
                <c:ptCount val="9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0.44</c:v>
                </c:pt>
                <c:pt idx="4">
                  <c:v>0.54</c:v>
                </c:pt>
                <c:pt idx="5">
                  <c:v>0.61</c:v>
                </c:pt>
                <c:pt idx="6">
                  <c:v>0.52</c:v>
                </c:pt>
                <c:pt idx="7">
                  <c:v>0.48</c:v>
                </c:pt>
                <c:pt idx="8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1CBD-304A-93AF-B58D2BFFC277}"/>
            </c:ext>
          </c:extLst>
        </c:ser>
        <c:ser>
          <c:idx val="77"/>
          <c:order val="77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600'!$D$223:$L$223</c:f>
              <c:numCache>
                <c:formatCode>General</c:formatCode>
                <c:ptCount val="9"/>
                <c:pt idx="0">
                  <c:v>0.03</c:v>
                </c:pt>
                <c:pt idx="1">
                  <c:v>7.4999999999999997E-2</c:v>
                </c:pt>
                <c:pt idx="2">
                  <c:v>0.12</c:v>
                </c:pt>
                <c:pt idx="3">
                  <c:v>0.24</c:v>
                </c:pt>
                <c:pt idx="4">
                  <c:v>0.48</c:v>
                </c:pt>
                <c:pt idx="5">
                  <c:v>0.54</c:v>
                </c:pt>
                <c:pt idx="6">
                  <c:v>0.65</c:v>
                </c:pt>
                <c:pt idx="7">
                  <c:v>0.72</c:v>
                </c:pt>
                <c:pt idx="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1CBD-304A-93AF-B58D2BFFC277}"/>
            </c:ext>
          </c:extLst>
        </c:ser>
        <c:ser>
          <c:idx val="78"/>
          <c:order val="78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600'!$D$224:$L$224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0.23</c:v>
                </c:pt>
                <c:pt idx="2">
                  <c:v>0.32</c:v>
                </c:pt>
                <c:pt idx="3">
                  <c:v>0.39</c:v>
                </c:pt>
                <c:pt idx="4">
                  <c:v>0.5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0.64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1CBD-304A-93AF-B58D2BFFC277}"/>
            </c:ext>
          </c:extLst>
        </c:ser>
        <c:ser>
          <c:idx val="79"/>
          <c:order val="79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600'!$D$225:$L$225</c:f>
              <c:numCache>
                <c:formatCode>General</c:formatCode>
                <c:ptCount val="9"/>
                <c:pt idx="0">
                  <c:v>0.48484848484848486</c:v>
                </c:pt>
                <c:pt idx="1">
                  <c:v>0.55000000000000004</c:v>
                </c:pt>
                <c:pt idx="2">
                  <c:v>0.49</c:v>
                </c:pt>
                <c:pt idx="3">
                  <c:v>0.37</c:v>
                </c:pt>
                <c:pt idx="4">
                  <c:v>0.36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0.68</c:v>
                </c:pt>
                <c:pt idx="8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1CBD-304A-93AF-B58D2BFFC277}"/>
            </c:ext>
          </c:extLst>
        </c:ser>
        <c:ser>
          <c:idx val="80"/>
          <c:order val="80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600'!$D$226:$L$226</c:f>
              <c:numCache>
                <c:formatCode>General</c:formatCode>
                <c:ptCount val="9"/>
                <c:pt idx="0">
                  <c:v>0.42</c:v>
                </c:pt>
                <c:pt idx="1">
                  <c:v>0.45</c:v>
                </c:pt>
                <c:pt idx="2">
                  <c:v>0.48</c:v>
                </c:pt>
                <c:pt idx="3">
                  <c:v>0.49</c:v>
                </c:pt>
                <c:pt idx="4">
                  <c:v>0.68</c:v>
                </c:pt>
                <c:pt idx="5">
                  <c:v>0.56999999999999995</c:v>
                </c:pt>
                <c:pt idx="6">
                  <c:v>0.67</c:v>
                </c:pt>
                <c:pt idx="7">
                  <c:v>0.7</c:v>
                </c:pt>
                <c:pt idx="8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1CBD-304A-93AF-B58D2BFFC277}"/>
            </c:ext>
          </c:extLst>
        </c:ser>
        <c:ser>
          <c:idx val="81"/>
          <c:order val="81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600'!$D$227:$L$227</c:f>
              <c:numCache>
                <c:formatCode>General</c:formatCode>
                <c:ptCount val="9"/>
                <c:pt idx="0">
                  <c:v>0.04</c:v>
                </c:pt>
                <c:pt idx="1">
                  <c:v>0.14499999999999999</c:v>
                </c:pt>
                <c:pt idx="2">
                  <c:v>0.25</c:v>
                </c:pt>
                <c:pt idx="3">
                  <c:v>0.36</c:v>
                </c:pt>
                <c:pt idx="4">
                  <c:v>0.38</c:v>
                </c:pt>
                <c:pt idx="5">
                  <c:v>0.38383838383838381</c:v>
                </c:pt>
                <c:pt idx="6">
                  <c:v>0.63</c:v>
                </c:pt>
                <c:pt idx="7">
                  <c:v>0.71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1CBD-304A-93AF-B58D2BFFC277}"/>
            </c:ext>
          </c:extLst>
        </c:ser>
        <c:ser>
          <c:idx val="82"/>
          <c:order val="82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600'!$D$228:$L$228</c:f>
              <c:numCache>
                <c:formatCode>General</c:formatCode>
                <c:ptCount val="9"/>
                <c:pt idx="0">
                  <c:v>0.08</c:v>
                </c:pt>
                <c:pt idx="1">
                  <c:v>0.20499999999999999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0.5</c:v>
                </c:pt>
                <c:pt idx="5">
                  <c:v>0.59</c:v>
                </c:pt>
                <c:pt idx="6">
                  <c:v>0.57999999999999996</c:v>
                </c:pt>
                <c:pt idx="7">
                  <c:v>0.66</c:v>
                </c:pt>
                <c:pt idx="8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1CBD-304A-93AF-B58D2BFFC277}"/>
            </c:ext>
          </c:extLst>
        </c:ser>
        <c:ser>
          <c:idx val="83"/>
          <c:order val="83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600'!$D$229:$L$229</c:f>
              <c:numCache>
                <c:formatCode>General</c:formatCode>
                <c:ptCount val="9"/>
                <c:pt idx="0">
                  <c:v>0.1</c:v>
                </c:pt>
                <c:pt idx="1">
                  <c:v>0.155</c:v>
                </c:pt>
                <c:pt idx="2">
                  <c:v>0.21</c:v>
                </c:pt>
                <c:pt idx="3">
                  <c:v>0.41</c:v>
                </c:pt>
                <c:pt idx="4">
                  <c:v>0.47</c:v>
                </c:pt>
                <c:pt idx="5">
                  <c:v>0.56000000000000005</c:v>
                </c:pt>
                <c:pt idx="6">
                  <c:v>0.74</c:v>
                </c:pt>
                <c:pt idx="7">
                  <c:v>0.76767676767676762</c:v>
                </c:pt>
                <c:pt idx="8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1CBD-304A-93AF-B58D2BFFC277}"/>
            </c:ext>
          </c:extLst>
        </c:ser>
        <c:ser>
          <c:idx val="84"/>
          <c:order val="84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600'!$D$230:$L$230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0.115</c:v>
                </c:pt>
                <c:pt idx="2">
                  <c:v>0.16</c:v>
                </c:pt>
                <c:pt idx="3">
                  <c:v>0.41</c:v>
                </c:pt>
                <c:pt idx="4">
                  <c:v>0.61</c:v>
                </c:pt>
                <c:pt idx="5">
                  <c:v>0.66</c:v>
                </c:pt>
                <c:pt idx="6">
                  <c:v>0.59</c:v>
                </c:pt>
                <c:pt idx="7">
                  <c:v>0.66666666666666652</c:v>
                </c:pt>
                <c:pt idx="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1CBD-304A-93AF-B58D2BFFC277}"/>
            </c:ext>
          </c:extLst>
        </c:ser>
        <c:ser>
          <c:idx val="85"/>
          <c:order val="85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600'!$D$231:$L$231</c:f>
              <c:numCache>
                <c:formatCode>General</c:formatCode>
                <c:ptCount val="9"/>
                <c:pt idx="0">
                  <c:v>0.09</c:v>
                </c:pt>
                <c:pt idx="1">
                  <c:v>0.17</c:v>
                </c:pt>
                <c:pt idx="2">
                  <c:v>0.25</c:v>
                </c:pt>
                <c:pt idx="3">
                  <c:v>0.23</c:v>
                </c:pt>
                <c:pt idx="4">
                  <c:v>0.37</c:v>
                </c:pt>
                <c:pt idx="5">
                  <c:v>0.47</c:v>
                </c:pt>
                <c:pt idx="6">
                  <c:v>0.54</c:v>
                </c:pt>
                <c:pt idx="7">
                  <c:v>0.72727272727272729</c:v>
                </c:pt>
                <c:pt idx="8">
                  <c:v>0.59595959595959591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1CBD-304A-93AF-B58D2BFFC277}"/>
            </c:ext>
          </c:extLst>
        </c:ser>
        <c:ser>
          <c:idx val="86"/>
          <c:order val="86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600'!$D$232:$L$232</c:f>
              <c:numCache>
                <c:formatCode>General</c:formatCode>
                <c:ptCount val="9"/>
                <c:pt idx="0">
                  <c:v>0.09</c:v>
                </c:pt>
                <c:pt idx="1">
                  <c:v>0.19651515151515153</c:v>
                </c:pt>
                <c:pt idx="2">
                  <c:v>0.30303030303030304</c:v>
                </c:pt>
                <c:pt idx="3">
                  <c:v>0.31</c:v>
                </c:pt>
                <c:pt idx="4">
                  <c:v>0.63636363636363635</c:v>
                </c:pt>
                <c:pt idx="5">
                  <c:v>0.64</c:v>
                </c:pt>
                <c:pt idx="6">
                  <c:v>0.59595959595959591</c:v>
                </c:pt>
                <c:pt idx="7">
                  <c:v>0.72727272727272729</c:v>
                </c:pt>
                <c:pt idx="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1CBD-304A-93AF-B58D2BFFC277}"/>
            </c:ext>
          </c:extLst>
        </c:ser>
        <c:ser>
          <c:idx val="87"/>
          <c:order val="87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600'!$D$233:$L$233</c:f>
              <c:numCache>
                <c:formatCode>General</c:formatCode>
                <c:ptCount val="9"/>
                <c:pt idx="0">
                  <c:v>0</c:v>
                </c:pt>
                <c:pt idx="1">
                  <c:v>5.0505050505050504E-2</c:v>
                </c:pt>
                <c:pt idx="2">
                  <c:v>0.10101010101010101</c:v>
                </c:pt>
                <c:pt idx="3">
                  <c:v>0.25</c:v>
                </c:pt>
                <c:pt idx="4">
                  <c:v>0.35</c:v>
                </c:pt>
                <c:pt idx="5">
                  <c:v>0.41</c:v>
                </c:pt>
                <c:pt idx="6">
                  <c:v>0.63</c:v>
                </c:pt>
                <c:pt idx="7">
                  <c:v>0.66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1CBD-304A-93AF-B58D2BFFC277}"/>
            </c:ext>
          </c:extLst>
        </c:ser>
        <c:ser>
          <c:idx val="88"/>
          <c:order val="88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600'!$D$234:$L$234</c:f>
              <c:numCache>
                <c:formatCode>General</c:formatCode>
                <c:ptCount val="9"/>
                <c:pt idx="0">
                  <c:v>0.13</c:v>
                </c:pt>
                <c:pt idx="1">
                  <c:v>0.25</c:v>
                </c:pt>
                <c:pt idx="2">
                  <c:v>0.37</c:v>
                </c:pt>
                <c:pt idx="3">
                  <c:v>0.53535353535353536</c:v>
                </c:pt>
                <c:pt idx="4">
                  <c:v>0.62</c:v>
                </c:pt>
                <c:pt idx="5">
                  <c:v>0.46</c:v>
                </c:pt>
                <c:pt idx="6">
                  <c:v>0.50505050505050508</c:v>
                </c:pt>
                <c:pt idx="7">
                  <c:v>0.72</c:v>
                </c:pt>
                <c:pt idx="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1CBD-304A-93AF-B58D2BFFC277}"/>
            </c:ext>
          </c:extLst>
        </c:ser>
        <c:ser>
          <c:idx val="89"/>
          <c:order val="89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600'!$D$235:$L$235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0.185</c:v>
                </c:pt>
                <c:pt idx="2">
                  <c:v>0.23</c:v>
                </c:pt>
                <c:pt idx="3">
                  <c:v>0.42</c:v>
                </c:pt>
                <c:pt idx="4">
                  <c:v>0.42</c:v>
                </c:pt>
                <c:pt idx="5">
                  <c:v>0.64</c:v>
                </c:pt>
                <c:pt idx="6">
                  <c:v>0.62</c:v>
                </c:pt>
                <c:pt idx="7">
                  <c:v>0.68</c:v>
                </c:pt>
                <c:pt idx="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1CBD-304A-93AF-B58D2BFFC277}"/>
            </c:ext>
          </c:extLst>
        </c:ser>
        <c:ser>
          <c:idx val="90"/>
          <c:order val="90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600'!$D$236:$L$236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0.46</c:v>
                </c:pt>
                <c:pt idx="4">
                  <c:v>0.5</c:v>
                </c:pt>
                <c:pt idx="5">
                  <c:v>0.54</c:v>
                </c:pt>
                <c:pt idx="6">
                  <c:v>0.64</c:v>
                </c:pt>
                <c:pt idx="7">
                  <c:v>0.59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1CBD-304A-93AF-B58D2BFFC277}"/>
            </c:ext>
          </c:extLst>
        </c:ser>
        <c:ser>
          <c:idx val="91"/>
          <c:order val="91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600'!$D$237:$L$237</c:f>
              <c:numCache>
                <c:formatCode>General</c:formatCode>
                <c:ptCount val="9"/>
                <c:pt idx="0">
                  <c:v>0.02</c:v>
                </c:pt>
                <c:pt idx="1">
                  <c:v>8.5000000000000006E-2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0.64</c:v>
                </c:pt>
                <c:pt idx="6">
                  <c:v>0.62</c:v>
                </c:pt>
                <c:pt idx="7">
                  <c:v>0.73</c:v>
                </c:pt>
                <c:pt idx="8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1CBD-304A-93AF-B58D2BFFC277}"/>
            </c:ext>
          </c:extLst>
        </c:ser>
        <c:ser>
          <c:idx val="92"/>
          <c:order val="92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600'!$D$238:$L$238</c:f>
              <c:numCache>
                <c:formatCode>General</c:formatCode>
                <c:ptCount val="9"/>
                <c:pt idx="0">
                  <c:v>0.02</c:v>
                </c:pt>
                <c:pt idx="1">
                  <c:v>8.5000000000000006E-2</c:v>
                </c:pt>
                <c:pt idx="2">
                  <c:v>0.15</c:v>
                </c:pt>
                <c:pt idx="3">
                  <c:v>0.35</c:v>
                </c:pt>
                <c:pt idx="4">
                  <c:v>0.56000000000000005</c:v>
                </c:pt>
                <c:pt idx="5">
                  <c:v>0.63</c:v>
                </c:pt>
                <c:pt idx="6">
                  <c:v>0.69</c:v>
                </c:pt>
                <c:pt idx="7">
                  <c:v>0.79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1CBD-304A-93AF-B58D2BFFC277}"/>
            </c:ext>
          </c:extLst>
        </c:ser>
        <c:ser>
          <c:idx val="93"/>
          <c:order val="93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600'!$D$239:$L$239</c:f>
              <c:numCache>
                <c:formatCode>General</c:formatCode>
                <c:ptCount val="9"/>
                <c:pt idx="0">
                  <c:v>0.01</c:v>
                </c:pt>
                <c:pt idx="1">
                  <c:v>8.5000000000000006E-2</c:v>
                </c:pt>
                <c:pt idx="2">
                  <c:v>0.16</c:v>
                </c:pt>
                <c:pt idx="3">
                  <c:v>0.34</c:v>
                </c:pt>
                <c:pt idx="4">
                  <c:v>0.44</c:v>
                </c:pt>
                <c:pt idx="5">
                  <c:v>0.5</c:v>
                </c:pt>
                <c:pt idx="6">
                  <c:v>0.7</c:v>
                </c:pt>
                <c:pt idx="7">
                  <c:v>0.59</c:v>
                </c:pt>
                <c:pt idx="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1CBD-304A-93AF-B58D2BFFC277}"/>
            </c:ext>
          </c:extLst>
        </c:ser>
        <c:ser>
          <c:idx val="94"/>
          <c:order val="94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600'!$D$240:$L$240</c:f>
              <c:numCache>
                <c:formatCode>General</c:formatCode>
                <c:ptCount val="9"/>
                <c:pt idx="0">
                  <c:v>0.13</c:v>
                </c:pt>
                <c:pt idx="1">
                  <c:v>0.20499999999999999</c:v>
                </c:pt>
                <c:pt idx="2">
                  <c:v>0.28000000000000003</c:v>
                </c:pt>
                <c:pt idx="3">
                  <c:v>0.38383838383838381</c:v>
                </c:pt>
                <c:pt idx="4">
                  <c:v>0.35</c:v>
                </c:pt>
                <c:pt idx="5">
                  <c:v>0.52</c:v>
                </c:pt>
                <c:pt idx="6">
                  <c:v>0.59</c:v>
                </c:pt>
                <c:pt idx="7">
                  <c:v>0.67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1CBD-304A-93AF-B58D2BFFC277}"/>
            </c:ext>
          </c:extLst>
        </c:ser>
        <c:ser>
          <c:idx val="95"/>
          <c:order val="95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600'!$D$241:$L$241</c:f>
              <c:numCache>
                <c:formatCode>General</c:formatCode>
                <c:ptCount val="9"/>
                <c:pt idx="0">
                  <c:v>0.13</c:v>
                </c:pt>
                <c:pt idx="1">
                  <c:v>0.27</c:v>
                </c:pt>
                <c:pt idx="2">
                  <c:v>0.41</c:v>
                </c:pt>
                <c:pt idx="3">
                  <c:v>0.43</c:v>
                </c:pt>
                <c:pt idx="4">
                  <c:v>0.49</c:v>
                </c:pt>
                <c:pt idx="5">
                  <c:v>0.56999999999999995</c:v>
                </c:pt>
                <c:pt idx="6">
                  <c:v>0.6</c:v>
                </c:pt>
                <c:pt idx="7">
                  <c:v>0.58585858585858586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1CBD-304A-93AF-B58D2BFFC277}"/>
            </c:ext>
          </c:extLst>
        </c:ser>
        <c:ser>
          <c:idx val="96"/>
          <c:order val="96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600'!$D$242:$L$242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0.19500000000000001</c:v>
                </c:pt>
                <c:pt idx="2">
                  <c:v>0.32</c:v>
                </c:pt>
                <c:pt idx="3">
                  <c:v>0.42</c:v>
                </c:pt>
                <c:pt idx="4">
                  <c:v>0.59</c:v>
                </c:pt>
                <c:pt idx="5">
                  <c:v>0.51</c:v>
                </c:pt>
                <c:pt idx="6">
                  <c:v>0.65656565656565657</c:v>
                </c:pt>
                <c:pt idx="7">
                  <c:v>0.72</c:v>
                </c:pt>
                <c:pt idx="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1CBD-304A-93AF-B58D2BFFC277}"/>
            </c:ext>
          </c:extLst>
        </c:ser>
        <c:ser>
          <c:idx val="97"/>
          <c:order val="97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600'!$D$243:$L$243</c:f>
              <c:numCache>
                <c:formatCode>General</c:formatCode>
                <c:ptCount val="9"/>
                <c:pt idx="0">
                  <c:v>0.05</c:v>
                </c:pt>
                <c:pt idx="1">
                  <c:v>0.16</c:v>
                </c:pt>
                <c:pt idx="2">
                  <c:v>0.27</c:v>
                </c:pt>
                <c:pt idx="3">
                  <c:v>0.37</c:v>
                </c:pt>
                <c:pt idx="4">
                  <c:v>0.51</c:v>
                </c:pt>
                <c:pt idx="5">
                  <c:v>0.52</c:v>
                </c:pt>
                <c:pt idx="6">
                  <c:v>0.53535353535353536</c:v>
                </c:pt>
                <c:pt idx="7">
                  <c:v>0.72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1CBD-304A-93AF-B58D2BFFC277}"/>
            </c:ext>
          </c:extLst>
        </c:ser>
        <c:ser>
          <c:idx val="98"/>
          <c:order val="98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600'!$D$244:$L$244</c:f>
              <c:numCache>
                <c:formatCode>General</c:formatCode>
                <c:ptCount val="9"/>
                <c:pt idx="0">
                  <c:v>0.05</c:v>
                </c:pt>
                <c:pt idx="1">
                  <c:v>0.115</c:v>
                </c:pt>
                <c:pt idx="2">
                  <c:v>0.18</c:v>
                </c:pt>
                <c:pt idx="3">
                  <c:v>0.38</c:v>
                </c:pt>
                <c:pt idx="4">
                  <c:v>0.6262626262626263</c:v>
                </c:pt>
                <c:pt idx="5">
                  <c:v>0.69</c:v>
                </c:pt>
                <c:pt idx="6">
                  <c:v>0.56999999999999995</c:v>
                </c:pt>
                <c:pt idx="7">
                  <c:v>0.67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1CBD-304A-93AF-B58D2BFFC277}"/>
            </c:ext>
          </c:extLst>
        </c:ser>
        <c:ser>
          <c:idx val="99"/>
          <c:order val="99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600'!$D$245:$L$245</c:f>
              <c:numCache>
                <c:formatCode>General</c:formatCode>
                <c:ptCount val="9"/>
                <c:pt idx="0">
                  <c:v>0.01</c:v>
                </c:pt>
                <c:pt idx="1">
                  <c:v>9.5000000000000001E-2</c:v>
                </c:pt>
                <c:pt idx="2">
                  <c:v>0.18</c:v>
                </c:pt>
                <c:pt idx="3">
                  <c:v>0.37</c:v>
                </c:pt>
                <c:pt idx="4">
                  <c:v>0.47</c:v>
                </c:pt>
                <c:pt idx="5">
                  <c:v>0.51</c:v>
                </c:pt>
                <c:pt idx="6">
                  <c:v>0.7</c:v>
                </c:pt>
                <c:pt idx="7">
                  <c:v>0.7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1CBD-304A-93AF-B58D2BFFC277}"/>
            </c:ext>
          </c:extLst>
        </c:ser>
        <c:ser>
          <c:idx val="100"/>
          <c:order val="100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600'!$D$246:$L$246</c:f>
              <c:numCache>
                <c:formatCode>General</c:formatCode>
                <c:ptCount val="9"/>
                <c:pt idx="0">
                  <c:v>0.03</c:v>
                </c:pt>
                <c:pt idx="1">
                  <c:v>0.13</c:v>
                </c:pt>
                <c:pt idx="2">
                  <c:v>0.23</c:v>
                </c:pt>
                <c:pt idx="3">
                  <c:v>0.39</c:v>
                </c:pt>
                <c:pt idx="4">
                  <c:v>0.48</c:v>
                </c:pt>
                <c:pt idx="5">
                  <c:v>0.61</c:v>
                </c:pt>
                <c:pt idx="6">
                  <c:v>0.64</c:v>
                </c:pt>
                <c:pt idx="7">
                  <c:v>0.68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1CBD-304A-93AF-B58D2BFFC277}"/>
            </c:ext>
          </c:extLst>
        </c:ser>
        <c:ser>
          <c:idx val="101"/>
          <c:order val="101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600'!$D$247:$L$247</c:f>
              <c:numCache>
                <c:formatCode>General</c:formatCode>
                <c:ptCount val="9"/>
                <c:pt idx="0">
                  <c:v>0.06</c:v>
                </c:pt>
                <c:pt idx="1">
                  <c:v>0.185</c:v>
                </c:pt>
                <c:pt idx="2">
                  <c:v>0.31</c:v>
                </c:pt>
                <c:pt idx="3">
                  <c:v>0.38</c:v>
                </c:pt>
                <c:pt idx="4">
                  <c:v>0.5</c:v>
                </c:pt>
                <c:pt idx="5">
                  <c:v>0.51</c:v>
                </c:pt>
                <c:pt idx="6">
                  <c:v>0.60606060606060608</c:v>
                </c:pt>
                <c:pt idx="7">
                  <c:v>0.57999999999999996</c:v>
                </c:pt>
                <c:pt idx="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1CBD-304A-93AF-B58D2BFFC277}"/>
            </c:ext>
          </c:extLst>
        </c:ser>
        <c:ser>
          <c:idx val="102"/>
          <c:order val="102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600'!$D$248:$L$248</c:f>
              <c:numCache>
                <c:formatCode>General</c:formatCode>
                <c:ptCount val="9"/>
                <c:pt idx="0">
                  <c:v>0.11</c:v>
                </c:pt>
                <c:pt idx="1">
                  <c:v>0.27500000000000002</c:v>
                </c:pt>
                <c:pt idx="2">
                  <c:v>0.44</c:v>
                </c:pt>
                <c:pt idx="3">
                  <c:v>0.56999999999999995</c:v>
                </c:pt>
                <c:pt idx="4">
                  <c:v>0.6</c:v>
                </c:pt>
                <c:pt idx="5">
                  <c:v>0.65</c:v>
                </c:pt>
                <c:pt idx="6">
                  <c:v>0.53</c:v>
                </c:pt>
                <c:pt idx="7">
                  <c:v>0.62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1CBD-304A-93AF-B58D2BFFC277}"/>
            </c:ext>
          </c:extLst>
        </c:ser>
        <c:ser>
          <c:idx val="103"/>
          <c:order val="103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600'!$D$249:$L$249</c:f>
              <c:numCache>
                <c:formatCode>General</c:formatCode>
                <c:ptCount val="9"/>
                <c:pt idx="0">
                  <c:v>0.05</c:v>
                </c:pt>
                <c:pt idx="1">
                  <c:v>0.22</c:v>
                </c:pt>
                <c:pt idx="2">
                  <c:v>0.39</c:v>
                </c:pt>
                <c:pt idx="3">
                  <c:v>0.61</c:v>
                </c:pt>
                <c:pt idx="4">
                  <c:v>0.61</c:v>
                </c:pt>
                <c:pt idx="5">
                  <c:v>0.59</c:v>
                </c:pt>
                <c:pt idx="6">
                  <c:v>0.61</c:v>
                </c:pt>
                <c:pt idx="7">
                  <c:v>0.56999999999999995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1CBD-304A-93AF-B58D2BFFC277}"/>
            </c:ext>
          </c:extLst>
        </c:ser>
        <c:ser>
          <c:idx val="104"/>
          <c:order val="104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600'!$D$250:$L$250</c:f>
              <c:numCache>
                <c:formatCode>General</c:formatCode>
                <c:ptCount val="9"/>
                <c:pt idx="0">
                  <c:v>0.04</c:v>
                </c:pt>
                <c:pt idx="1">
                  <c:v>0.15</c:v>
                </c:pt>
                <c:pt idx="2">
                  <c:v>0.26</c:v>
                </c:pt>
                <c:pt idx="3">
                  <c:v>0.51</c:v>
                </c:pt>
                <c:pt idx="4">
                  <c:v>0.51</c:v>
                </c:pt>
                <c:pt idx="5">
                  <c:v>0.6</c:v>
                </c:pt>
                <c:pt idx="6">
                  <c:v>0.53</c:v>
                </c:pt>
                <c:pt idx="7">
                  <c:v>0.65</c:v>
                </c:pt>
                <c:pt idx="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1CBD-304A-93AF-B58D2BFFC277}"/>
            </c:ext>
          </c:extLst>
        </c:ser>
        <c:ser>
          <c:idx val="105"/>
          <c:order val="105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600'!$D$251:$L$251</c:f>
              <c:numCache>
                <c:formatCode>General</c:formatCode>
                <c:ptCount val="9"/>
                <c:pt idx="0">
                  <c:v>0.06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0.46</c:v>
                </c:pt>
                <c:pt idx="4">
                  <c:v>0.61</c:v>
                </c:pt>
                <c:pt idx="5">
                  <c:v>0.61</c:v>
                </c:pt>
                <c:pt idx="6">
                  <c:v>0.52</c:v>
                </c:pt>
                <c:pt idx="7">
                  <c:v>0.74</c:v>
                </c:pt>
                <c:pt idx="8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1CBD-304A-93AF-B58D2BFFC277}"/>
            </c:ext>
          </c:extLst>
        </c:ser>
        <c:ser>
          <c:idx val="106"/>
          <c:order val="106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600'!$D$252:$L$252</c:f>
              <c:numCache>
                <c:formatCode>General</c:formatCode>
                <c:ptCount val="9"/>
                <c:pt idx="0">
                  <c:v>0.02</c:v>
                </c:pt>
                <c:pt idx="1">
                  <c:v>0.18</c:v>
                </c:pt>
                <c:pt idx="2">
                  <c:v>0.34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0.59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1CBD-304A-93AF-B58D2BFFC277}"/>
            </c:ext>
          </c:extLst>
        </c:ser>
        <c:ser>
          <c:idx val="107"/>
          <c:order val="107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600'!$D$253:$L$253</c:f>
              <c:numCache>
                <c:formatCode>General</c:formatCode>
                <c:ptCount val="9"/>
                <c:pt idx="0">
                  <c:v>0.04</c:v>
                </c:pt>
                <c:pt idx="1">
                  <c:v>0.21</c:v>
                </c:pt>
                <c:pt idx="2">
                  <c:v>0.38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0.51</c:v>
                </c:pt>
                <c:pt idx="6">
                  <c:v>0.54</c:v>
                </c:pt>
                <c:pt idx="7">
                  <c:v>0.57999999999999996</c:v>
                </c:pt>
                <c:pt idx="8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1CBD-304A-93AF-B58D2BFFC277}"/>
            </c:ext>
          </c:extLst>
        </c:ser>
        <c:ser>
          <c:idx val="108"/>
          <c:order val="108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600'!$D$254:$L$254</c:f>
              <c:numCache>
                <c:formatCode>General</c:formatCode>
                <c:ptCount val="9"/>
                <c:pt idx="0">
                  <c:v>0.06</c:v>
                </c:pt>
                <c:pt idx="1">
                  <c:v>0.21</c:v>
                </c:pt>
                <c:pt idx="2">
                  <c:v>0.36</c:v>
                </c:pt>
                <c:pt idx="3">
                  <c:v>0.57999999999999996</c:v>
                </c:pt>
                <c:pt idx="4">
                  <c:v>0.41</c:v>
                </c:pt>
                <c:pt idx="5">
                  <c:v>0.56000000000000005</c:v>
                </c:pt>
                <c:pt idx="6">
                  <c:v>0.51</c:v>
                </c:pt>
                <c:pt idx="7">
                  <c:v>0.54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1CBD-304A-93AF-B58D2BFFC277}"/>
            </c:ext>
          </c:extLst>
        </c:ser>
        <c:ser>
          <c:idx val="109"/>
          <c:order val="109"/>
          <c:spPr>
            <a:ln w="3175"/>
          </c:spPr>
          <c:marker>
            <c:symbol val="none"/>
          </c:marker>
          <c:cat>
            <c:numRef>
              <c:f>'adp alpha 600'!$D$145:$L$145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cat>
          <c:val>
            <c:numRef>
              <c:f>'adp alpha 600'!$D$255:$L$255</c:f>
              <c:numCache>
                <c:formatCode>General</c:formatCode>
                <c:ptCount val="9"/>
                <c:pt idx="0">
                  <c:v>0.06</c:v>
                </c:pt>
                <c:pt idx="1">
                  <c:v>0.24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0.5</c:v>
                </c:pt>
                <c:pt idx="5">
                  <c:v>0.61</c:v>
                </c:pt>
                <c:pt idx="6">
                  <c:v>0.62</c:v>
                </c:pt>
                <c:pt idx="7">
                  <c:v>0.61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1CBD-304A-93AF-B58D2BFFC277}"/>
            </c:ext>
          </c:extLst>
        </c:ser>
        <c:ser>
          <c:idx val="110"/>
          <c:order val="110"/>
          <c:spPr>
            <a:ln w="3175"/>
          </c:spPr>
          <c:marker>
            <c:symbol val="none"/>
          </c:marker>
          <c:val>
            <c:numRef>
              <c:f>'adp alpha 600'!$D$256:$L$256</c:f>
              <c:numCache>
                <c:formatCode>General</c:formatCode>
                <c:ptCount val="9"/>
                <c:pt idx="0">
                  <c:v>0.05</c:v>
                </c:pt>
                <c:pt idx="1">
                  <c:v>0.23</c:v>
                </c:pt>
                <c:pt idx="2">
                  <c:v>0.41</c:v>
                </c:pt>
                <c:pt idx="3">
                  <c:v>0.53</c:v>
                </c:pt>
                <c:pt idx="4">
                  <c:v>0.62</c:v>
                </c:pt>
                <c:pt idx="5">
                  <c:v>0.57999999999999996</c:v>
                </c:pt>
                <c:pt idx="6">
                  <c:v>0.61</c:v>
                </c:pt>
                <c:pt idx="7">
                  <c:v>0.63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1CBD-304A-93AF-B58D2BFFC277}"/>
            </c:ext>
          </c:extLst>
        </c:ser>
        <c:ser>
          <c:idx val="111"/>
          <c:order val="111"/>
          <c:spPr>
            <a:ln w="3175"/>
          </c:spPr>
          <c:marker>
            <c:symbol val="none"/>
          </c:marker>
          <c:val>
            <c:numRef>
              <c:f>'adp alpha 600'!$D$257:$L$257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0.4</c:v>
                </c:pt>
                <c:pt idx="3">
                  <c:v>0.48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0.63</c:v>
                </c:pt>
                <c:pt idx="7">
                  <c:v>0.66</c:v>
                </c:pt>
                <c:pt idx="8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1CBD-304A-93AF-B58D2BFFC277}"/>
            </c:ext>
          </c:extLst>
        </c:ser>
        <c:ser>
          <c:idx val="112"/>
          <c:order val="112"/>
          <c:spPr>
            <a:ln w="3175"/>
          </c:spPr>
          <c:marker>
            <c:symbol val="none"/>
          </c:marker>
          <c:val>
            <c:numRef>
              <c:f>'adp alpha 600'!$D$258:$L$258</c:f>
              <c:numCache>
                <c:formatCode>General</c:formatCode>
                <c:ptCount val="9"/>
                <c:pt idx="0">
                  <c:v>0.02</c:v>
                </c:pt>
                <c:pt idx="1">
                  <c:v>0.23499999999999999</c:v>
                </c:pt>
                <c:pt idx="2">
                  <c:v>0.45</c:v>
                </c:pt>
                <c:pt idx="3">
                  <c:v>0.7</c:v>
                </c:pt>
                <c:pt idx="4">
                  <c:v>0.63</c:v>
                </c:pt>
                <c:pt idx="5">
                  <c:v>0.62</c:v>
                </c:pt>
                <c:pt idx="6">
                  <c:v>0.54</c:v>
                </c:pt>
                <c:pt idx="7">
                  <c:v>0.57999999999999996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1CBD-304A-93AF-B58D2BFFC277}"/>
            </c:ext>
          </c:extLst>
        </c:ser>
        <c:ser>
          <c:idx val="113"/>
          <c:order val="113"/>
          <c:spPr>
            <a:ln w="3175"/>
          </c:spPr>
          <c:marker>
            <c:symbol val="none"/>
          </c:marker>
          <c:val>
            <c:numRef>
              <c:f>'adp alpha 600'!$D$259:$L$259</c:f>
              <c:numCache>
                <c:formatCode>General</c:formatCode>
                <c:ptCount val="9"/>
                <c:pt idx="0">
                  <c:v>0.04</c:v>
                </c:pt>
                <c:pt idx="1">
                  <c:v>0.245</c:v>
                </c:pt>
                <c:pt idx="2">
                  <c:v>0.45</c:v>
                </c:pt>
                <c:pt idx="3">
                  <c:v>0.67</c:v>
                </c:pt>
                <c:pt idx="4">
                  <c:v>0.55000000000000004</c:v>
                </c:pt>
                <c:pt idx="5">
                  <c:v>0.5</c:v>
                </c:pt>
                <c:pt idx="6">
                  <c:v>0.61</c:v>
                </c:pt>
                <c:pt idx="7">
                  <c:v>0.61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1CBD-304A-93AF-B58D2BFFC277}"/>
            </c:ext>
          </c:extLst>
        </c:ser>
        <c:ser>
          <c:idx val="114"/>
          <c:order val="114"/>
          <c:spPr>
            <a:ln w="3175"/>
          </c:spPr>
          <c:marker>
            <c:symbol val="none"/>
          </c:marker>
          <c:val>
            <c:numRef>
              <c:f>'adp alpha 600'!$D$260:$L$260</c:f>
              <c:numCache>
                <c:formatCode>General</c:formatCode>
                <c:ptCount val="9"/>
                <c:pt idx="0">
                  <c:v>0.06</c:v>
                </c:pt>
                <c:pt idx="1">
                  <c:v>0.22</c:v>
                </c:pt>
                <c:pt idx="2">
                  <c:v>0.38</c:v>
                </c:pt>
                <c:pt idx="3">
                  <c:v>0.56999999999999995</c:v>
                </c:pt>
                <c:pt idx="4">
                  <c:v>0.42</c:v>
                </c:pt>
                <c:pt idx="5">
                  <c:v>0.6</c:v>
                </c:pt>
                <c:pt idx="6">
                  <c:v>0.59</c:v>
                </c:pt>
                <c:pt idx="7">
                  <c:v>0.64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1CBD-304A-93AF-B58D2BFFC277}"/>
            </c:ext>
          </c:extLst>
        </c:ser>
        <c:ser>
          <c:idx val="115"/>
          <c:order val="115"/>
          <c:spPr>
            <a:ln w="3175"/>
          </c:spPr>
          <c:marker>
            <c:symbol val="none"/>
          </c:marker>
          <c:val>
            <c:numRef>
              <c:f>'adp alpha 600'!$D$261:$L$261</c:f>
              <c:numCache>
                <c:formatCode>General</c:formatCode>
                <c:ptCount val="9"/>
                <c:pt idx="0">
                  <c:v>0.02</c:v>
                </c:pt>
                <c:pt idx="1">
                  <c:v>0.20499999999999999</c:v>
                </c:pt>
                <c:pt idx="2">
                  <c:v>0.39</c:v>
                </c:pt>
                <c:pt idx="3">
                  <c:v>0.54</c:v>
                </c:pt>
                <c:pt idx="4">
                  <c:v>0.4</c:v>
                </c:pt>
                <c:pt idx="5">
                  <c:v>0.48</c:v>
                </c:pt>
                <c:pt idx="6">
                  <c:v>0.6</c:v>
                </c:pt>
                <c:pt idx="7">
                  <c:v>0.61</c:v>
                </c:pt>
                <c:pt idx="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1CBD-304A-93AF-B58D2BFFC277}"/>
            </c:ext>
          </c:extLst>
        </c:ser>
        <c:ser>
          <c:idx val="116"/>
          <c:order val="116"/>
          <c:spPr>
            <a:ln w="3175"/>
          </c:spPr>
          <c:marker>
            <c:symbol val="none"/>
          </c:marker>
          <c:val>
            <c:numRef>
              <c:f>'adp alpha 600'!$D$262:$L$262</c:f>
              <c:numCache>
                <c:formatCode>General</c:formatCode>
                <c:ptCount val="9"/>
                <c:pt idx="0">
                  <c:v>0.05</c:v>
                </c:pt>
                <c:pt idx="1">
                  <c:v>0.18</c:v>
                </c:pt>
                <c:pt idx="2">
                  <c:v>0.31</c:v>
                </c:pt>
                <c:pt idx="3">
                  <c:v>0.5</c:v>
                </c:pt>
                <c:pt idx="4">
                  <c:v>0.42</c:v>
                </c:pt>
                <c:pt idx="5">
                  <c:v>0.48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1CBD-304A-93AF-B58D2BFFC277}"/>
            </c:ext>
          </c:extLst>
        </c:ser>
        <c:ser>
          <c:idx val="117"/>
          <c:order val="117"/>
          <c:spPr>
            <a:ln w="3175"/>
          </c:spPr>
          <c:marker>
            <c:symbol val="none"/>
          </c:marker>
          <c:val>
            <c:numRef>
              <c:f>'adp alpha 600'!$D$263:$L$263</c:f>
              <c:numCache>
                <c:formatCode>General</c:formatCode>
                <c:ptCount val="9"/>
                <c:pt idx="0">
                  <c:v>0.04</c:v>
                </c:pt>
                <c:pt idx="1">
                  <c:v>0.185</c:v>
                </c:pt>
                <c:pt idx="2">
                  <c:v>0.33</c:v>
                </c:pt>
                <c:pt idx="3">
                  <c:v>0.43</c:v>
                </c:pt>
                <c:pt idx="4">
                  <c:v>0.41</c:v>
                </c:pt>
                <c:pt idx="5">
                  <c:v>0.46</c:v>
                </c:pt>
                <c:pt idx="6">
                  <c:v>0.6</c:v>
                </c:pt>
                <c:pt idx="7">
                  <c:v>0.63636363636363635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1CBD-304A-93AF-B58D2BFFC277}"/>
            </c:ext>
          </c:extLst>
        </c:ser>
        <c:ser>
          <c:idx val="118"/>
          <c:order val="118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'adp alpha 600'!$D$264:$L$264</c:f>
              <c:numCache>
                <c:formatCode>General</c:formatCode>
                <c:ptCount val="9"/>
                <c:pt idx="0">
                  <c:v>0.10534839924670435</c:v>
                </c:pt>
                <c:pt idx="1">
                  <c:v>0.23892526964560862</c:v>
                </c:pt>
                <c:pt idx="2">
                  <c:v>0.34792244478685164</c:v>
                </c:pt>
                <c:pt idx="3">
                  <c:v>0.46861325115562408</c:v>
                </c:pt>
                <c:pt idx="4">
                  <c:v>0.53951378188666321</c:v>
                </c:pt>
                <c:pt idx="5">
                  <c:v>0.60223591850710489</c:v>
                </c:pt>
                <c:pt idx="6">
                  <c:v>0.64845390955560445</c:v>
                </c:pt>
                <c:pt idx="7">
                  <c:v>0.71116745542593007</c:v>
                </c:pt>
                <c:pt idx="8">
                  <c:v>0.77218581089343796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1CBD-304A-93AF-B58D2BFF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9243392"/>
        <c:axId val="-1369241264"/>
      </c:lineChart>
      <c:catAx>
        <c:axId val="-13692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69241264"/>
        <c:crosses val="autoZero"/>
        <c:auto val="1"/>
        <c:lblAlgn val="ctr"/>
        <c:lblOffset val="100"/>
        <c:noMultiLvlLbl val="0"/>
      </c:catAx>
      <c:valAx>
        <c:axId val="-1369241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6924339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'adp alpha 600'!$L$3:$L$120</c:f>
              <c:numCache>
                <c:formatCode>General</c:formatCode>
                <c:ptCount val="118"/>
                <c:pt idx="0">
                  <c:v>80</c:v>
                </c:pt>
                <c:pt idx="1">
                  <c:v>71.5</c:v>
                </c:pt>
                <c:pt idx="2">
                  <c:v>60.1</c:v>
                </c:pt>
                <c:pt idx="3">
                  <c:v>58.2</c:v>
                </c:pt>
                <c:pt idx="4">
                  <c:v>25.4</c:v>
                </c:pt>
                <c:pt idx="5">
                  <c:v>26.4</c:v>
                </c:pt>
                <c:pt idx="6">
                  <c:v>79.5</c:v>
                </c:pt>
                <c:pt idx="7">
                  <c:v>108.3</c:v>
                </c:pt>
                <c:pt idx="8">
                  <c:v>122.2</c:v>
                </c:pt>
                <c:pt idx="9">
                  <c:v>85.2</c:v>
                </c:pt>
                <c:pt idx="10">
                  <c:v>93.8</c:v>
                </c:pt>
                <c:pt idx="11">
                  <c:v>28.7</c:v>
                </c:pt>
                <c:pt idx="12">
                  <c:v>40.6</c:v>
                </c:pt>
                <c:pt idx="13">
                  <c:v>90.7</c:v>
                </c:pt>
                <c:pt idx="14">
                  <c:v>75.7</c:v>
                </c:pt>
                <c:pt idx="15">
                  <c:v>79.599999999999994</c:v>
                </c:pt>
                <c:pt idx="16">
                  <c:v>97.8</c:v>
                </c:pt>
                <c:pt idx="17">
                  <c:v>118.7</c:v>
                </c:pt>
                <c:pt idx="18">
                  <c:v>57.8</c:v>
                </c:pt>
                <c:pt idx="19">
                  <c:v>61.2</c:v>
                </c:pt>
                <c:pt idx="20">
                  <c:v>57.6</c:v>
                </c:pt>
                <c:pt idx="21">
                  <c:v>78.599999999999994</c:v>
                </c:pt>
                <c:pt idx="22">
                  <c:v>79.5</c:v>
                </c:pt>
                <c:pt idx="23">
                  <c:v>62.3</c:v>
                </c:pt>
                <c:pt idx="24">
                  <c:v>53.2</c:v>
                </c:pt>
                <c:pt idx="25">
                  <c:v>64.3</c:v>
                </c:pt>
                <c:pt idx="26">
                  <c:v>68.099999999999994</c:v>
                </c:pt>
                <c:pt idx="27">
                  <c:v>62</c:v>
                </c:pt>
                <c:pt idx="28">
                  <c:v>86.8</c:v>
                </c:pt>
                <c:pt idx="29">
                  <c:v>79.5</c:v>
                </c:pt>
                <c:pt idx="30">
                  <c:v>63</c:v>
                </c:pt>
                <c:pt idx="31">
                  <c:v>35.299999999999997</c:v>
                </c:pt>
                <c:pt idx="32">
                  <c:v>38.700000000000003</c:v>
                </c:pt>
                <c:pt idx="33">
                  <c:v>50.2</c:v>
                </c:pt>
                <c:pt idx="34">
                  <c:v>56.6</c:v>
                </c:pt>
                <c:pt idx="35">
                  <c:v>75.900000000000006</c:v>
                </c:pt>
                <c:pt idx="36">
                  <c:v>89.6</c:v>
                </c:pt>
                <c:pt idx="37">
                  <c:v>81.7</c:v>
                </c:pt>
                <c:pt idx="38">
                  <c:v>42.8</c:v>
                </c:pt>
                <c:pt idx="39">
                  <c:v>36.5</c:v>
                </c:pt>
                <c:pt idx="40">
                  <c:v>41.4</c:v>
                </c:pt>
                <c:pt idx="41">
                  <c:v>71.8</c:v>
                </c:pt>
                <c:pt idx="42">
                  <c:v>86.9</c:v>
                </c:pt>
                <c:pt idx="43">
                  <c:v>63.8</c:v>
                </c:pt>
                <c:pt idx="44">
                  <c:v>58.6</c:v>
                </c:pt>
                <c:pt idx="45">
                  <c:v>47.1</c:v>
                </c:pt>
                <c:pt idx="46">
                  <c:v>74</c:v>
                </c:pt>
                <c:pt idx="47">
                  <c:v>112.3</c:v>
                </c:pt>
                <c:pt idx="48">
                  <c:v>122.5</c:v>
                </c:pt>
                <c:pt idx="49">
                  <c:v>51.7</c:v>
                </c:pt>
                <c:pt idx="50">
                  <c:v>41.3</c:v>
                </c:pt>
                <c:pt idx="51">
                  <c:v>39.6</c:v>
                </c:pt>
                <c:pt idx="52">
                  <c:v>48.5</c:v>
                </c:pt>
                <c:pt idx="53">
                  <c:v>66</c:v>
                </c:pt>
                <c:pt idx="54">
                  <c:v>87.3</c:v>
                </c:pt>
                <c:pt idx="55">
                  <c:v>140.1</c:v>
                </c:pt>
                <c:pt idx="56">
                  <c:v>45.4</c:v>
                </c:pt>
                <c:pt idx="57">
                  <c:v>43.9</c:v>
                </c:pt>
                <c:pt idx="58">
                  <c:v>49.4</c:v>
                </c:pt>
                <c:pt idx="59">
                  <c:v>52.5</c:v>
                </c:pt>
                <c:pt idx="60">
                  <c:v>68.8</c:v>
                </c:pt>
                <c:pt idx="61">
                  <c:v>92.8</c:v>
                </c:pt>
                <c:pt idx="62">
                  <c:v>121.3</c:v>
                </c:pt>
                <c:pt idx="63">
                  <c:v>92.9</c:v>
                </c:pt>
                <c:pt idx="64">
                  <c:v>60.2</c:v>
                </c:pt>
                <c:pt idx="65">
                  <c:v>39.9</c:v>
                </c:pt>
                <c:pt idx="66">
                  <c:v>23.7</c:v>
                </c:pt>
                <c:pt idx="67">
                  <c:v>14.4</c:v>
                </c:pt>
                <c:pt idx="68">
                  <c:v>14.2</c:v>
                </c:pt>
                <c:pt idx="69">
                  <c:v>32.4</c:v>
                </c:pt>
                <c:pt idx="70">
                  <c:v>114.5</c:v>
                </c:pt>
                <c:pt idx="71">
                  <c:v>69.099999999999994</c:v>
                </c:pt>
                <c:pt idx="72">
                  <c:v>29.7</c:v>
                </c:pt>
                <c:pt idx="73">
                  <c:v>14.6</c:v>
                </c:pt>
                <c:pt idx="74">
                  <c:v>14.8</c:v>
                </c:pt>
                <c:pt idx="75">
                  <c:v>122.7</c:v>
                </c:pt>
                <c:pt idx="76">
                  <c:v>70.400000000000006</c:v>
                </c:pt>
                <c:pt idx="77">
                  <c:v>90.8</c:v>
                </c:pt>
                <c:pt idx="78">
                  <c:v>81.5</c:v>
                </c:pt>
                <c:pt idx="79">
                  <c:v>50.6</c:v>
                </c:pt>
                <c:pt idx="80">
                  <c:v>41.1</c:v>
                </c:pt>
                <c:pt idx="81">
                  <c:v>111.9</c:v>
                </c:pt>
                <c:pt idx="82">
                  <c:v>61</c:v>
                </c:pt>
                <c:pt idx="83">
                  <c:v>82.2</c:v>
                </c:pt>
                <c:pt idx="84">
                  <c:v>73.099999999999994</c:v>
                </c:pt>
                <c:pt idx="85">
                  <c:v>102.5</c:v>
                </c:pt>
                <c:pt idx="86">
                  <c:v>73.099999999999994</c:v>
                </c:pt>
                <c:pt idx="87">
                  <c:v>105.1</c:v>
                </c:pt>
                <c:pt idx="88">
                  <c:v>58.1</c:v>
                </c:pt>
                <c:pt idx="89">
                  <c:v>82.1</c:v>
                </c:pt>
                <c:pt idx="90">
                  <c:v>81.099999999999994</c:v>
                </c:pt>
                <c:pt idx="91">
                  <c:v>92.4</c:v>
                </c:pt>
                <c:pt idx="92">
                  <c:v>78.599999999999994</c:v>
                </c:pt>
                <c:pt idx="93">
                  <c:v>89.4</c:v>
                </c:pt>
                <c:pt idx="94">
                  <c:v>98.4</c:v>
                </c:pt>
                <c:pt idx="95">
                  <c:v>70</c:v>
                </c:pt>
                <c:pt idx="96">
                  <c:v>71.2</c:v>
                </c:pt>
                <c:pt idx="97">
                  <c:v>90.8</c:v>
                </c:pt>
                <c:pt idx="98">
                  <c:v>72.2</c:v>
                </c:pt>
                <c:pt idx="99">
                  <c:v>86</c:v>
                </c:pt>
                <c:pt idx="100">
                  <c:v>79.599999999999994</c:v>
                </c:pt>
                <c:pt idx="101">
                  <c:v>81.5</c:v>
                </c:pt>
                <c:pt idx="102">
                  <c:v>47.9</c:v>
                </c:pt>
                <c:pt idx="103">
                  <c:v>49.5</c:v>
                </c:pt>
                <c:pt idx="104">
                  <c:v>68.900000000000006</c:v>
                </c:pt>
                <c:pt idx="105">
                  <c:v>65.900000000000006</c:v>
                </c:pt>
                <c:pt idx="106">
                  <c:v>55.6</c:v>
                </c:pt>
                <c:pt idx="107">
                  <c:v>61.3</c:v>
                </c:pt>
                <c:pt idx="108">
                  <c:v>61.6</c:v>
                </c:pt>
                <c:pt idx="109">
                  <c:v>55.5</c:v>
                </c:pt>
                <c:pt idx="110">
                  <c:v>52.9</c:v>
                </c:pt>
                <c:pt idx="111">
                  <c:v>60.9</c:v>
                </c:pt>
                <c:pt idx="112">
                  <c:v>43.2</c:v>
                </c:pt>
                <c:pt idx="113">
                  <c:v>54</c:v>
                </c:pt>
                <c:pt idx="114">
                  <c:v>61.4</c:v>
                </c:pt>
                <c:pt idx="115">
                  <c:v>69.7</c:v>
                </c:pt>
                <c:pt idx="116">
                  <c:v>79.599999999999994</c:v>
                </c:pt>
                <c:pt idx="117">
                  <c:v>93.9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C-AE41-9AD0-BB9D2A55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216336"/>
        <c:axId val="-1369213584"/>
      </c:scatterChart>
      <c:valAx>
        <c:axId val="-136921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369213584"/>
        <c:crosses val="autoZero"/>
        <c:crossBetween val="midCat"/>
      </c:valAx>
      <c:valAx>
        <c:axId val="-136921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6921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600'!$C$146:$L$146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0.20499999999999999</c:v>
                </c:pt>
                <c:pt idx="3">
                  <c:v>0.36</c:v>
                </c:pt>
                <c:pt idx="4">
                  <c:v>0.44</c:v>
                </c:pt>
                <c:pt idx="5">
                  <c:v>0.45</c:v>
                </c:pt>
                <c:pt idx="6">
                  <c:v>0.59</c:v>
                </c:pt>
                <c:pt idx="7">
                  <c:v>0.53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F-7E46-A2A4-C706B1940823}"/>
            </c:ext>
          </c:extLst>
        </c:ser>
        <c:ser>
          <c:idx val="1"/>
          <c:order val="1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600'!$C$147:$L$147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0.105</c:v>
                </c:pt>
                <c:pt idx="3">
                  <c:v>0.18</c:v>
                </c:pt>
                <c:pt idx="4">
                  <c:v>0.33</c:v>
                </c:pt>
                <c:pt idx="5">
                  <c:v>0.65</c:v>
                </c:pt>
                <c:pt idx="6">
                  <c:v>0.72</c:v>
                </c:pt>
                <c:pt idx="7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F-7E46-A2A4-C706B1940823}"/>
            </c:ext>
          </c:extLst>
        </c:ser>
        <c:ser>
          <c:idx val="2"/>
          <c:order val="2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600'!$C$148:$L$148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0.11</c:v>
                </c:pt>
                <c:pt idx="3">
                  <c:v>0.21</c:v>
                </c:pt>
                <c:pt idx="4">
                  <c:v>0.5</c:v>
                </c:pt>
                <c:pt idx="5">
                  <c:v>0.71</c:v>
                </c:pt>
                <c:pt idx="6">
                  <c:v>0.69</c:v>
                </c:pt>
                <c:pt idx="7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F-7E46-A2A4-C706B1940823}"/>
            </c:ext>
          </c:extLst>
        </c:ser>
        <c:ser>
          <c:idx val="3"/>
          <c:order val="3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0.215</c:v>
                </c:pt>
                <c:pt idx="3">
                  <c:v>0.37</c:v>
                </c:pt>
                <c:pt idx="4">
                  <c:v>0.49</c:v>
                </c:pt>
                <c:pt idx="5">
                  <c:v>0.63</c:v>
                </c:pt>
                <c:pt idx="6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F-7E46-A2A4-C706B1940823}"/>
            </c:ext>
          </c:extLst>
        </c:ser>
        <c:ser>
          <c:idx val="4"/>
          <c:order val="4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600'!$C$150:$L$150</c:f>
              <c:numCache>
                <c:formatCode>General</c:formatCode>
                <c:ptCount val="10"/>
                <c:pt idx="0">
                  <c:v>0</c:v>
                </c:pt>
                <c:pt idx="1">
                  <c:v>0.22</c:v>
                </c:pt>
                <c:pt idx="2">
                  <c:v>0.68</c:v>
                </c:pt>
                <c:pt idx="3">
                  <c:v>0.79</c:v>
                </c:pt>
                <c:pt idx="4">
                  <c:v>0.8</c:v>
                </c:pt>
                <c:pt idx="5">
                  <c:v>0.77</c:v>
                </c:pt>
                <c:pt idx="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F-7E46-A2A4-C706B1940823}"/>
            </c:ext>
          </c:extLst>
        </c:ser>
        <c:ser>
          <c:idx val="5"/>
          <c:order val="5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0.3</c:v>
                </c:pt>
                <c:pt idx="2">
                  <c:v>0.55000000000000004</c:v>
                </c:pt>
                <c:pt idx="3">
                  <c:v>0.7</c:v>
                </c:pt>
                <c:pt idx="4">
                  <c:v>0.66</c:v>
                </c:pt>
                <c:pt idx="5">
                  <c:v>0.56000000000000005</c:v>
                </c:pt>
                <c:pt idx="6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F-7E46-A2A4-C706B1940823}"/>
            </c:ext>
          </c:extLst>
        </c:ser>
        <c:ser>
          <c:idx val="6"/>
          <c:order val="6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600'!$C$152:$L$152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0.14000000000000001</c:v>
                </c:pt>
                <c:pt idx="3">
                  <c:v>0.23</c:v>
                </c:pt>
                <c:pt idx="4">
                  <c:v>0.31</c:v>
                </c:pt>
                <c:pt idx="5">
                  <c:v>0.51</c:v>
                </c:pt>
                <c:pt idx="6">
                  <c:v>0.66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F-7E46-A2A4-C706B1940823}"/>
            </c:ext>
          </c:extLst>
        </c:ser>
        <c:ser>
          <c:idx val="7"/>
          <c:order val="7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600'!$C$153:$L$153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0.17</c:v>
                </c:pt>
                <c:pt idx="3">
                  <c:v>0.28999999999999998</c:v>
                </c:pt>
                <c:pt idx="4">
                  <c:v>0.33</c:v>
                </c:pt>
                <c:pt idx="5">
                  <c:v>0.44</c:v>
                </c:pt>
                <c:pt idx="6">
                  <c:v>0.37</c:v>
                </c:pt>
                <c:pt idx="7">
                  <c:v>0.6</c:v>
                </c:pt>
                <c:pt idx="8">
                  <c:v>0.66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F-7E46-A2A4-C706B1940823}"/>
            </c:ext>
          </c:extLst>
        </c:ser>
        <c:ser>
          <c:idx val="8"/>
          <c:order val="8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600'!$C$154:$L$154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9.5000000000000001E-2</c:v>
                </c:pt>
                <c:pt idx="3">
                  <c:v>0.2</c:v>
                </c:pt>
                <c:pt idx="4">
                  <c:v>0.41</c:v>
                </c:pt>
                <c:pt idx="5">
                  <c:v>0.38</c:v>
                </c:pt>
                <c:pt idx="6">
                  <c:v>0.52</c:v>
                </c:pt>
                <c:pt idx="7">
                  <c:v>0.46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3F-7E46-A2A4-C706B1940823}"/>
            </c:ext>
          </c:extLst>
        </c:ser>
        <c:ser>
          <c:idx val="9"/>
          <c:order val="9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600'!$C$155:$L$155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0.36</c:v>
                </c:pt>
                <c:pt idx="5">
                  <c:v>0.44</c:v>
                </c:pt>
                <c:pt idx="6">
                  <c:v>0.56000000000000005</c:v>
                </c:pt>
                <c:pt idx="7">
                  <c:v>0.69</c:v>
                </c:pt>
                <c:pt idx="8">
                  <c:v>0.74</c:v>
                </c:pt>
                <c:pt idx="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3F-7E46-A2A4-C706B1940823}"/>
            </c:ext>
          </c:extLst>
        </c:ser>
        <c:ser>
          <c:idx val="10"/>
          <c:order val="10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600'!$C$156:$L$156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0.185</c:v>
                </c:pt>
                <c:pt idx="3">
                  <c:v>0.31</c:v>
                </c:pt>
                <c:pt idx="4">
                  <c:v>0.32</c:v>
                </c:pt>
                <c:pt idx="5">
                  <c:v>0.42</c:v>
                </c:pt>
                <c:pt idx="6">
                  <c:v>0.55000000000000004</c:v>
                </c:pt>
                <c:pt idx="7">
                  <c:v>0.61</c:v>
                </c:pt>
                <c:pt idx="8">
                  <c:v>0.69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3F-7E46-A2A4-C706B1940823}"/>
            </c:ext>
          </c:extLst>
        </c:ser>
        <c:ser>
          <c:idx val="11"/>
          <c:order val="11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600'!$C$157:$L$157</c:f>
              <c:numCache>
                <c:formatCode>General</c:formatCode>
                <c:ptCount val="10"/>
                <c:pt idx="0">
                  <c:v>0.01</c:v>
                </c:pt>
                <c:pt idx="1">
                  <c:v>0.22</c:v>
                </c:pt>
                <c:pt idx="2">
                  <c:v>0.63</c:v>
                </c:pt>
                <c:pt idx="3">
                  <c:v>0.73</c:v>
                </c:pt>
                <c:pt idx="4">
                  <c:v>0.65</c:v>
                </c:pt>
                <c:pt idx="5">
                  <c:v>0.74</c:v>
                </c:pt>
                <c:pt idx="6">
                  <c:v>0.66</c:v>
                </c:pt>
                <c:pt idx="7">
                  <c:v>0.64</c:v>
                </c:pt>
                <c:pt idx="8">
                  <c:v>0.7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3F-7E46-A2A4-C706B1940823}"/>
            </c:ext>
          </c:extLst>
        </c:ser>
        <c:ser>
          <c:idx val="12"/>
          <c:order val="12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600'!$C$158:$L$158</c:f>
              <c:numCache>
                <c:formatCode>General</c:formatCode>
                <c:ptCount val="10"/>
                <c:pt idx="0">
                  <c:v>0</c:v>
                </c:pt>
                <c:pt idx="1">
                  <c:v>0.14000000000000001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0.51</c:v>
                </c:pt>
                <c:pt idx="5">
                  <c:v>0.6</c:v>
                </c:pt>
                <c:pt idx="6">
                  <c:v>0.61</c:v>
                </c:pt>
                <c:pt idx="7">
                  <c:v>0.63</c:v>
                </c:pt>
                <c:pt idx="8">
                  <c:v>0.6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33F-7E46-A2A4-C706B1940823}"/>
            </c:ext>
          </c:extLst>
        </c:ser>
        <c:ser>
          <c:idx val="13"/>
          <c:order val="13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600'!$C$159:$L$159</c:f>
              <c:numCache>
                <c:formatCode>General</c:formatCode>
                <c:ptCount val="10"/>
                <c:pt idx="0">
                  <c:v>0</c:v>
                </c:pt>
                <c:pt idx="1">
                  <c:v>0.12</c:v>
                </c:pt>
                <c:pt idx="2">
                  <c:v>0.17499999999999999</c:v>
                </c:pt>
                <c:pt idx="3">
                  <c:v>0.23</c:v>
                </c:pt>
                <c:pt idx="4">
                  <c:v>0.26</c:v>
                </c:pt>
                <c:pt idx="5">
                  <c:v>0.45</c:v>
                </c:pt>
                <c:pt idx="6">
                  <c:v>0.59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3F-7E46-A2A4-C706B1940823}"/>
            </c:ext>
          </c:extLst>
        </c:ser>
        <c:ser>
          <c:idx val="14"/>
          <c:order val="14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600'!$C$160:$L$160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0.105</c:v>
                </c:pt>
                <c:pt idx="3">
                  <c:v>0.21</c:v>
                </c:pt>
                <c:pt idx="4">
                  <c:v>0.28999999999999998</c:v>
                </c:pt>
                <c:pt idx="5">
                  <c:v>0.55000000000000004</c:v>
                </c:pt>
                <c:pt idx="6">
                  <c:v>0.75</c:v>
                </c:pt>
                <c:pt idx="7">
                  <c:v>0.63</c:v>
                </c:pt>
                <c:pt idx="8">
                  <c:v>0.69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3F-7E46-A2A4-C706B1940823}"/>
            </c:ext>
          </c:extLst>
        </c:ser>
        <c:ser>
          <c:idx val="15"/>
          <c:order val="15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600'!$C$161:$L$161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0.13</c:v>
                </c:pt>
                <c:pt idx="3">
                  <c:v>0.22</c:v>
                </c:pt>
                <c:pt idx="4">
                  <c:v>0.39</c:v>
                </c:pt>
                <c:pt idx="5">
                  <c:v>0.52</c:v>
                </c:pt>
                <c:pt idx="6">
                  <c:v>0.57999999999999996</c:v>
                </c:pt>
                <c:pt idx="7">
                  <c:v>0.61</c:v>
                </c:pt>
                <c:pt idx="8">
                  <c:v>0.55000000000000004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3F-7E46-A2A4-C706B1940823}"/>
            </c:ext>
          </c:extLst>
        </c:ser>
        <c:ser>
          <c:idx val="16"/>
          <c:order val="16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600'!$C$162:$L$162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9.5000000000000001E-2</c:v>
                </c:pt>
                <c:pt idx="3">
                  <c:v>0.18</c:v>
                </c:pt>
                <c:pt idx="4">
                  <c:v>0.38</c:v>
                </c:pt>
                <c:pt idx="5">
                  <c:v>0.48</c:v>
                </c:pt>
                <c:pt idx="6">
                  <c:v>0.44</c:v>
                </c:pt>
                <c:pt idx="7">
                  <c:v>0.63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3F-7E46-A2A4-C706B1940823}"/>
            </c:ext>
          </c:extLst>
        </c:ser>
        <c:ser>
          <c:idx val="17"/>
          <c:order val="17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600'!$C$163:$L$163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0.185</c:v>
                </c:pt>
                <c:pt idx="3">
                  <c:v>0.34</c:v>
                </c:pt>
                <c:pt idx="4">
                  <c:v>0.34</c:v>
                </c:pt>
                <c:pt idx="5">
                  <c:v>0.36</c:v>
                </c:pt>
                <c:pt idx="6">
                  <c:v>0.49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3F-7E46-A2A4-C706B1940823}"/>
            </c:ext>
          </c:extLst>
        </c:ser>
        <c:ser>
          <c:idx val="18"/>
          <c:order val="18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0.25</c:v>
                </c:pt>
                <c:pt idx="3">
                  <c:v>0.53</c:v>
                </c:pt>
                <c:pt idx="4">
                  <c:v>0.36</c:v>
                </c:pt>
                <c:pt idx="5">
                  <c:v>0.52</c:v>
                </c:pt>
                <c:pt idx="6">
                  <c:v>0.64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33F-7E46-A2A4-C706B1940823}"/>
            </c:ext>
          </c:extLst>
        </c:ser>
        <c:ser>
          <c:idx val="19"/>
          <c:order val="19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0.15</c:v>
                </c:pt>
                <c:pt idx="2">
                  <c:v>0.245</c:v>
                </c:pt>
                <c:pt idx="3">
                  <c:v>0.34</c:v>
                </c:pt>
                <c:pt idx="4">
                  <c:v>0.5</c:v>
                </c:pt>
                <c:pt idx="5">
                  <c:v>0.6</c:v>
                </c:pt>
                <c:pt idx="6">
                  <c:v>0.63</c:v>
                </c:pt>
                <c:pt idx="7">
                  <c:v>0.71</c:v>
                </c:pt>
                <c:pt idx="8">
                  <c:v>0.79</c:v>
                </c:pt>
                <c:pt idx="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33F-7E46-A2A4-C706B1940823}"/>
            </c:ext>
          </c:extLst>
        </c:ser>
        <c:ser>
          <c:idx val="20"/>
          <c:order val="20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600'!$C$166:$L$166</c:f>
              <c:numCache>
                <c:formatCode>General</c:formatCode>
                <c:ptCount val="10"/>
                <c:pt idx="0">
                  <c:v>0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0.36</c:v>
                </c:pt>
                <c:pt idx="4">
                  <c:v>0.55000000000000004</c:v>
                </c:pt>
                <c:pt idx="5">
                  <c:v>0.53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0.65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33F-7E46-A2A4-C706B1940823}"/>
            </c:ext>
          </c:extLst>
        </c:ser>
        <c:ser>
          <c:idx val="21"/>
          <c:order val="21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600'!$C$167:$L$167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0.115</c:v>
                </c:pt>
                <c:pt idx="3">
                  <c:v>0.18</c:v>
                </c:pt>
                <c:pt idx="4">
                  <c:v>0.31</c:v>
                </c:pt>
                <c:pt idx="5">
                  <c:v>0.52</c:v>
                </c:pt>
                <c:pt idx="6">
                  <c:v>0.71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33F-7E46-A2A4-C706B1940823}"/>
            </c:ext>
          </c:extLst>
        </c:ser>
        <c:ser>
          <c:idx val="22"/>
          <c:order val="22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600'!$C$168:$L$168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0.24</c:v>
                </c:pt>
                <c:pt idx="5">
                  <c:v>0.6</c:v>
                </c:pt>
                <c:pt idx="6">
                  <c:v>0.62</c:v>
                </c:pt>
                <c:pt idx="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33F-7E46-A2A4-C706B1940823}"/>
            </c:ext>
          </c:extLst>
        </c:ser>
        <c:ser>
          <c:idx val="23"/>
          <c:order val="23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600'!$C$169:$L$169</c:f>
              <c:numCache>
                <c:formatCode>General</c:formatCode>
                <c:ptCount val="10"/>
                <c:pt idx="0">
                  <c:v>0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0.37</c:v>
                </c:pt>
                <c:pt idx="4">
                  <c:v>0.53</c:v>
                </c:pt>
                <c:pt idx="5">
                  <c:v>0.5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0.66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33F-7E46-A2A4-C706B1940823}"/>
            </c:ext>
          </c:extLst>
        </c:ser>
        <c:ser>
          <c:idx val="24"/>
          <c:order val="24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600'!$C$170:$L$170</c:f>
              <c:numCache>
                <c:formatCode>General</c:formatCode>
                <c:ptCount val="10"/>
                <c:pt idx="0">
                  <c:v>0</c:v>
                </c:pt>
                <c:pt idx="1">
                  <c:v>0.14000000000000001</c:v>
                </c:pt>
                <c:pt idx="2">
                  <c:v>0.31</c:v>
                </c:pt>
                <c:pt idx="3">
                  <c:v>0.48</c:v>
                </c:pt>
                <c:pt idx="4">
                  <c:v>0.48</c:v>
                </c:pt>
                <c:pt idx="5">
                  <c:v>0.53</c:v>
                </c:pt>
                <c:pt idx="6">
                  <c:v>0.51</c:v>
                </c:pt>
                <c:pt idx="7">
                  <c:v>0.64</c:v>
                </c:pt>
                <c:pt idx="8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3F-7E46-A2A4-C706B1940823}"/>
            </c:ext>
          </c:extLst>
        </c:ser>
        <c:ser>
          <c:idx val="25"/>
          <c:order val="25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600'!$C$171:$L$171</c:f>
              <c:numCache>
                <c:formatCode>General</c:formatCode>
                <c:ptCount val="10"/>
                <c:pt idx="0">
                  <c:v>0</c:v>
                </c:pt>
                <c:pt idx="1">
                  <c:v>0.12</c:v>
                </c:pt>
                <c:pt idx="2">
                  <c:v>0.255</c:v>
                </c:pt>
                <c:pt idx="3">
                  <c:v>0.39</c:v>
                </c:pt>
                <c:pt idx="4">
                  <c:v>0.41</c:v>
                </c:pt>
                <c:pt idx="5">
                  <c:v>0.62</c:v>
                </c:pt>
                <c:pt idx="6">
                  <c:v>0.62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3F-7E46-A2A4-C706B1940823}"/>
            </c:ext>
          </c:extLst>
        </c:ser>
        <c:ser>
          <c:idx val="26"/>
          <c:order val="26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600'!$C$172:$L$172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8.5000000000000006E-2</c:v>
                </c:pt>
                <c:pt idx="3">
                  <c:v>0.19</c:v>
                </c:pt>
                <c:pt idx="4">
                  <c:v>0.4</c:v>
                </c:pt>
                <c:pt idx="5">
                  <c:v>0.63</c:v>
                </c:pt>
                <c:pt idx="6">
                  <c:v>0.69</c:v>
                </c:pt>
                <c:pt idx="7">
                  <c:v>0.75</c:v>
                </c:pt>
                <c:pt idx="8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3F-7E46-A2A4-C706B1940823}"/>
            </c:ext>
          </c:extLst>
        </c:ser>
        <c:ser>
          <c:idx val="27"/>
          <c:order val="27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600'!$C$173:$L$173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0.17499999999999999</c:v>
                </c:pt>
                <c:pt idx="3">
                  <c:v>0.25</c:v>
                </c:pt>
                <c:pt idx="4">
                  <c:v>0.52</c:v>
                </c:pt>
                <c:pt idx="5">
                  <c:v>0.62</c:v>
                </c:pt>
                <c:pt idx="6">
                  <c:v>0.66</c:v>
                </c:pt>
                <c:pt idx="7">
                  <c:v>0.64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33F-7E46-A2A4-C706B1940823}"/>
            </c:ext>
          </c:extLst>
        </c:ser>
        <c:ser>
          <c:idx val="28"/>
          <c:order val="28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600'!$C$174:$L$174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0.15</c:v>
                </c:pt>
                <c:pt idx="4">
                  <c:v>0.4</c:v>
                </c:pt>
                <c:pt idx="5">
                  <c:v>0.49</c:v>
                </c:pt>
                <c:pt idx="6">
                  <c:v>0.48</c:v>
                </c:pt>
                <c:pt idx="7">
                  <c:v>0.6</c:v>
                </c:pt>
                <c:pt idx="8">
                  <c:v>0.67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33F-7E46-A2A4-C706B1940823}"/>
            </c:ext>
          </c:extLst>
        </c:ser>
        <c:ser>
          <c:idx val="29"/>
          <c:order val="29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600'!$C$175:$L$175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0.18</c:v>
                </c:pt>
                <c:pt idx="4">
                  <c:v>0.34</c:v>
                </c:pt>
                <c:pt idx="5">
                  <c:v>0.57999999999999996</c:v>
                </c:pt>
                <c:pt idx="6">
                  <c:v>0.53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33F-7E46-A2A4-C706B1940823}"/>
            </c:ext>
          </c:extLst>
        </c:ser>
        <c:ser>
          <c:idx val="30"/>
          <c:order val="30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600'!$C$176:$L$176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0.25</c:v>
                </c:pt>
                <c:pt idx="3">
                  <c:v>0.37</c:v>
                </c:pt>
                <c:pt idx="4">
                  <c:v>0.51</c:v>
                </c:pt>
                <c:pt idx="5">
                  <c:v>0.49</c:v>
                </c:pt>
                <c:pt idx="6">
                  <c:v>0.61</c:v>
                </c:pt>
                <c:pt idx="7">
                  <c:v>0.59</c:v>
                </c:pt>
                <c:pt idx="8">
                  <c:v>0.7</c:v>
                </c:pt>
                <c:pt idx="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33F-7E46-A2A4-C706B1940823}"/>
            </c:ext>
          </c:extLst>
        </c:ser>
        <c:ser>
          <c:idx val="31"/>
          <c:order val="31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0.19</c:v>
                </c:pt>
                <c:pt idx="2">
                  <c:v>0.5</c:v>
                </c:pt>
                <c:pt idx="3">
                  <c:v>0.59</c:v>
                </c:pt>
                <c:pt idx="4">
                  <c:v>0.55000000000000004</c:v>
                </c:pt>
                <c:pt idx="5">
                  <c:v>0.51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33F-7E46-A2A4-C706B1940823}"/>
            </c:ext>
          </c:extLst>
        </c:ser>
        <c:ser>
          <c:idx val="32"/>
          <c:order val="32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600'!$C$178:$L$178</c:f>
              <c:numCache>
                <c:formatCode>General</c:formatCode>
                <c:ptCount val="10"/>
                <c:pt idx="0">
                  <c:v>0</c:v>
                </c:pt>
                <c:pt idx="1">
                  <c:v>0.18</c:v>
                </c:pt>
                <c:pt idx="2">
                  <c:v>0.5</c:v>
                </c:pt>
                <c:pt idx="3">
                  <c:v>0.51</c:v>
                </c:pt>
                <c:pt idx="4">
                  <c:v>0.55000000000000004</c:v>
                </c:pt>
                <c:pt idx="5">
                  <c:v>0.73</c:v>
                </c:pt>
                <c:pt idx="6">
                  <c:v>0.69</c:v>
                </c:pt>
                <c:pt idx="7">
                  <c:v>0.57999999999999996</c:v>
                </c:pt>
                <c:pt idx="8">
                  <c:v>0.6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33F-7E46-A2A4-C706B1940823}"/>
            </c:ext>
          </c:extLst>
        </c:ser>
        <c:ser>
          <c:idx val="33"/>
          <c:order val="33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0.11</c:v>
                </c:pt>
                <c:pt idx="2">
                  <c:v>0.255</c:v>
                </c:pt>
                <c:pt idx="3">
                  <c:v>0.4</c:v>
                </c:pt>
                <c:pt idx="4">
                  <c:v>0.56999999999999995</c:v>
                </c:pt>
                <c:pt idx="5">
                  <c:v>0.8</c:v>
                </c:pt>
                <c:pt idx="6">
                  <c:v>0.79</c:v>
                </c:pt>
                <c:pt idx="7">
                  <c:v>0.78</c:v>
                </c:pt>
                <c:pt idx="8">
                  <c:v>0.77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33F-7E46-A2A4-C706B1940823}"/>
            </c:ext>
          </c:extLst>
        </c:ser>
        <c:ser>
          <c:idx val="34"/>
          <c:order val="34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600'!$C$180:$L$180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0.55000000000000004</c:v>
                </c:pt>
                <c:pt idx="5">
                  <c:v>0.68</c:v>
                </c:pt>
                <c:pt idx="6">
                  <c:v>0.69</c:v>
                </c:pt>
                <c:pt idx="7">
                  <c:v>0.67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33F-7E46-A2A4-C706B1940823}"/>
            </c:ext>
          </c:extLst>
        </c:ser>
        <c:ser>
          <c:idx val="35"/>
          <c:order val="35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600'!$C$181:$L$181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6.5000000000000002E-2</c:v>
                </c:pt>
                <c:pt idx="3">
                  <c:v>0.17</c:v>
                </c:pt>
                <c:pt idx="4">
                  <c:v>0.38</c:v>
                </c:pt>
                <c:pt idx="5">
                  <c:v>0.51</c:v>
                </c:pt>
                <c:pt idx="6">
                  <c:v>0.64</c:v>
                </c:pt>
                <c:pt idx="7">
                  <c:v>0.62</c:v>
                </c:pt>
                <c:pt idx="8">
                  <c:v>0.67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33F-7E46-A2A4-C706B1940823}"/>
            </c:ext>
          </c:extLst>
        </c:ser>
        <c:ser>
          <c:idx val="36"/>
          <c:order val="36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600'!$C$182:$L$182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0.18</c:v>
                </c:pt>
                <c:pt idx="4">
                  <c:v>0.38</c:v>
                </c:pt>
                <c:pt idx="5">
                  <c:v>0.49</c:v>
                </c:pt>
                <c:pt idx="6">
                  <c:v>0.49</c:v>
                </c:pt>
                <c:pt idx="7">
                  <c:v>0.55000000000000004</c:v>
                </c:pt>
                <c:pt idx="8">
                  <c:v>0.62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33F-7E46-A2A4-C706B1940823}"/>
            </c:ext>
          </c:extLst>
        </c:ser>
        <c:ser>
          <c:idx val="37"/>
          <c:order val="37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600'!$C$183:$L$183</c:f>
              <c:numCache>
                <c:formatCode>General</c:formatCode>
                <c:ptCount val="10"/>
                <c:pt idx="0">
                  <c:v>0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0.35</c:v>
                </c:pt>
                <c:pt idx="4">
                  <c:v>0.41</c:v>
                </c:pt>
                <c:pt idx="5">
                  <c:v>0.45</c:v>
                </c:pt>
                <c:pt idx="6">
                  <c:v>0.57999999999999996</c:v>
                </c:pt>
                <c:pt idx="7">
                  <c:v>0.64</c:v>
                </c:pt>
                <c:pt idx="8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33F-7E46-A2A4-C706B1940823}"/>
            </c:ext>
          </c:extLst>
        </c:ser>
        <c:ser>
          <c:idx val="38"/>
          <c:order val="38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600'!$C$184:$L$184</c:f>
              <c:numCache>
                <c:formatCode>General</c:formatCode>
                <c:ptCount val="10"/>
                <c:pt idx="0">
                  <c:v>0</c:v>
                </c:pt>
                <c:pt idx="1">
                  <c:v>0.12</c:v>
                </c:pt>
                <c:pt idx="2">
                  <c:v>0.42</c:v>
                </c:pt>
                <c:pt idx="3">
                  <c:v>0.49</c:v>
                </c:pt>
                <c:pt idx="4">
                  <c:v>0.54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0.59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33F-7E46-A2A4-C706B1940823}"/>
            </c:ext>
          </c:extLst>
        </c:ser>
        <c:ser>
          <c:idx val="39"/>
          <c:order val="39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600'!$C$185:$L$185</c:f>
              <c:numCache>
                <c:formatCode>General</c:formatCode>
                <c:ptCount val="10"/>
                <c:pt idx="0">
                  <c:v>0</c:v>
                </c:pt>
                <c:pt idx="1">
                  <c:v>0.16</c:v>
                </c:pt>
                <c:pt idx="2">
                  <c:v>0.5</c:v>
                </c:pt>
                <c:pt idx="3">
                  <c:v>0.61</c:v>
                </c:pt>
                <c:pt idx="4">
                  <c:v>0.52</c:v>
                </c:pt>
                <c:pt idx="5">
                  <c:v>0.5</c:v>
                </c:pt>
                <c:pt idx="6">
                  <c:v>0.66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33F-7E46-A2A4-C706B1940823}"/>
            </c:ext>
          </c:extLst>
        </c:ser>
        <c:ser>
          <c:idx val="40"/>
          <c:order val="40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600'!$C$186:$L$186</c:f>
              <c:numCache>
                <c:formatCode>General</c:formatCode>
                <c:ptCount val="10"/>
                <c:pt idx="0">
                  <c:v>0</c:v>
                </c:pt>
                <c:pt idx="1">
                  <c:v>0.09</c:v>
                </c:pt>
                <c:pt idx="2">
                  <c:v>0.31</c:v>
                </c:pt>
                <c:pt idx="3">
                  <c:v>0.52</c:v>
                </c:pt>
                <c:pt idx="4">
                  <c:v>0.56000000000000005</c:v>
                </c:pt>
                <c:pt idx="5">
                  <c:v>0.59</c:v>
                </c:pt>
                <c:pt idx="6">
                  <c:v>0.51</c:v>
                </c:pt>
                <c:pt idx="7">
                  <c:v>0.62</c:v>
                </c:pt>
                <c:pt idx="8">
                  <c:v>0.73</c:v>
                </c:pt>
                <c:pt idx="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33F-7E46-A2A4-C706B1940823}"/>
            </c:ext>
          </c:extLst>
        </c:ser>
        <c:ser>
          <c:idx val="41"/>
          <c:order val="41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600'!$C$187:$L$187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0.2</c:v>
                </c:pt>
                <c:pt idx="3">
                  <c:v>0.35</c:v>
                </c:pt>
                <c:pt idx="4">
                  <c:v>0.46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0.61</c:v>
                </c:pt>
                <c:pt idx="8">
                  <c:v>0.69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33F-7E46-A2A4-C706B1940823}"/>
            </c:ext>
          </c:extLst>
        </c:ser>
        <c:ser>
          <c:idx val="42"/>
          <c:order val="42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600'!$C$188:$L$188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0.15</c:v>
                </c:pt>
                <c:pt idx="4">
                  <c:v>0.35</c:v>
                </c:pt>
                <c:pt idx="5">
                  <c:v>0.44</c:v>
                </c:pt>
                <c:pt idx="6">
                  <c:v>0.56999999999999995</c:v>
                </c:pt>
                <c:pt idx="7">
                  <c:v>0.63</c:v>
                </c:pt>
                <c:pt idx="8">
                  <c:v>0.68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33F-7E46-A2A4-C706B1940823}"/>
            </c:ext>
          </c:extLst>
        </c:ser>
        <c:ser>
          <c:idx val="43"/>
          <c:order val="43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600'!$C$189:$L$189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0.21</c:v>
                </c:pt>
                <c:pt idx="3">
                  <c:v>0.36</c:v>
                </c:pt>
                <c:pt idx="4">
                  <c:v>0.49</c:v>
                </c:pt>
                <c:pt idx="5">
                  <c:v>0.5</c:v>
                </c:pt>
                <c:pt idx="6">
                  <c:v>0.63</c:v>
                </c:pt>
                <c:pt idx="7">
                  <c:v>0.65</c:v>
                </c:pt>
                <c:pt idx="8">
                  <c:v>0.64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33F-7E46-A2A4-C706B1940823}"/>
            </c:ext>
          </c:extLst>
        </c:ser>
        <c:ser>
          <c:idx val="44"/>
          <c:order val="44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0.23</c:v>
                </c:pt>
                <c:pt idx="3">
                  <c:v>0.45</c:v>
                </c:pt>
                <c:pt idx="4">
                  <c:v>0.44</c:v>
                </c:pt>
                <c:pt idx="5">
                  <c:v>0.53</c:v>
                </c:pt>
                <c:pt idx="6">
                  <c:v>0.73</c:v>
                </c:pt>
                <c:pt idx="7">
                  <c:v>0.6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33F-7E46-A2A4-C706B1940823}"/>
            </c:ext>
          </c:extLst>
        </c:ser>
        <c:ser>
          <c:idx val="45"/>
          <c:order val="45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600'!$C$191:$L$191</c:f>
              <c:numCache>
                <c:formatCode>General</c:formatCode>
                <c:ptCount val="10"/>
                <c:pt idx="0">
                  <c:v>0</c:v>
                </c:pt>
                <c:pt idx="1">
                  <c:v>0.09</c:v>
                </c:pt>
                <c:pt idx="2">
                  <c:v>0.34</c:v>
                </c:pt>
                <c:pt idx="3">
                  <c:v>0.46</c:v>
                </c:pt>
                <c:pt idx="4">
                  <c:v>0.52</c:v>
                </c:pt>
                <c:pt idx="5">
                  <c:v>0.62</c:v>
                </c:pt>
                <c:pt idx="6">
                  <c:v>0.66</c:v>
                </c:pt>
                <c:pt idx="7">
                  <c:v>0.73</c:v>
                </c:pt>
                <c:pt idx="8">
                  <c:v>0.8</c:v>
                </c:pt>
                <c:pt idx="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33F-7E46-A2A4-C706B1940823}"/>
            </c:ext>
          </c:extLst>
        </c:ser>
        <c:ser>
          <c:idx val="46"/>
          <c:order val="46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600'!$C$192:$L$192</c:f>
              <c:numCache>
                <c:formatCode>General</c:formatCode>
                <c:ptCount val="10"/>
                <c:pt idx="0">
                  <c:v>0</c:v>
                </c:pt>
                <c:pt idx="1">
                  <c:v>0.11</c:v>
                </c:pt>
                <c:pt idx="2">
                  <c:v>0.255</c:v>
                </c:pt>
                <c:pt idx="3">
                  <c:v>0.4</c:v>
                </c:pt>
                <c:pt idx="4">
                  <c:v>0.47</c:v>
                </c:pt>
                <c:pt idx="5">
                  <c:v>0.48</c:v>
                </c:pt>
                <c:pt idx="6">
                  <c:v>0.57999999999999996</c:v>
                </c:pt>
                <c:pt idx="7">
                  <c:v>0.69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33F-7E46-A2A4-C706B1940823}"/>
            </c:ext>
          </c:extLst>
        </c:ser>
        <c:ser>
          <c:idx val="47"/>
          <c:order val="47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0.20499999999999999</c:v>
                </c:pt>
                <c:pt idx="3">
                  <c:v>0.33</c:v>
                </c:pt>
                <c:pt idx="4">
                  <c:v>0.4</c:v>
                </c:pt>
                <c:pt idx="5">
                  <c:v>0.42</c:v>
                </c:pt>
                <c:pt idx="6">
                  <c:v>0.46</c:v>
                </c:pt>
                <c:pt idx="7">
                  <c:v>0.56000000000000005</c:v>
                </c:pt>
                <c:pt idx="8">
                  <c:v>0.71</c:v>
                </c:pt>
                <c:pt idx="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33F-7E46-A2A4-C706B1940823}"/>
            </c:ext>
          </c:extLst>
        </c:ser>
        <c:ser>
          <c:idx val="48"/>
          <c:order val="48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600'!$C$194:$L$194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0.185</c:v>
                </c:pt>
                <c:pt idx="3">
                  <c:v>0.32</c:v>
                </c:pt>
                <c:pt idx="4">
                  <c:v>0.45</c:v>
                </c:pt>
                <c:pt idx="5">
                  <c:v>0.37</c:v>
                </c:pt>
                <c:pt idx="6">
                  <c:v>0.44</c:v>
                </c:pt>
                <c:pt idx="7">
                  <c:v>0.53</c:v>
                </c:pt>
                <c:pt idx="8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33F-7E46-A2A4-C706B1940823}"/>
            </c:ext>
          </c:extLst>
        </c:ser>
        <c:ser>
          <c:idx val="49"/>
          <c:order val="49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600'!$C$195:$L$195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0.15</c:v>
                </c:pt>
                <c:pt idx="3">
                  <c:v>0.4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0.71</c:v>
                </c:pt>
                <c:pt idx="7">
                  <c:v>0.8</c:v>
                </c:pt>
                <c:pt idx="8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33F-7E46-A2A4-C706B1940823}"/>
            </c:ext>
          </c:extLst>
        </c:ser>
        <c:ser>
          <c:idx val="50"/>
          <c:order val="50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600'!$C$196:$L$196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0.32</c:v>
                </c:pt>
                <c:pt idx="3">
                  <c:v>0.45</c:v>
                </c:pt>
                <c:pt idx="4">
                  <c:v>0.68</c:v>
                </c:pt>
                <c:pt idx="5">
                  <c:v>0.68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33F-7E46-A2A4-C706B1940823}"/>
            </c:ext>
          </c:extLst>
        </c:ser>
        <c:ser>
          <c:idx val="51"/>
          <c:order val="51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600'!$C$197:$L$197</c:f>
              <c:numCache>
                <c:formatCode>General</c:formatCode>
                <c:ptCount val="10"/>
                <c:pt idx="0">
                  <c:v>0</c:v>
                </c:pt>
                <c:pt idx="1">
                  <c:v>0.09</c:v>
                </c:pt>
                <c:pt idx="2">
                  <c:v>0.27</c:v>
                </c:pt>
                <c:pt idx="3">
                  <c:v>0.56999999999999995</c:v>
                </c:pt>
                <c:pt idx="4">
                  <c:v>0.62</c:v>
                </c:pt>
                <c:pt idx="5">
                  <c:v>0.7</c:v>
                </c:pt>
                <c:pt idx="6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33F-7E46-A2A4-C706B1940823}"/>
            </c:ext>
          </c:extLst>
        </c:ser>
        <c:ser>
          <c:idx val="52"/>
          <c:order val="52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600'!$C$198:$L$198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0.27</c:v>
                </c:pt>
                <c:pt idx="3">
                  <c:v>0.41</c:v>
                </c:pt>
                <c:pt idx="4">
                  <c:v>0.59</c:v>
                </c:pt>
                <c:pt idx="5">
                  <c:v>0.62</c:v>
                </c:pt>
                <c:pt idx="6">
                  <c:v>0.7</c:v>
                </c:pt>
                <c:pt idx="7">
                  <c:v>0.78</c:v>
                </c:pt>
                <c:pt idx="8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33F-7E46-A2A4-C706B1940823}"/>
            </c:ext>
          </c:extLst>
        </c:ser>
        <c:ser>
          <c:idx val="53"/>
          <c:order val="53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600'!$C$199:$L$199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0.17499999999999999</c:v>
                </c:pt>
                <c:pt idx="3">
                  <c:v>0.33</c:v>
                </c:pt>
                <c:pt idx="4">
                  <c:v>0.45</c:v>
                </c:pt>
                <c:pt idx="5">
                  <c:v>0.57999999999999996</c:v>
                </c:pt>
                <c:pt idx="6">
                  <c:v>0.7</c:v>
                </c:pt>
                <c:pt idx="7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33F-7E46-A2A4-C706B1940823}"/>
            </c:ext>
          </c:extLst>
        </c:ser>
        <c:ser>
          <c:idx val="54"/>
          <c:order val="54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600'!$C$200:$L$200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0.12</c:v>
                </c:pt>
                <c:pt idx="3">
                  <c:v>0.21</c:v>
                </c:pt>
                <c:pt idx="4">
                  <c:v>0.38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0.54</c:v>
                </c:pt>
                <c:pt idx="8">
                  <c:v>0.63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33F-7E46-A2A4-C706B1940823}"/>
            </c:ext>
          </c:extLst>
        </c:ser>
        <c:ser>
          <c:idx val="55"/>
          <c:order val="55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600'!$C$201:$L$201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0.17</c:v>
                </c:pt>
                <c:pt idx="4">
                  <c:v>0.35</c:v>
                </c:pt>
                <c:pt idx="5">
                  <c:v>0.44</c:v>
                </c:pt>
                <c:pt idx="6">
                  <c:v>0.39</c:v>
                </c:pt>
                <c:pt idx="7">
                  <c:v>0.47</c:v>
                </c:pt>
                <c:pt idx="8">
                  <c:v>0.51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33F-7E46-A2A4-C706B1940823}"/>
            </c:ext>
          </c:extLst>
        </c:ser>
        <c:ser>
          <c:idx val="56"/>
          <c:order val="56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600'!$C$202:$L$202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0.22</c:v>
                </c:pt>
                <c:pt idx="3">
                  <c:v>0.43</c:v>
                </c:pt>
                <c:pt idx="4">
                  <c:v>0.64</c:v>
                </c:pt>
                <c:pt idx="5">
                  <c:v>0.73</c:v>
                </c:pt>
                <c:pt idx="6">
                  <c:v>0.63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33F-7E46-A2A4-C706B1940823}"/>
            </c:ext>
          </c:extLst>
        </c:ser>
        <c:ser>
          <c:idx val="57"/>
          <c:order val="57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0.27</c:v>
                </c:pt>
                <c:pt idx="3">
                  <c:v>0.43</c:v>
                </c:pt>
                <c:pt idx="4">
                  <c:v>0.68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33F-7E46-A2A4-C706B1940823}"/>
            </c:ext>
          </c:extLst>
        </c:ser>
        <c:ser>
          <c:idx val="58"/>
          <c:order val="58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600'!$C$204:$L$204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0.20499999999999999</c:v>
                </c:pt>
                <c:pt idx="3">
                  <c:v>0.37</c:v>
                </c:pt>
                <c:pt idx="4">
                  <c:v>0.62</c:v>
                </c:pt>
                <c:pt idx="5">
                  <c:v>0.71</c:v>
                </c:pt>
                <c:pt idx="6">
                  <c:v>0.71</c:v>
                </c:pt>
                <c:pt idx="7">
                  <c:v>0.755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33F-7E46-A2A4-C706B1940823}"/>
            </c:ext>
          </c:extLst>
        </c:ser>
        <c:ser>
          <c:idx val="59"/>
          <c:order val="59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600'!$C$205:$L$205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0.19500000000000001</c:v>
                </c:pt>
                <c:pt idx="3">
                  <c:v>0.36</c:v>
                </c:pt>
                <c:pt idx="4">
                  <c:v>0.56999999999999995</c:v>
                </c:pt>
                <c:pt idx="5">
                  <c:v>0.64</c:v>
                </c:pt>
                <c:pt idx="6">
                  <c:v>0.71</c:v>
                </c:pt>
                <c:pt idx="7">
                  <c:v>0.78</c:v>
                </c:pt>
                <c:pt idx="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33F-7E46-A2A4-C706B1940823}"/>
            </c:ext>
          </c:extLst>
        </c:ser>
        <c:ser>
          <c:idx val="60"/>
          <c:order val="60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600'!$C$206:$L$206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0.13</c:v>
                </c:pt>
                <c:pt idx="3">
                  <c:v>0.24</c:v>
                </c:pt>
                <c:pt idx="4">
                  <c:v>0.46</c:v>
                </c:pt>
                <c:pt idx="5">
                  <c:v>0.55000000000000004</c:v>
                </c:pt>
                <c:pt idx="6">
                  <c:v>0.67</c:v>
                </c:pt>
                <c:pt idx="7">
                  <c:v>0.63</c:v>
                </c:pt>
                <c:pt idx="8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33F-7E46-A2A4-C706B1940823}"/>
            </c:ext>
          </c:extLst>
        </c:ser>
        <c:ser>
          <c:idx val="61"/>
          <c:order val="61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9.5000000000000001E-2</c:v>
                </c:pt>
                <c:pt idx="3">
                  <c:v>0.18</c:v>
                </c:pt>
                <c:pt idx="4">
                  <c:v>0.35</c:v>
                </c:pt>
                <c:pt idx="5">
                  <c:v>0.48</c:v>
                </c:pt>
                <c:pt idx="6">
                  <c:v>0.51</c:v>
                </c:pt>
                <c:pt idx="7">
                  <c:v>0.5</c:v>
                </c:pt>
                <c:pt idx="8">
                  <c:v>0.66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33F-7E46-A2A4-C706B1940823}"/>
            </c:ext>
          </c:extLst>
        </c:ser>
        <c:ser>
          <c:idx val="62"/>
          <c:order val="62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600'!$C$208:$L$208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8.5000000000000006E-2</c:v>
                </c:pt>
                <c:pt idx="3">
                  <c:v>0.17</c:v>
                </c:pt>
                <c:pt idx="4">
                  <c:v>0.34</c:v>
                </c:pt>
                <c:pt idx="5">
                  <c:v>0.39</c:v>
                </c:pt>
                <c:pt idx="6">
                  <c:v>0.42</c:v>
                </c:pt>
                <c:pt idx="7">
                  <c:v>0.49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33F-7E46-A2A4-C706B1940823}"/>
            </c:ext>
          </c:extLst>
        </c:ser>
        <c:ser>
          <c:idx val="63"/>
          <c:order val="63"/>
          <c:spPr>
            <a:ln w="3175" cmpd="sng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600'!$C$209:$L$209</c:f>
              <c:numCache>
                <c:formatCode>General</c:formatCode>
                <c:ptCount val="10"/>
                <c:pt idx="0">
                  <c:v>0</c:v>
                </c:pt>
                <c:pt idx="1">
                  <c:v>0.09</c:v>
                </c:pt>
                <c:pt idx="2">
                  <c:v>0.15</c:v>
                </c:pt>
                <c:pt idx="3">
                  <c:v>0.21</c:v>
                </c:pt>
                <c:pt idx="4">
                  <c:v>0.33</c:v>
                </c:pt>
                <c:pt idx="5">
                  <c:v>0.4</c:v>
                </c:pt>
                <c:pt idx="6">
                  <c:v>0.56999999999999995</c:v>
                </c:pt>
                <c:pt idx="7">
                  <c:v>0.65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33F-7E46-A2A4-C706B1940823}"/>
            </c:ext>
          </c:extLst>
        </c:ser>
        <c:ser>
          <c:idx val="64"/>
          <c:order val="64"/>
          <c:spPr>
            <a:ln w="31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600'!$C$210:$L$210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0.125</c:v>
                </c:pt>
                <c:pt idx="3">
                  <c:v>0.23</c:v>
                </c:pt>
                <c:pt idx="4">
                  <c:v>0.51</c:v>
                </c:pt>
                <c:pt idx="5">
                  <c:v>0.7</c:v>
                </c:pt>
                <c:pt idx="6">
                  <c:v>0.79</c:v>
                </c:pt>
                <c:pt idx="7">
                  <c:v>0.84</c:v>
                </c:pt>
                <c:pt idx="8">
                  <c:v>0.68</c:v>
                </c:pt>
                <c:pt idx="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33F-7E46-A2A4-C706B1940823}"/>
            </c:ext>
          </c:extLst>
        </c:ser>
        <c:ser>
          <c:idx val="65"/>
          <c:order val="65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600'!$C$211:$L$211</c:f>
              <c:numCache>
                <c:formatCode>General</c:formatCode>
                <c:ptCount val="10"/>
                <c:pt idx="0">
                  <c:v>0</c:v>
                </c:pt>
                <c:pt idx="1">
                  <c:v>0.12</c:v>
                </c:pt>
                <c:pt idx="2">
                  <c:v>0.3</c:v>
                </c:pt>
                <c:pt idx="3">
                  <c:v>0.48</c:v>
                </c:pt>
                <c:pt idx="4">
                  <c:v>0.78</c:v>
                </c:pt>
                <c:pt idx="5">
                  <c:v>0.81</c:v>
                </c:pt>
                <c:pt idx="6">
                  <c:v>0.75</c:v>
                </c:pt>
                <c:pt idx="7">
                  <c:v>0.81</c:v>
                </c:pt>
                <c:pt idx="8">
                  <c:v>0.79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33F-7E46-A2A4-C706B1940823}"/>
            </c:ext>
          </c:extLst>
        </c:ser>
        <c:ser>
          <c:idx val="66"/>
          <c:order val="66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600'!$C$212:$L$212</c:f>
              <c:numCache>
                <c:formatCode>General</c:formatCode>
                <c:ptCount val="10"/>
                <c:pt idx="0">
                  <c:v>0.01</c:v>
                </c:pt>
                <c:pt idx="1">
                  <c:v>0.48</c:v>
                </c:pt>
                <c:pt idx="2">
                  <c:v>0.68</c:v>
                </c:pt>
                <c:pt idx="3">
                  <c:v>0.68</c:v>
                </c:pt>
                <c:pt idx="4">
                  <c:v>0.7</c:v>
                </c:pt>
                <c:pt idx="5">
                  <c:v>0.83</c:v>
                </c:pt>
                <c:pt idx="6">
                  <c:v>0.81</c:v>
                </c:pt>
                <c:pt idx="7">
                  <c:v>0.93</c:v>
                </c:pt>
                <c:pt idx="8">
                  <c:v>0.91</c:v>
                </c:pt>
                <c:pt idx="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33F-7E46-A2A4-C706B1940823}"/>
            </c:ext>
          </c:extLst>
        </c:ser>
        <c:ser>
          <c:idx val="67"/>
          <c:order val="67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600'!$C$213:$L$213</c:f>
              <c:numCache>
                <c:formatCode>General</c:formatCode>
                <c:ptCount val="10"/>
                <c:pt idx="0">
                  <c:v>0.08</c:v>
                </c:pt>
                <c:pt idx="1">
                  <c:v>0.84</c:v>
                </c:pt>
                <c:pt idx="2">
                  <c:v>0.92</c:v>
                </c:pt>
                <c:pt idx="3">
                  <c:v>0.88</c:v>
                </c:pt>
                <c:pt idx="4">
                  <c:v>0.75</c:v>
                </c:pt>
                <c:pt idx="5">
                  <c:v>0.74</c:v>
                </c:pt>
                <c:pt idx="6">
                  <c:v>0.73</c:v>
                </c:pt>
                <c:pt idx="7">
                  <c:v>0.78</c:v>
                </c:pt>
                <c:pt idx="8">
                  <c:v>0.82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33F-7E46-A2A4-C706B1940823}"/>
            </c:ext>
          </c:extLst>
        </c:ser>
        <c:ser>
          <c:idx val="68"/>
          <c:order val="68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600'!$C$214:$L$214</c:f>
              <c:numCache>
                <c:formatCode>General</c:formatCode>
                <c:ptCount val="10"/>
                <c:pt idx="0">
                  <c:v>0.09</c:v>
                </c:pt>
                <c:pt idx="1">
                  <c:v>0.8484848484848484</c:v>
                </c:pt>
                <c:pt idx="2">
                  <c:v>0.85</c:v>
                </c:pt>
                <c:pt idx="3">
                  <c:v>0.8484848484848484</c:v>
                </c:pt>
                <c:pt idx="4">
                  <c:v>0.71717171717171713</c:v>
                </c:pt>
                <c:pt idx="5">
                  <c:v>0.75</c:v>
                </c:pt>
                <c:pt idx="6">
                  <c:v>0.81</c:v>
                </c:pt>
                <c:pt idx="7">
                  <c:v>0.82</c:v>
                </c:pt>
                <c:pt idx="8">
                  <c:v>0.71</c:v>
                </c:pt>
                <c:pt idx="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33F-7E46-A2A4-C706B1940823}"/>
            </c:ext>
          </c:extLst>
        </c:ser>
        <c:ser>
          <c:idx val="69"/>
          <c:order val="69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600'!$C$215:$L$215</c:f>
              <c:numCache>
                <c:formatCode>General</c:formatCode>
                <c:ptCount val="10"/>
                <c:pt idx="0">
                  <c:v>0.02</c:v>
                </c:pt>
                <c:pt idx="1">
                  <c:v>0.25</c:v>
                </c:pt>
                <c:pt idx="2">
                  <c:v>0.51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0.85</c:v>
                </c:pt>
                <c:pt idx="7">
                  <c:v>0.68</c:v>
                </c:pt>
                <c:pt idx="8">
                  <c:v>0.79</c:v>
                </c:pt>
                <c:pt idx="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33F-7E46-A2A4-C706B1940823}"/>
            </c:ext>
          </c:extLst>
        </c:ser>
        <c:ser>
          <c:idx val="70"/>
          <c:order val="70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0.13116161616161615</c:v>
                </c:pt>
                <c:pt idx="3">
                  <c:v>0.23232323232323232</c:v>
                </c:pt>
                <c:pt idx="4">
                  <c:v>0.28999999999999998</c:v>
                </c:pt>
                <c:pt idx="5">
                  <c:v>0.34</c:v>
                </c:pt>
                <c:pt idx="6">
                  <c:v>0.41</c:v>
                </c:pt>
                <c:pt idx="7">
                  <c:v>0.54</c:v>
                </c:pt>
                <c:pt idx="8">
                  <c:v>0.61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33F-7E46-A2A4-C706B1940823}"/>
            </c:ext>
          </c:extLst>
        </c:ser>
        <c:ser>
          <c:idx val="71"/>
          <c:order val="71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600'!$C$217:$L$217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0.14000000000000001</c:v>
                </c:pt>
                <c:pt idx="3">
                  <c:v>0.23</c:v>
                </c:pt>
                <c:pt idx="4">
                  <c:v>0.45</c:v>
                </c:pt>
                <c:pt idx="5">
                  <c:v>0.59</c:v>
                </c:pt>
                <c:pt idx="6">
                  <c:v>0.61</c:v>
                </c:pt>
                <c:pt idx="7">
                  <c:v>0.71</c:v>
                </c:pt>
                <c:pt idx="8">
                  <c:v>0.66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33F-7E46-A2A4-C706B1940823}"/>
            </c:ext>
          </c:extLst>
        </c:ser>
        <c:ser>
          <c:idx val="72"/>
          <c:order val="72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600'!$C$218:$L$218</c:f>
              <c:numCache>
                <c:formatCode>General</c:formatCode>
                <c:ptCount val="10"/>
                <c:pt idx="0">
                  <c:v>0.02</c:v>
                </c:pt>
                <c:pt idx="1">
                  <c:v>0.37</c:v>
                </c:pt>
                <c:pt idx="2">
                  <c:v>0.53</c:v>
                </c:pt>
                <c:pt idx="3">
                  <c:v>0.53</c:v>
                </c:pt>
                <c:pt idx="4">
                  <c:v>0.59</c:v>
                </c:pt>
                <c:pt idx="5">
                  <c:v>0.56999999999999995</c:v>
                </c:pt>
                <c:pt idx="6">
                  <c:v>0.71</c:v>
                </c:pt>
                <c:pt idx="7">
                  <c:v>0.75</c:v>
                </c:pt>
                <c:pt idx="8">
                  <c:v>0.71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33F-7E46-A2A4-C706B1940823}"/>
            </c:ext>
          </c:extLst>
        </c:ser>
        <c:ser>
          <c:idx val="73"/>
          <c:order val="73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600'!$C$219:$L$219</c:f>
              <c:numCache>
                <c:formatCode>General</c:formatCode>
                <c:ptCount val="10"/>
                <c:pt idx="0">
                  <c:v>0.08</c:v>
                </c:pt>
                <c:pt idx="1">
                  <c:v>0.7777777777777779</c:v>
                </c:pt>
                <c:pt idx="2">
                  <c:v>0.88</c:v>
                </c:pt>
                <c:pt idx="3">
                  <c:v>0.79</c:v>
                </c:pt>
                <c:pt idx="4">
                  <c:v>0.56999999999999995</c:v>
                </c:pt>
                <c:pt idx="5">
                  <c:v>0.49</c:v>
                </c:pt>
                <c:pt idx="6">
                  <c:v>0.61</c:v>
                </c:pt>
                <c:pt idx="7">
                  <c:v>0.57999999999999996</c:v>
                </c:pt>
                <c:pt idx="8">
                  <c:v>0.62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33F-7E46-A2A4-C706B1940823}"/>
            </c:ext>
          </c:extLst>
        </c:ser>
        <c:ser>
          <c:idx val="74"/>
          <c:order val="74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600'!$C$220:$L$220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0.75</c:v>
                </c:pt>
                <c:pt idx="2">
                  <c:v>0.83</c:v>
                </c:pt>
                <c:pt idx="3">
                  <c:v>0.73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</c:v>
                </c:pt>
                <c:pt idx="7">
                  <c:v>0.69</c:v>
                </c:pt>
                <c:pt idx="8">
                  <c:v>0.72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33F-7E46-A2A4-C706B1940823}"/>
            </c:ext>
          </c:extLst>
        </c:ser>
        <c:ser>
          <c:idx val="75"/>
          <c:order val="75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0.17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0.33</c:v>
                </c:pt>
                <c:pt idx="6">
                  <c:v>0.54</c:v>
                </c:pt>
                <c:pt idx="7">
                  <c:v>0.36</c:v>
                </c:pt>
                <c:pt idx="8">
                  <c:v>0.72727272727272729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33F-7E46-A2A4-C706B1940823}"/>
            </c:ext>
          </c:extLst>
        </c:ser>
        <c:ser>
          <c:idx val="76"/>
          <c:order val="76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600'!$C$222:$L$222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0.44</c:v>
                </c:pt>
                <c:pt idx="5">
                  <c:v>0.54</c:v>
                </c:pt>
                <c:pt idx="6">
                  <c:v>0.61</c:v>
                </c:pt>
                <c:pt idx="7">
                  <c:v>0.52</c:v>
                </c:pt>
                <c:pt idx="8">
                  <c:v>0.48</c:v>
                </c:pt>
                <c:pt idx="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33F-7E46-A2A4-C706B1940823}"/>
            </c:ext>
          </c:extLst>
        </c:ser>
        <c:ser>
          <c:idx val="77"/>
          <c:order val="77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600'!$C$223:$L$223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7.4999999999999997E-2</c:v>
                </c:pt>
                <c:pt idx="3">
                  <c:v>0.12</c:v>
                </c:pt>
                <c:pt idx="4">
                  <c:v>0.24</c:v>
                </c:pt>
                <c:pt idx="5">
                  <c:v>0.48</c:v>
                </c:pt>
                <c:pt idx="6">
                  <c:v>0.54</c:v>
                </c:pt>
                <c:pt idx="7">
                  <c:v>0.65</c:v>
                </c:pt>
                <c:pt idx="8">
                  <c:v>0.72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33F-7E46-A2A4-C706B1940823}"/>
            </c:ext>
          </c:extLst>
        </c:ser>
        <c:ser>
          <c:idx val="78"/>
          <c:order val="78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600'!$C$224:$L$224</c:f>
              <c:numCache>
                <c:formatCode>General</c:formatCode>
                <c:ptCount val="10"/>
                <c:pt idx="0">
                  <c:v>0</c:v>
                </c:pt>
                <c:pt idx="1">
                  <c:v>0.14000000000000001</c:v>
                </c:pt>
                <c:pt idx="2">
                  <c:v>0.23</c:v>
                </c:pt>
                <c:pt idx="3">
                  <c:v>0.32</c:v>
                </c:pt>
                <c:pt idx="4">
                  <c:v>0.39</c:v>
                </c:pt>
                <c:pt idx="5">
                  <c:v>0.5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0.64</c:v>
                </c:pt>
                <c:pt idx="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33F-7E46-A2A4-C706B1940823}"/>
            </c:ext>
          </c:extLst>
        </c:ser>
        <c:ser>
          <c:idx val="79"/>
          <c:order val="79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600'!$C$225:$L$225</c:f>
              <c:numCache>
                <c:formatCode>General</c:formatCode>
                <c:ptCount val="10"/>
                <c:pt idx="0">
                  <c:v>0.04</c:v>
                </c:pt>
                <c:pt idx="1">
                  <c:v>0.48484848484848486</c:v>
                </c:pt>
                <c:pt idx="2">
                  <c:v>0.55000000000000004</c:v>
                </c:pt>
                <c:pt idx="3">
                  <c:v>0.49</c:v>
                </c:pt>
                <c:pt idx="4">
                  <c:v>0.37</c:v>
                </c:pt>
                <c:pt idx="5">
                  <c:v>0.36</c:v>
                </c:pt>
                <c:pt idx="6">
                  <c:v>0.55000000000000004</c:v>
                </c:pt>
                <c:pt idx="7">
                  <c:v>0.66</c:v>
                </c:pt>
                <c:pt idx="8">
                  <c:v>0.68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33F-7E46-A2A4-C706B1940823}"/>
            </c:ext>
          </c:extLst>
        </c:ser>
        <c:ser>
          <c:idx val="80"/>
          <c:order val="80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600'!$C$226:$L$226</c:f>
              <c:numCache>
                <c:formatCode>General</c:formatCode>
                <c:ptCount val="10"/>
                <c:pt idx="0">
                  <c:v>0.02</c:v>
                </c:pt>
                <c:pt idx="1">
                  <c:v>0.42</c:v>
                </c:pt>
                <c:pt idx="2">
                  <c:v>0.45</c:v>
                </c:pt>
                <c:pt idx="3">
                  <c:v>0.48</c:v>
                </c:pt>
                <c:pt idx="4">
                  <c:v>0.49</c:v>
                </c:pt>
                <c:pt idx="5">
                  <c:v>0.68</c:v>
                </c:pt>
                <c:pt idx="6">
                  <c:v>0.56999999999999995</c:v>
                </c:pt>
                <c:pt idx="7">
                  <c:v>0.67</c:v>
                </c:pt>
                <c:pt idx="8">
                  <c:v>0.7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33F-7E46-A2A4-C706B1940823}"/>
            </c:ext>
          </c:extLst>
        </c:ser>
        <c:ser>
          <c:idx val="81"/>
          <c:order val="81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600'!$C$227:$L$227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0.14499999999999999</c:v>
                </c:pt>
                <c:pt idx="3">
                  <c:v>0.25</c:v>
                </c:pt>
                <c:pt idx="4">
                  <c:v>0.36</c:v>
                </c:pt>
                <c:pt idx="5">
                  <c:v>0.38</c:v>
                </c:pt>
                <c:pt idx="6">
                  <c:v>0.38383838383838381</c:v>
                </c:pt>
                <c:pt idx="7">
                  <c:v>0.63</c:v>
                </c:pt>
                <c:pt idx="8">
                  <c:v>0.71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33F-7E46-A2A4-C706B1940823}"/>
            </c:ext>
          </c:extLst>
        </c:ser>
        <c:ser>
          <c:idx val="82"/>
          <c:order val="82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600'!$C$228:$L$228</c:f>
              <c:numCache>
                <c:formatCode>General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0.20499999999999999</c:v>
                </c:pt>
                <c:pt idx="3">
                  <c:v>0.33</c:v>
                </c:pt>
                <c:pt idx="4">
                  <c:v>0.56000000000000005</c:v>
                </c:pt>
                <c:pt idx="5">
                  <c:v>0.5</c:v>
                </c:pt>
                <c:pt idx="6">
                  <c:v>0.59</c:v>
                </c:pt>
                <c:pt idx="7">
                  <c:v>0.57999999999999996</c:v>
                </c:pt>
                <c:pt idx="8">
                  <c:v>0.66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33F-7E46-A2A4-C706B1940823}"/>
            </c:ext>
          </c:extLst>
        </c:ser>
        <c:ser>
          <c:idx val="83"/>
          <c:order val="83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0.155</c:v>
                </c:pt>
                <c:pt idx="3">
                  <c:v>0.21</c:v>
                </c:pt>
                <c:pt idx="4">
                  <c:v>0.41</c:v>
                </c:pt>
                <c:pt idx="5">
                  <c:v>0.47</c:v>
                </c:pt>
                <c:pt idx="6">
                  <c:v>0.56000000000000005</c:v>
                </c:pt>
                <c:pt idx="7">
                  <c:v>0.74</c:v>
                </c:pt>
                <c:pt idx="8">
                  <c:v>0.76767676767676762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33F-7E46-A2A4-C706B1940823}"/>
            </c:ext>
          </c:extLst>
        </c:ser>
        <c:ser>
          <c:idx val="84"/>
          <c:order val="84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600'!$C$230:$L$230</c:f>
              <c:numCache>
                <c:formatCode>General</c:formatCode>
                <c:ptCount val="10"/>
                <c:pt idx="0">
                  <c:v>0</c:v>
                </c:pt>
                <c:pt idx="1">
                  <c:v>7.0000000000000007E-2</c:v>
                </c:pt>
                <c:pt idx="2">
                  <c:v>0.115</c:v>
                </c:pt>
                <c:pt idx="3">
                  <c:v>0.16</c:v>
                </c:pt>
                <c:pt idx="4">
                  <c:v>0.41</c:v>
                </c:pt>
                <c:pt idx="5">
                  <c:v>0.61</c:v>
                </c:pt>
                <c:pt idx="6">
                  <c:v>0.66</c:v>
                </c:pt>
                <c:pt idx="7">
                  <c:v>0.59</c:v>
                </c:pt>
                <c:pt idx="8">
                  <c:v>0.66666666666666652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F33F-7E46-A2A4-C706B1940823}"/>
            </c:ext>
          </c:extLst>
        </c:ser>
        <c:ser>
          <c:idx val="85"/>
          <c:order val="85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600'!$C$231:$L$231</c:f>
              <c:numCache>
                <c:formatCode>General</c:formatCode>
                <c:ptCount val="10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0.25</c:v>
                </c:pt>
                <c:pt idx="4">
                  <c:v>0.23</c:v>
                </c:pt>
                <c:pt idx="5">
                  <c:v>0.37</c:v>
                </c:pt>
                <c:pt idx="6">
                  <c:v>0.47</c:v>
                </c:pt>
                <c:pt idx="7">
                  <c:v>0.54</c:v>
                </c:pt>
                <c:pt idx="8">
                  <c:v>0.72727272727272729</c:v>
                </c:pt>
                <c:pt idx="9">
                  <c:v>0.59595959595959591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F33F-7E46-A2A4-C706B1940823}"/>
            </c:ext>
          </c:extLst>
        </c:ser>
        <c:ser>
          <c:idx val="86"/>
          <c:order val="86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600'!$C$232:$L$232</c:f>
              <c:numCache>
                <c:formatCode>General</c:formatCode>
                <c:ptCount val="10"/>
                <c:pt idx="0">
                  <c:v>0</c:v>
                </c:pt>
                <c:pt idx="1">
                  <c:v>0.09</c:v>
                </c:pt>
                <c:pt idx="2">
                  <c:v>0.19651515151515153</c:v>
                </c:pt>
                <c:pt idx="3">
                  <c:v>0.30303030303030304</c:v>
                </c:pt>
                <c:pt idx="4">
                  <c:v>0.31</c:v>
                </c:pt>
                <c:pt idx="5">
                  <c:v>0.63636363636363635</c:v>
                </c:pt>
                <c:pt idx="6">
                  <c:v>0.64</c:v>
                </c:pt>
                <c:pt idx="7">
                  <c:v>0.59595959595959591</c:v>
                </c:pt>
                <c:pt idx="8">
                  <c:v>0.72727272727272729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33F-7E46-A2A4-C706B1940823}"/>
            </c:ext>
          </c:extLst>
        </c:ser>
        <c:ser>
          <c:idx val="87"/>
          <c:order val="87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600'!$C$233:$L$233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5.0505050505050504E-2</c:v>
                </c:pt>
                <c:pt idx="3">
                  <c:v>0.10101010101010101</c:v>
                </c:pt>
                <c:pt idx="4">
                  <c:v>0.25</c:v>
                </c:pt>
                <c:pt idx="5">
                  <c:v>0.35</c:v>
                </c:pt>
                <c:pt idx="6">
                  <c:v>0.41</c:v>
                </c:pt>
                <c:pt idx="7">
                  <c:v>0.63</c:v>
                </c:pt>
                <c:pt idx="8">
                  <c:v>0.66</c:v>
                </c:pt>
                <c:pt idx="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33F-7E46-A2A4-C706B1940823}"/>
            </c:ext>
          </c:extLst>
        </c:ser>
        <c:ser>
          <c:idx val="88"/>
          <c:order val="88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600'!$C$234:$L$234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0.25</c:v>
                </c:pt>
                <c:pt idx="3">
                  <c:v>0.37</c:v>
                </c:pt>
                <c:pt idx="4">
                  <c:v>0.53535353535353536</c:v>
                </c:pt>
                <c:pt idx="5">
                  <c:v>0.62</c:v>
                </c:pt>
                <c:pt idx="6">
                  <c:v>0.46</c:v>
                </c:pt>
                <c:pt idx="7">
                  <c:v>0.50505050505050508</c:v>
                </c:pt>
                <c:pt idx="8">
                  <c:v>0.72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F33F-7E46-A2A4-C706B1940823}"/>
            </c:ext>
          </c:extLst>
        </c:ser>
        <c:ser>
          <c:idx val="89"/>
          <c:order val="89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0.14000000000000001</c:v>
                </c:pt>
                <c:pt idx="2">
                  <c:v>0.185</c:v>
                </c:pt>
                <c:pt idx="3">
                  <c:v>0.23</c:v>
                </c:pt>
                <c:pt idx="4">
                  <c:v>0.42</c:v>
                </c:pt>
                <c:pt idx="5">
                  <c:v>0.42</c:v>
                </c:pt>
                <c:pt idx="6">
                  <c:v>0.64</c:v>
                </c:pt>
                <c:pt idx="7">
                  <c:v>0.62</c:v>
                </c:pt>
                <c:pt idx="8">
                  <c:v>0.68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F33F-7E46-A2A4-C706B1940823}"/>
            </c:ext>
          </c:extLst>
        </c:ser>
        <c:ser>
          <c:idx val="90"/>
          <c:order val="90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600'!$C$236:$L$236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0.46</c:v>
                </c:pt>
                <c:pt idx="5">
                  <c:v>0.5</c:v>
                </c:pt>
                <c:pt idx="6">
                  <c:v>0.54</c:v>
                </c:pt>
                <c:pt idx="7">
                  <c:v>0.64</c:v>
                </c:pt>
                <c:pt idx="8">
                  <c:v>0.59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F33F-7E46-A2A4-C706B1940823}"/>
            </c:ext>
          </c:extLst>
        </c:ser>
        <c:ser>
          <c:idx val="91"/>
          <c:order val="91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600'!$C$237:$L$237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8.5000000000000006E-2</c:v>
                </c:pt>
                <c:pt idx="3">
                  <c:v>0.15</c:v>
                </c:pt>
                <c:pt idx="4">
                  <c:v>0.28000000000000003</c:v>
                </c:pt>
                <c:pt idx="5">
                  <c:v>0.34</c:v>
                </c:pt>
                <c:pt idx="6">
                  <c:v>0.64</c:v>
                </c:pt>
                <c:pt idx="7">
                  <c:v>0.62</c:v>
                </c:pt>
                <c:pt idx="8">
                  <c:v>0.73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33F-7E46-A2A4-C706B1940823}"/>
            </c:ext>
          </c:extLst>
        </c:ser>
        <c:ser>
          <c:idx val="92"/>
          <c:order val="92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600'!$C$238:$L$238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8.5000000000000006E-2</c:v>
                </c:pt>
                <c:pt idx="3">
                  <c:v>0.15</c:v>
                </c:pt>
                <c:pt idx="4">
                  <c:v>0.35</c:v>
                </c:pt>
                <c:pt idx="5">
                  <c:v>0.56000000000000005</c:v>
                </c:pt>
                <c:pt idx="6">
                  <c:v>0.63</c:v>
                </c:pt>
                <c:pt idx="7">
                  <c:v>0.69</c:v>
                </c:pt>
                <c:pt idx="8">
                  <c:v>0.79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33F-7E46-A2A4-C706B1940823}"/>
            </c:ext>
          </c:extLst>
        </c:ser>
        <c:ser>
          <c:idx val="93"/>
          <c:order val="93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600'!$C$239:$L$239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8.5000000000000006E-2</c:v>
                </c:pt>
                <c:pt idx="3">
                  <c:v>0.16</c:v>
                </c:pt>
                <c:pt idx="4">
                  <c:v>0.34</c:v>
                </c:pt>
                <c:pt idx="5">
                  <c:v>0.44</c:v>
                </c:pt>
                <c:pt idx="6">
                  <c:v>0.5</c:v>
                </c:pt>
                <c:pt idx="7">
                  <c:v>0.7</c:v>
                </c:pt>
                <c:pt idx="8">
                  <c:v>0.59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33F-7E46-A2A4-C706B1940823}"/>
            </c:ext>
          </c:extLst>
        </c:ser>
        <c:ser>
          <c:idx val="94"/>
          <c:order val="94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600'!$C$240:$L$240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0.20499999999999999</c:v>
                </c:pt>
                <c:pt idx="3">
                  <c:v>0.28000000000000003</c:v>
                </c:pt>
                <c:pt idx="4">
                  <c:v>0.38383838383838381</c:v>
                </c:pt>
                <c:pt idx="5">
                  <c:v>0.35</c:v>
                </c:pt>
                <c:pt idx="6">
                  <c:v>0.52</c:v>
                </c:pt>
                <c:pt idx="7">
                  <c:v>0.59</c:v>
                </c:pt>
                <c:pt idx="8">
                  <c:v>0.67</c:v>
                </c:pt>
                <c:pt idx="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33F-7E46-A2A4-C706B1940823}"/>
            </c:ext>
          </c:extLst>
        </c:ser>
        <c:ser>
          <c:idx val="95"/>
          <c:order val="95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600'!$C$241:$L$241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0.27</c:v>
                </c:pt>
                <c:pt idx="3">
                  <c:v>0.41</c:v>
                </c:pt>
                <c:pt idx="4">
                  <c:v>0.43</c:v>
                </c:pt>
                <c:pt idx="5">
                  <c:v>0.49</c:v>
                </c:pt>
                <c:pt idx="6">
                  <c:v>0.56999999999999995</c:v>
                </c:pt>
                <c:pt idx="7">
                  <c:v>0.6</c:v>
                </c:pt>
                <c:pt idx="8">
                  <c:v>0.58585858585858586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33F-7E46-A2A4-C706B1940823}"/>
            </c:ext>
          </c:extLst>
        </c:ser>
        <c:ser>
          <c:idx val="96"/>
          <c:order val="96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600'!$C$242:$L$242</c:f>
              <c:numCache>
                <c:formatCode>General</c:formatCode>
                <c:ptCount val="10"/>
                <c:pt idx="0">
                  <c:v>0</c:v>
                </c:pt>
                <c:pt idx="1">
                  <c:v>7.0000000000000007E-2</c:v>
                </c:pt>
                <c:pt idx="2">
                  <c:v>0.19500000000000001</c:v>
                </c:pt>
                <c:pt idx="3">
                  <c:v>0.32</c:v>
                </c:pt>
                <c:pt idx="4">
                  <c:v>0.42</c:v>
                </c:pt>
                <c:pt idx="5">
                  <c:v>0.59</c:v>
                </c:pt>
                <c:pt idx="6">
                  <c:v>0.51</c:v>
                </c:pt>
                <c:pt idx="7">
                  <c:v>0.65656565656565657</c:v>
                </c:pt>
                <c:pt idx="8">
                  <c:v>0.72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33F-7E46-A2A4-C706B1940823}"/>
            </c:ext>
          </c:extLst>
        </c:ser>
        <c:ser>
          <c:idx val="97"/>
          <c:order val="97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600'!$C$243:$L$243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0.16</c:v>
                </c:pt>
                <c:pt idx="3">
                  <c:v>0.27</c:v>
                </c:pt>
                <c:pt idx="4">
                  <c:v>0.37</c:v>
                </c:pt>
                <c:pt idx="5">
                  <c:v>0.51</c:v>
                </c:pt>
                <c:pt idx="6">
                  <c:v>0.52</c:v>
                </c:pt>
                <c:pt idx="7">
                  <c:v>0.53535353535353536</c:v>
                </c:pt>
                <c:pt idx="8">
                  <c:v>0.72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33F-7E46-A2A4-C706B1940823}"/>
            </c:ext>
          </c:extLst>
        </c:ser>
        <c:ser>
          <c:idx val="98"/>
          <c:order val="98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600'!$C$244:$L$244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0.115</c:v>
                </c:pt>
                <c:pt idx="3">
                  <c:v>0.18</c:v>
                </c:pt>
                <c:pt idx="4">
                  <c:v>0.38</c:v>
                </c:pt>
                <c:pt idx="5">
                  <c:v>0.6262626262626263</c:v>
                </c:pt>
                <c:pt idx="6">
                  <c:v>0.69</c:v>
                </c:pt>
                <c:pt idx="7">
                  <c:v>0.56999999999999995</c:v>
                </c:pt>
                <c:pt idx="8">
                  <c:v>0.67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33F-7E46-A2A4-C706B1940823}"/>
            </c:ext>
          </c:extLst>
        </c:ser>
        <c:ser>
          <c:idx val="99"/>
          <c:order val="99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600'!$C$245:$L$245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9.5000000000000001E-2</c:v>
                </c:pt>
                <c:pt idx="3">
                  <c:v>0.18</c:v>
                </c:pt>
                <c:pt idx="4">
                  <c:v>0.37</c:v>
                </c:pt>
                <c:pt idx="5">
                  <c:v>0.47</c:v>
                </c:pt>
                <c:pt idx="6">
                  <c:v>0.51</c:v>
                </c:pt>
                <c:pt idx="7">
                  <c:v>0.7</c:v>
                </c:pt>
                <c:pt idx="8">
                  <c:v>0.7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F33F-7E46-A2A4-C706B1940823}"/>
            </c:ext>
          </c:extLst>
        </c:ser>
        <c:ser>
          <c:idx val="100"/>
          <c:order val="100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600'!$C$246:$L$246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0.13</c:v>
                </c:pt>
                <c:pt idx="3">
                  <c:v>0.23</c:v>
                </c:pt>
                <c:pt idx="4">
                  <c:v>0.39</c:v>
                </c:pt>
                <c:pt idx="5">
                  <c:v>0.48</c:v>
                </c:pt>
                <c:pt idx="6">
                  <c:v>0.61</c:v>
                </c:pt>
                <c:pt idx="7">
                  <c:v>0.64</c:v>
                </c:pt>
                <c:pt idx="8">
                  <c:v>0.68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F33F-7E46-A2A4-C706B1940823}"/>
            </c:ext>
          </c:extLst>
        </c:ser>
        <c:ser>
          <c:idx val="101"/>
          <c:order val="101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600'!$C$247:$L$247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0.185</c:v>
                </c:pt>
                <c:pt idx="3">
                  <c:v>0.31</c:v>
                </c:pt>
                <c:pt idx="4">
                  <c:v>0.38</c:v>
                </c:pt>
                <c:pt idx="5">
                  <c:v>0.5</c:v>
                </c:pt>
                <c:pt idx="6">
                  <c:v>0.51</c:v>
                </c:pt>
                <c:pt idx="7">
                  <c:v>0.60606060606060608</c:v>
                </c:pt>
                <c:pt idx="8">
                  <c:v>0.57999999999999996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F33F-7E46-A2A4-C706B1940823}"/>
            </c:ext>
          </c:extLst>
        </c:ser>
        <c:ser>
          <c:idx val="102"/>
          <c:order val="102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600'!$C$248:$L$248</c:f>
              <c:numCache>
                <c:formatCode>General</c:formatCode>
                <c:ptCount val="10"/>
                <c:pt idx="0">
                  <c:v>0</c:v>
                </c:pt>
                <c:pt idx="1">
                  <c:v>0.11</c:v>
                </c:pt>
                <c:pt idx="2">
                  <c:v>0.27500000000000002</c:v>
                </c:pt>
                <c:pt idx="3">
                  <c:v>0.44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0.65</c:v>
                </c:pt>
                <c:pt idx="7">
                  <c:v>0.53</c:v>
                </c:pt>
                <c:pt idx="8">
                  <c:v>0.62</c:v>
                </c:pt>
                <c:pt idx="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F33F-7E46-A2A4-C706B1940823}"/>
            </c:ext>
          </c:extLst>
        </c:ser>
        <c:ser>
          <c:idx val="103"/>
          <c:order val="103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0.39</c:v>
                </c:pt>
                <c:pt idx="4">
                  <c:v>0.61</c:v>
                </c:pt>
                <c:pt idx="5">
                  <c:v>0.61</c:v>
                </c:pt>
                <c:pt idx="6">
                  <c:v>0.59</c:v>
                </c:pt>
                <c:pt idx="7">
                  <c:v>0.61</c:v>
                </c:pt>
                <c:pt idx="8">
                  <c:v>0.56999999999999995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F33F-7E46-A2A4-C706B1940823}"/>
            </c:ext>
          </c:extLst>
        </c:ser>
        <c:ser>
          <c:idx val="104"/>
          <c:order val="104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600'!$C$250:$L$250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0.15</c:v>
                </c:pt>
                <c:pt idx="3">
                  <c:v>0.26</c:v>
                </c:pt>
                <c:pt idx="4">
                  <c:v>0.51</c:v>
                </c:pt>
                <c:pt idx="5">
                  <c:v>0.51</c:v>
                </c:pt>
                <c:pt idx="6">
                  <c:v>0.6</c:v>
                </c:pt>
                <c:pt idx="7">
                  <c:v>0.53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F33F-7E46-A2A4-C706B1940823}"/>
            </c:ext>
          </c:extLst>
        </c:ser>
        <c:ser>
          <c:idx val="105"/>
          <c:order val="105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600'!$C$251:$L$251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0.17</c:v>
                </c:pt>
                <c:pt idx="3">
                  <c:v>0.28000000000000003</c:v>
                </c:pt>
                <c:pt idx="4">
                  <c:v>0.46</c:v>
                </c:pt>
                <c:pt idx="5">
                  <c:v>0.61</c:v>
                </c:pt>
                <c:pt idx="6">
                  <c:v>0.61</c:v>
                </c:pt>
                <c:pt idx="7">
                  <c:v>0.52</c:v>
                </c:pt>
                <c:pt idx="8">
                  <c:v>0.74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F33F-7E46-A2A4-C706B1940823}"/>
            </c:ext>
          </c:extLst>
        </c:ser>
        <c:ser>
          <c:idx val="106"/>
          <c:order val="106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600'!$C$252:$L$252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0.18</c:v>
                </c:pt>
                <c:pt idx="3">
                  <c:v>0.34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0.59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F33F-7E46-A2A4-C706B1940823}"/>
            </c:ext>
          </c:extLst>
        </c:ser>
        <c:ser>
          <c:idx val="107"/>
          <c:order val="107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600'!$C$253:$L$253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0.21</c:v>
                </c:pt>
                <c:pt idx="3">
                  <c:v>0.38</c:v>
                </c:pt>
                <c:pt idx="4">
                  <c:v>0.56000000000000005</c:v>
                </c:pt>
                <c:pt idx="5">
                  <c:v>0.45</c:v>
                </c:pt>
                <c:pt idx="6">
                  <c:v>0.51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F33F-7E46-A2A4-C706B1940823}"/>
            </c:ext>
          </c:extLst>
        </c:ser>
        <c:ser>
          <c:idx val="108"/>
          <c:order val="108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600'!$C$254:$L$254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0.21</c:v>
                </c:pt>
                <c:pt idx="3">
                  <c:v>0.36</c:v>
                </c:pt>
                <c:pt idx="4">
                  <c:v>0.57999999999999996</c:v>
                </c:pt>
                <c:pt idx="5">
                  <c:v>0.41</c:v>
                </c:pt>
                <c:pt idx="6">
                  <c:v>0.56000000000000005</c:v>
                </c:pt>
                <c:pt idx="7">
                  <c:v>0.51</c:v>
                </c:pt>
                <c:pt idx="8">
                  <c:v>0.54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F33F-7E46-A2A4-C706B1940823}"/>
            </c:ext>
          </c:extLst>
        </c:ser>
        <c:ser>
          <c:idx val="109"/>
          <c:order val="109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600'!$C$255:$L$255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0.24</c:v>
                </c:pt>
                <c:pt idx="3">
                  <c:v>0.42</c:v>
                </c:pt>
                <c:pt idx="4">
                  <c:v>0.55000000000000004</c:v>
                </c:pt>
                <c:pt idx="5">
                  <c:v>0.5</c:v>
                </c:pt>
                <c:pt idx="6">
                  <c:v>0.61</c:v>
                </c:pt>
                <c:pt idx="7">
                  <c:v>0.62</c:v>
                </c:pt>
                <c:pt idx="8">
                  <c:v>0.61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F33F-7E46-A2A4-C706B1940823}"/>
            </c:ext>
          </c:extLst>
        </c:ser>
        <c:ser>
          <c:idx val="110"/>
          <c:order val="110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600'!$C$256:$L$256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0.23</c:v>
                </c:pt>
                <c:pt idx="3">
                  <c:v>0.41</c:v>
                </c:pt>
                <c:pt idx="4">
                  <c:v>0.53</c:v>
                </c:pt>
                <c:pt idx="5">
                  <c:v>0.62</c:v>
                </c:pt>
                <c:pt idx="6">
                  <c:v>0.57999999999999996</c:v>
                </c:pt>
                <c:pt idx="7">
                  <c:v>0.61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F33F-7E46-A2A4-C706B1940823}"/>
            </c:ext>
          </c:extLst>
        </c:ser>
        <c:ser>
          <c:idx val="111"/>
          <c:order val="111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600'!$C$257:$L$257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0.4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0.63</c:v>
                </c:pt>
                <c:pt idx="8">
                  <c:v>0.66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F33F-7E46-A2A4-C706B1940823}"/>
            </c:ext>
          </c:extLst>
        </c:ser>
        <c:ser>
          <c:idx val="112"/>
          <c:order val="112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600'!$C$258:$L$258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0.23499999999999999</c:v>
                </c:pt>
                <c:pt idx="3">
                  <c:v>0.45</c:v>
                </c:pt>
                <c:pt idx="4">
                  <c:v>0.7</c:v>
                </c:pt>
                <c:pt idx="5">
                  <c:v>0.63</c:v>
                </c:pt>
                <c:pt idx="6">
                  <c:v>0.62</c:v>
                </c:pt>
                <c:pt idx="7">
                  <c:v>0.54</c:v>
                </c:pt>
                <c:pt idx="8">
                  <c:v>0.57999999999999996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F33F-7E46-A2A4-C706B1940823}"/>
            </c:ext>
          </c:extLst>
        </c:ser>
        <c:ser>
          <c:idx val="113"/>
          <c:order val="113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600'!$C$259:$L$259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0.245</c:v>
                </c:pt>
                <c:pt idx="3">
                  <c:v>0.45</c:v>
                </c:pt>
                <c:pt idx="4">
                  <c:v>0.67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0.61</c:v>
                </c:pt>
                <c:pt idx="8">
                  <c:v>0.61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F33F-7E46-A2A4-C706B1940823}"/>
            </c:ext>
          </c:extLst>
        </c:ser>
        <c:ser>
          <c:idx val="114"/>
          <c:order val="114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600'!$C$260:$L$260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0.22</c:v>
                </c:pt>
                <c:pt idx="3">
                  <c:v>0.38</c:v>
                </c:pt>
                <c:pt idx="4">
                  <c:v>0.56999999999999995</c:v>
                </c:pt>
                <c:pt idx="5">
                  <c:v>0.42</c:v>
                </c:pt>
                <c:pt idx="6">
                  <c:v>0.6</c:v>
                </c:pt>
                <c:pt idx="7">
                  <c:v>0.59</c:v>
                </c:pt>
                <c:pt idx="8">
                  <c:v>0.64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F33F-7E46-A2A4-C706B1940823}"/>
            </c:ext>
          </c:extLst>
        </c:ser>
        <c:ser>
          <c:idx val="115"/>
          <c:order val="115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600'!$C$261:$L$261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0.20499999999999999</c:v>
                </c:pt>
                <c:pt idx="3">
                  <c:v>0.39</c:v>
                </c:pt>
                <c:pt idx="4">
                  <c:v>0.54</c:v>
                </c:pt>
                <c:pt idx="5">
                  <c:v>0.4</c:v>
                </c:pt>
                <c:pt idx="6">
                  <c:v>0.48</c:v>
                </c:pt>
                <c:pt idx="7">
                  <c:v>0.6</c:v>
                </c:pt>
                <c:pt idx="8">
                  <c:v>0.61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F33F-7E46-A2A4-C706B1940823}"/>
            </c:ext>
          </c:extLst>
        </c:ser>
        <c:ser>
          <c:idx val="116"/>
          <c:order val="116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600'!$C$262:$L$262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0.18</c:v>
                </c:pt>
                <c:pt idx="3">
                  <c:v>0.31</c:v>
                </c:pt>
                <c:pt idx="4">
                  <c:v>0.5</c:v>
                </c:pt>
                <c:pt idx="5">
                  <c:v>0.42</c:v>
                </c:pt>
                <c:pt idx="6">
                  <c:v>0.48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F33F-7E46-A2A4-C706B1940823}"/>
            </c:ext>
          </c:extLst>
        </c:ser>
        <c:ser>
          <c:idx val="117"/>
          <c:order val="117"/>
          <c:spPr>
            <a:ln w="3175"/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0.185</c:v>
                </c:pt>
                <c:pt idx="3">
                  <c:v>0.33</c:v>
                </c:pt>
                <c:pt idx="4">
                  <c:v>0.43</c:v>
                </c:pt>
                <c:pt idx="5">
                  <c:v>0.41</c:v>
                </c:pt>
                <c:pt idx="6">
                  <c:v>0.46</c:v>
                </c:pt>
                <c:pt idx="7">
                  <c:v>0.6</c:v>
                </c:pt>
                <c:pt idx="8">
                  <c:v>0.63636363636363635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F33F-7E46-A2A4-C706B1940823}"/>
            </c:ext>
          </c:extLst>
        </c:ser>
        <c:ser>
          <c:idx val="118"/>
          <c:order val="118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'adp alpha 600'!$C$145:$L$145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cat>
          <c:val>
            <c:numRef>
              <c:f>'adp alpha 600'!$C$267:$L$267</c:f>
              <c:numCache>
                <c:formatCode>General</c:formatCode>
                <c:ptCount val="10"/>
                <c:pt idx="0">
                  <c:v>5.3672264000767349E-3</c:v>
                </c:pt>
                <c:pt idx="1">
                  <c:v>0.12799242950468032</c:v>
                </c:pt>
                <c:pt idx="2">
                  <c:v>0.25762280183789943</c:v>
                </c:pt>
                <c:pt idx="3">
                  <c:v>0.35403580672276869</c:v>
                </c:pt>
                <c:pt idx="4">
                  <c:v>0.45926347391791489</c:v>
                </c:pt>
                <c:pt idx="5">
                  <c:v>0.54363050702426585</c:v>
                </c:pt>
                <c:pt idx="6">
                  <c:v>0.60713964801255571</c:v>
                </c:pt>
                <c:pt idx="7">
                  <c:v>0.65509308749693629</c:v>
                </c:pt>
                <c:pt idx="8">
                  <c:v>0.71454758240227645</c:v>
                </c:pt>
                <c:pt idx="9">
                  <c:v>0.77250035405363093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F33F-7E46-A2A4-C706B194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1003136"/>
        <c:axId val="-1321001008"/>
      </c:lineChart>
      <c:catAx>
        <c:axId val="-13210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21001008"/>
        <c:crosses val="autoZero"/>
        <c:auto val="1"/>
        <c:lblAlgn val="ctr"/>
        <c:lblOffset val="100"/>
        <c:noMultiLvlLbl val="0"/>
      </c:catAx>
      <c:valAx>
        <c:axId val="-1321001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210031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388888888888889"/>
                  <c:y val="-7.135733033370828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'adp alpha 600'!$AE$2:$AN$2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xVal>
          <c:yVal>
            <c:numRef>
              <c:f>'adp alpha 600'!$AE$125:$AN$125</c:f>
              <c:numCache>
                <c:formatCode>General</c:formatCode>
                <c:ptCount val="10"/>
                <c:pt idx="0">
                  <c:v>0.39787379514743254</c:v>
                </c:pt>
                <c:pt idx="1">
                  <c:v>11.326388981444092</c:v>
                </c:pt>
                <c:pt idx="2">
                  <c:v>23.997276639774665</c:v>
                </c:pt>
                <c:pt idx="3">
                  <c:v>33.697922594954441</c:v>
                </c:pt>
                <c:pt idx="4">
                  <c:v>44.431273097774884</c:v>
                </c:pt>
                <c:pt idx="5">
                  <c:v>52.649222407972836</c:v>
                </c:pt>
                <c:pt idx="6">
                  <c:v>58.883219411132487</c:v>
                </c:pt>
                <c:pt idx="7">
                  <c:v>63.518745020617374</c:v>
                </c:pt>
                <c:pt idx="8">
                  <c:v>69.362161594027214</c:v>
                </c:pt>
                <c:pt idx="9">
                  <c:v>75.018883116364918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5-7A4E-B57E-2FBFC38C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943472"/>
        <c:axId val="-1161941152"/>
      </c:scatterChart>
      <c:valAx>
        <c:axId val="-116194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61941152"/>
        <c:crosses val="autoZero"/>
        <c:crossBetween val="midCat"/>
      </c:valAx>
      <c:valAx>
        <c:axId val="-116194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16194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9.0118588293994994E-2"/>
                  <c:y val="-0.11569431946006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'U Meam'!$C$121:$M$121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'U Meam'!$C$122:$M$122</c:f>
              <c:numCache>
                <c:formatCode>General</c:formatCode>
                <c:ptCount val="11"/>
                <c:pt idx="0">
                  <c:v>0.96883333333333332</c:v>
                </c:pt>
                <c:pt idx="1">
                  <c:v>6.7019797979797984</c:v>
                </c:pt>
                <c:pt idx="2">
                  <c:v>16.492180134680137</c:v>
                </c:pt>
                <c:pt idx="3">
                  <c:v>26.359092592592592</c:v>
                </c:pt>
                <c:pt idx="4">
                  <c:v>35.634160246533135</c:v>
                </c:pt>
                <c:pt idx="5">
                  <c:v>44.773027734976885</c:v>
                </c:pt>
                <c:pt idx="6">
                  <c:v>51.776553672316382</c:v>
                </c:pt>
                <c:pt idx="7">
                  <c:v>58.014821092278723</c:v>
                </c:pt>
                <c:pt idx="8">
                  <c:v>62.336271186440683</c:v>
                </c:pt>
                <c:pt idx="9">
                  <c:v>66.631779661016949</c:v>
                </c:pt>
                <c:pt idx="10">
                  <c:v>70.967089787389313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F-DA42-BFDD-61E6EA87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183520"/>
        <c:axId val="-1369181040"/>
      </c:scatterChart>
      <c:valAx>
        <c:axId val="-13691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369181040"/>
        <c:crosses val="autoZero"/>
        <c:crossBetween val="midCat"/>
      </c:valAx>
      <c:valAx>
        <c:axId val="-1369181040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-1369183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921369203849501"/>
                  <c:y val="-2.1007217847768999E-2"/>
                </c:manualLayout>
              </c:layout>
              <c:numFmt formatCode="General" sourceLinked="0"/>
            </c:trendlineLbl>
          </c:trendline>
          <c:xVal>
            <c:numRef>
              <c:f>'U Meam'!$A$154:$A$173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'U Meam'!$H$154:$H$173</c:f>
              <c:numCache>
                <c:formatCode>General</c:formatCode>
                <c:ptCount val="20"/>
                <c:pt idx="0">
                  <c:v>1.7278999999999989E-2</c:v>
                </c:pt>
                <c:pt idx="1">
                  <c:v>3.0334E-2</c:v>
                </c:pt>
                <c:pt idx="2">
                  <c:v>3.5310999999999981E-2</c:v>
                </c:pt>
                <c:pt idx="3">
                  <c:v>4.3994000000000005E-2</c:v>
                </c:pt>
                <c:pt idx="4">
                  <c:v>5.5627999999999983E-2</c:v>
                </c:pt>
                <c:pt idx="5">
                  <c:v>6.6474999999999979E-2</c:v>
                </c:pt>
                <c:pt idx="6">
                  <c:v>7.5559999999999988E-2</c:v>
                </c:pt>
                <c:pt idx="7">
                  <c:v>8.7176999999999977E-2</c:v>
                </c:pt>
                <c:pt idx="8">
                  <c:v>8.0700999999999995E-2</c:v>
                </c:pt>
                <c:pt idx="9">
                  <c:v>9.3813000000000007E-2</c:v>
                </c:pt>
                <c:pt idx="10">
                  <c:v>9.765500000000002E-2</c:v>
                </c:pt>
                <c:pt idx="11">
                  <c:v>0.105355</c:v>
                </c:pt>
                <c:pt idx="12">
                  <c:v>0.111096</c:v>
                </c:pt>
                <c:pt idx="13">
                  <c:v>0.10986599999999999</c:v>
                </c:pt>
                <c:pt idx="14">
                  <c:v>0.11300299999999999</c:v>
                </c:pt>
                <c:pt idx="15">
                  <c:v>0.12846499999999997</c:v>
                </c:pt>
                <c:pt idx="16">
                  <c:v>0.13776599999999997</c:v>
                </c:pt>
                <c:pt idx="17">
                  <c:v>0.13792799999999997</c:v>
                </c:pt>
                <c:pt idx="18">
                  <c:v>0.1444</c:v>
                </c:pt>
                <c:pt idx="19">
                  <c:v>0.15073800000000001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E-A74E-BC8D-C2047EF1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158160"/>
        <c:axId val="-1369155680"/>
      </c:scatterChart>
      <c:valAx>
        <c:axId val="-136915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369155680"/>
        <c:crosses val="autoZero"/>
        <c:crossBetween val="midCat"/>
      </c:valAx>
      <c:valAx>
        <c:axId val="-136915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6915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34786636045494301"/>
                  <c:y val="-0.4155234762321379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'U Meam'!$I$148:$I$150</c:f>
              <c:numCache>
                <c:formatCode>General</c:formatCode>
                <c:ptCount val="3"/>
                <c:pt idx="0">
                  <c:v>14.505703642672296</c:v>
                </c:pt>
                <c:pt idx="2">
                  <c:v>11.604562914137839</c:v>
                </c:pt>
              </c:numCache>
            </c:numRef>
          </c:xVal>
          <c:yVal>
            <c:numRef>
              <c:f>'U Meam'!$O$148:$O$150</c:f>
              <c:numCache>
                <c:formatCode>General</c:formatCode>
                <c:ptCount val="3"/>
                <c:pt idx="0">
                  <c:v>0.1845170833333333</c:v>
                </c:pt>
                <c:pt idx="2">
                  <c:v>0.2228120833333333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4B-5C45-9C1E-5CBCFE2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135696"/>
        <c:axId val="-1369133216"/>
      </c:scatterChart>
      <c:valAx>
        <c:axId val="-136913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369133216"/>
        <c:crosses val="autoZero"/>
        <c:crossBetween val="midCat"/>
      </c:valAx>
      <c:valAx>
        <c:axId val="-1369133216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6913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nose</c:v>
          </c:tx>
          <c:spPr>
            <a:ln w="47625">
              <a:noFill/>
            </a:ln>
          </c:spPr>
          <c:xVal>
            <c:numRef>
              <c:f>thermostat_test!$A$57:$A$97</c:f>
              <c:numCache>
                <c:formatCode>General</c:formatCode>
                <c:ptCount val="41"/>
                <c:pt idx="0">
                  <c:v>53000</c:v>
                </c:pt>
                <c:pt idx="1">
                  <c:v>54000</c:v>
                </c:pt>
                <c:pt idx="2">
                  <c:v>55000</c:v>
                </c:pt>
                <c:pt idx="3">
                  <c:v>56000</c:v>
                </c:pt>
                <c:pt idx="4">
                  <c:v>57000</c:v>
                </c:pt>
                <c:pt idx="5">
                  <c:v>58000</c:v>
                </c:pt>
                <c:pt idx="6">
                  <c:v>59000</c:v>
                </c:pt>
                <c:pt idx="7">
                  <c:v>60000</c:v>
                </c:pt>
                <c:pt idx="8">
                  <c:v>61000</c:v>
                </c:pt>
                <c:pt idx="9">
                  <c:v>62000</c:v>
                </c:pt>
                <c:pt idx="10">
                  <c:v>63000</c:v>
                </c:pt>
                <c:pt idx="11">
                  <c:v>64000</c:v>
                </c:pt>
                <c:pt idx="12">
                  <c:v>65000</c:v>
                </c:pt>
                <c:pt idx="13">
                  <c:v>66000</c:v>
                </c:pt>
                <c:pt idx="14">
                  <c:v>67000</c:v>
                </c:pt>
                <c:pt idx="15">
                  <c:v>68000</c:v>
                </c:pt>
                <c:pt idx="16">
                  <c:v>69000</c:v>
                </c:pt>
                <c:pt idx="17">
                  <c:v>70000</c:v>
                </c:pt>
                <c:pt idx="18">
                  <c:v>71000</c:v>
                </c:pt>
                <c:pt idx="19">
                  <c:v>72000</c:v>
                </c:pt>
                <c:pt idx="20">
                  <c:v>73000</c:v>
                </c:pt>
                <c:pt idx="21">
                  <c:v>74000</c:v>
                </c:pt>
                <c:pt idx="22">
                  <c:v>75000</c:v>
                </c:pt>
                <c:pt idx="23">
                  <c:v>76000</c:v>
                </c:pt>
                <c:pt idx="24">
                  <c:v>77000</c:v>
                </c:pt>
                <c:pt idx="25">
                  <c:v>78000</c:v>
                </c:pt>
                <c:pt idx="26">
                  <c:v>79000</c:v>
                </c:pt>
                <c:pt idx="27">
                  <c:v>80000</c:v>
                </c:pt>
                <c:pt idx="28">
                  <c:v>81000</c:v>
                </c:pt>
                <c:pt idx="29">
                  <c:v>82000</c:v>
                </c:pt>
                <c:pt idx="30">
                  <c:v>83000</c:v>
                </c:pt>
                <c:pt idx="31">
                  <c:v>84000</c:v>
                </c:pt>
                <c:pt idx="32">
                  <c:v>85000</c:v>
                </c:pt>
                <c:pt idx="33">
                  <c:v>86000</c:v>
                </c:pt>
                <c:pt idx="34">
                  <c:v>87000</c:v>
                </c:pt>
                <c:pt idx="35">
                  <c:v>88000</c:v>
                </c:pt>
                <c:pt idx="36">
                  <c:v>89000</c:v>
                </c:pt>
                <c:pt idx="37">
                  <c:v>90000</c:v>
                </c:pt>
                <c:pt idx="38">
                  <c:v>91000</c:v>
                </c:pt>
                <c:pt idx="39">
                  <c:v>92000</c:v>
                </c:pt>
                <c:pt idx="40">
                  <c:v>93000</c:v>
                </c:pt>
              </c:numCache>
            </c:numRef>
          </c:xVal>
          <c:yVal>
            <c:numRef>
              <c:f>thermostat_test!$B$57:$B$97</c:f>
              <c:numCache>
                <c:formatCode>General</c:formatCode>
                <c:ptCount val="41"/>
                <c:pt idx="0">
                  <c:v>1051.0118</c:v>
                </c:pt>
                <c:pt idx="1">
                  <c:v>1030.3986</c:v>
                </c:pt>
                <c:pt idx="2">
                  <c:v>1013.5149</c:v>
                </c:pt>
                <c:pt idx="3">
                  <c:v>994.68651</c:v>
                </c:pt>
                <c:pt idx="4">
                  <c:v>975.16259000000002</c:v>
                </c:pt>
                <c:pt idx="5">
                  <c:v>955.60943999999995</c:v>
                </c:pt>
                <c:pt idx="6">
                  <c:v>931.82171000000005</c:v>
                </c:pt>
                <c:pt idx="7">
                  <c:v>911.03544999999997</c:v>
                </c:pt>
                <c:pt idx="8">
                  <c:v>893.50752999999997</c:v>
                </c:pt>
                <c:pt idx="9">
                  <c:v>884.24905000000001</c:v>
                </c:pt>
                <c:pt idx="10">
                  <c:v>862.09644000000003</c:v>
                </c:pt>
                <c:pt idx="11">
                  <c:v>841.74123999999995</c:v>
                </c:pt>
                <c:pt idx="12">
                  <c:v>833.16198999999995</c:v>
                </c:pt>
                <c:pt idx="13">
                  <c:v>811.32209999999998</c:v>
                </c:pt>
                <c:pt idx="14">
                  <c:v>797.66156999999998</c:v>
                </c:pt>
                <c:pt idx="15">
                  <c:v>777.27364999999998</c:v>
                </c:pt>
                <c:pt idx="16">
                  <c:v>769.41697999999997</c:v>
                </c:pt>
                <c:pt idx="17">
                  <c:v>751.85964000000001</c:v>
                </c:pt>
                <c:pt idx="18">
                  <c:v>735.72679000000005</c:v>
                </c:pt>
                <c:pt idx="19">
                  <c:v>726.36722999999995</c:v>
                </c:pt>
                <c:pt idx="20">
                  <c:v>702.59661000000006</c:v>
                </c:pt>
                <c:pt idx="21">
                  <c:v>689.76638000000003</c:v>
                </c:pt>
                <c:pt idx="22">
                  <c:v>679.05128000000002</c:v>
                </c:pt>
                <c:pt idx="23">
                  <c:v>665.13834999999995</c:v>
                </c:pt>
                <c:pt idx="24">
                  <c:v>650.22096999999997</c:v>
                </c:pt>
                <c:pt idx="25">
                  <c:v>638.96290999999997</c:v>
                </c:pt>
                <c:pt idx="26">
                  <c:v>623.25730999999996</c:v>
                </c:pt>
                <c:pt idx="27">
                  <c:v>612.60540000000003</c:v>
                </c:pt>
                <c:pt idx="28">
                  <c:v>597.10220000000004</c:v>
                </c:pt>
                <c:pt idx="29">
                  <c:v>586.08992999999998</c:v>
                </c:pt>
                <c:pt idx="30">
                  <c:v>572.06953999999996</c:v>
                </c:pt>
                <c:pt idx="31">
                  <c:v>558.48099000000002</c:v>
                </c:pt>
                <c:pt idx="32">
                  <c:v>545.34037000000001</c:v>
                </c:pt>
                <c:pt idx="33">
                  <c:v>530.64117999999996</c:v>
                </c:pt>
                <c:pt idx="34">
                  <c:v>521.45951000000002</c:v>
                </c:pt>
                <c:pt idx="35">
                  <c:v>501.90814</c:v>
                </c:pt>
                <c:pt idx="36">
                  <c:v>492.02645000000001</c:v>
                </c:pt>
                <c:pt idx="37">
                  <c:v>478.56968000000001</c:v>
                </c:pt>
                <c:pt idx="38">
                  <c:v>467.59679</c:v>
                </c:pt>
                <c:pt idx="39">
                  <c:v>454.48631</c:v>
                </c:pt>
                <c:pt idx="40">
                  <c:v>441.82697999999999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8-A342-A7FD-08D94711FF9D}"/>
            </c:ext>
          </c:extLst>
        </c:ser>
        <c:ser>
          <c:idx val="1"/>
          <c:order val="1"/>
          <c:tx>
            <c:v>1.7</c:v>
          </c:tx>
          <c:spPr>
            <a:ln w="47625">
              <a:noFill/>
            </a:ln>
          </c:spPr>
          <c:xVal>
            <c:numRef>
              <c:f>thermostat_test!$D$54:$D$104</c:f>
              <c:numCache>
                <c:formatCode>General</c:formatCode>
                <c:ptCount val="51"/>
                <c:pt idx="0">
                  <c:v>50000</c:v>
                </c:pt>
                <c:pt idx="1">
                  <c:v>51000</c:v>
                </c:pt>
                <c:pt idx="2">
                  <c:v>52000</c:v>
                </c:pt>
                <c:pt idx="3">
                  <c:v>53000</c:v>
                </c:pt>
                <c:pt idx="4">
                  <c:v>54000</c:v>
                </c:pt>
                <c:pt idx="5">
                  <c:v>55000</c:v>
                </c:pt>
                <c:pt idx="6">
                  <c:v>56000</c:v>
                </c:pt>
                <c:pt idx="7">
                  <c:v>57000</c:v>
                </c:pt>
                <c:pt idx="8">
                  <c:v>58000</c:v>
                </c:pt>
                <c:pt idx="9">
                  <c:v>59000</c:v>
                </c:pt>
                <c:pt idx="10">
                  <c:v>60000</c:v>
                </c:pt>
                <c:pt idx="11">
                  <c:v>61000</c:v>
                </c:pt>
                <c:pt idx="12">
                  <c:v>62000</c:v>
                </c:pt>
                <c:pt idx="13">
                  <c:v>63000</c:v>
                </c:pt>
                <c:pt idx="14">
                  <c:v>64000</c:v>
                </c:pt>
                <c:pt idx="15">
                  <c:v>65000</c:v>
                </c:pt>
                <c:pt idx="16">
                  <c:v>66000</c:v>
                </c:pt>
                <c:pt idx="17">
                  <c:v>67000</c:v>
                </c:pt>
                <c:pt idx="18">
                  <c:v>68000</c:v>
                </c:pt>
                <c:pt idx="19">
                  <c:v>69000</c:v>
                </c:pt>
                <c:pt idx="20">
                  <c:v>70000</c:v>
                </c:pt>
                <c:pt idx="21">
                  <c:v>71000</c:v>
                </c:pt>
                <c:pt idx="22">
                  <c:v>72000</c:v>
                </c:pt>
                <c:pt idx="23">
                  <c:v>73000</c:v>
                </c:pt>
                <c:pt idx="24">
                  <c:v>74000</c:v>
                </c:pt>
                <c:pt idx="25">
                  <c:v>75000</c:v>
                </c:pt>
                <c:pt idx="26">
                  <c:v>76000</c:v>
                </c:pt>
                <c:pt idx="27">
                  <c:v>77000</c:v>
                </c:pt>
                <c:pt idx="28">
                  <c:v>78000</c:v>
                </c:pt>
                <c:pt idx="29">
                  <c:v>79000</c:v>
                </c:pt>
                <c:pt idx="30">
                  <c:v>80000</c:v>
                </c:pt>
                <c:pt idx="31">
                  <c:v>81000</c:v>
                </c:pt>
                <c:pt idx="32">
                  <c:v>82000</c:v>
                </c:pt>
                <c:pt idx="33">
                  <c:v>83000</c:v>
                </c:pt>
                <c:pt idx="34">
                  <c:v>84000</c:v>
                </c:pt>
                <c:pt idx="35">
                  <c:v>85000</c:v>
                </c:pt>
                <c:pt idx="36">
                  <c:v>86000</c:v>
                </c:pt>
                <c:pt idx="37">
                  <c:v>87000</c:v>
                </c:pt>
                <c:pt idx="38">
                  <c:v>88000</c:v>
                </c:pt>
                <c:pt idx="39">
                  <c:v>89000</c:v>
                </c:pt>
                <c:pt idx="40">
                  <c:v>90000</c:v>
                </c:pt>
                <c:pt idx="41">
                  <c:v>91000</c:v>
                </c:pt>
                <c:pt idx="42">
                  <c:v>92000</c:v>
                </c:pt>
                <c:pt idx="43">
                  <c:v>93000</c:v>
                </c:pt>
                <c:pt idx="44">
                  <c:v>94000</c:v>
                </c:pt>
                <c:pt idx="45">
                  <c:v>95000</c:v>
                </c:pt>
                <c:pt idx="46">
                  <c:v>96000</c:v>
                </c:pt>
                <c:pt idx="47">
                  <c:v>97000</c:v>
                </c:pt>
                <c:pt idx="48">
                  <c:v>98000</c:v>
                </c:pt>
                <c:pt idx="49">
                  <c:v>99000</c:v>
                </c:pt>
                <c:pt idx="50">
                  <c:v>100000</c:v>
                </c:pt>
              </c:numCache>
            </c:numRef>
          </c:xVal>
          <c:yVal>
            <c:numRef>
              <c:f>thermostat_test!$E$54:$E$104</c:f>
              <c:numCache>
                <c:formatCode>General</c:formatCode>
                <c:ptCount val="51"/>
                <c:pt idx="0">
                  <c:v>1006.0271</c:v>
                </c:pt>
                <c:pt idx="1">
                  <c:v>1045.0569</c:v>
                </c:pt>
                <c:pt idx="2">
                  <c:v>1010.9742</c:v>
                </c:pt>
                <c:pt idx="3">
                  <c:v>996.97019999999998</c:v>
                </c:pt>
                <c:pt idx="4">
                  <c:v>970.21315000000004</c:v>
                </c:pt>
                <c:pt idx="5">
                  <c:v>977.67655000000002</c:v>
                </c:pt>
                <c:pt idx="6">
                  <c:v>971.08349999999996</c:v>
                </c:pt>
                <c:pt idx="7">
                  <c:v>965.01016000000004</c:v>
                </c:pt>
                <c:pt idx="8">
                  <c:v>941.82219999999995</c:v>
                </c:pt>
                <c:pt idx="9">
                  <c:v>939.05178999999998</c:v>
                </c:pt>
                <c:pt idx="10">
                  <c:v>943.47279000000003</c:v>
                </c:pt>
                <c:pt idx="11">
                  <c:v>933.38328000000001</c:v>
                </c:pt>
                <c:pt idx="12">
                  <c:v>922.92030999999997</c:v>
                </c:pt>
                <c:pt idx="13">
                  <c:v>917.02971000000002</c:v>
                </c:pt>
                <c:pt idx="14">
                  <c:v>910.27729999999997</c:v>
                </c:pt>
                <c:pt idx="15">
                  <c:v>887.90620000000001</c:v>
                </c:pt>
                <c:pt idx="16">
                  <c:v>884.47793000000001</c:v>
                </c:pt>
                <c:pt idx="17">
                  <c:v>877.66463999999996</c:v>
                </c:pt>
                <c:pt idx="18">
                  <c:v>876.22969000000001</c:v>
                </c:pt>
                <c:pt idx="19">
                  <c:v>872.41471000000001</c:v>
                </c:pt>
                <c:pt idx="20">
                  <c:v>868.57703000000004</c:v>
                </c:pt>
                <c:pt idx="21">
                  <c:v>854.12189999999998</c:v>
                </c:pt>
                <c:pt idx="22">
                  <c:v>856.62752</c:v>
                </c:pt>
                <c:pt idx="23">
                  <c:v>847.25044000000003</c:v>
                </c:pt>
                <c:pt idx="24">
                  <c:v>833.35226999999998</c:v>
                </c:pt>
                <c:pt idx="25">
                  <c:v>827.08889999999997</c:v>
                </c:pt>
                <c:pt idx="26">
                  <c:v>814.27509999999995</c:v>
                </c:pt>
                <c:pt idx="27">
                  <c:v>810.46295999999995</c:v>
                </c:pt>
                <c:pt idx="28">
                  <c:v>811.19443999999999</c:v>
                </c:pt>
                <c:pt idx="29">
                  <c:v>805.64964999999995</c:v>
                </c:pt>
                <c:pt idx="30">
                  <c:v>799.79773999999998</c:v>
                </c:pt>
                <c:pt idx="31">
                  <c:v>786.11787000000004</c:v>
                </c:pt>
                <c:pt idx="32">
                  <c:v>778.29007000000001</c:v>
                </c:pt>
                <c:pt idx="33">
                  <c:v>776.38446999999996</c:v>
                </c:pt>
                <c:pt idx="34">
                  <c:v>765.71208000000001</c:v>
                </c:pt>
                <c:pt idx="35">
                  <c:v>752.84420999999998</c:v>
                </c:pt>
                <c:pt idx="36">
                  <c:v>757.56979000000001</c:v>
                </c:pt>
                <c:pt idx="37">
                  <c:v>746.52724999999998</c:v>
                </c:pt>
                <c:pt idx="38">
                  <c:v>747.57928000000004</c:v>
                </c:pt>
                <c:pt idx="39">
                  <c:v>731.53498000000002</c:v>
                </c:pt>
                <c:pt idx="40">
                  <c:v>722.13923999999997</c:v>
                </c:pt>
                <c:pt idx="41">
                  <c:v>720.18844000000001</c:v>
                </c:pt>
                <c:pt idx="42">
                  <c:v>714.21254999999996</c:v>
                </c:pt>
                <c:pt idx="43">
                  <c:v>705.73896000000002</c:v>
                </c:pt>
                <c:pt idx="44">
                  <c:v>696.44592</c:v>
                </c:pt>
                <c:pt idx="45">
                  <c:v>687.02620999999999</c:v>
                </c:pt>
                <c:pt idx="46">
                  <c:v>684.42402000000004</c:v>
                </c:pt>
                <c:pt idx="47">
                  <c:v>676.78841999999997</c:v>
                </c:pt>
                <c:pt idx="48">
                  <c:v>665.59954000000005</c:v>
                </c:pt>
                <c:pt idx="49">
                  <c:v>655.81021999999996</c:v>
                </c:pt>
                <c:pt idx="50">
                  <c:v>652.36842000000001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8-A342-A7FD-08D94711FF9D}"/>
            </c:ext>
          </c:extLst>
        </c:ser>
        <c:ser>
          <c:idx val="2"/>
          <c:order val="2"/>
          <c:tx>
            <c:v>1</c:v>
          </c:tx>
          <c:spPr>
            <a:ln w="47625">
              <a:noFill/>
            </a:ln>
          </c:spPr>
          <c:xVal>
            <c:numRef>
              <c:f>thermostat_test!$G$54:$G$104</c:f>
              <c:numCache>
                <c:formatCode>General</c:formatCode>
                <c:ptCount val="51"/>
                <c:pt idx="0">
                  <c:v>50000</c:v>
                </c:pt>
                <c:pt idx="1">
                  <c:v>51000</c:v>
                </c:pt>
                <c:pt idx="2">
                  <c:v>52000</c:v>
                </c:pt>
                <c:pt idx="3">
                  <c:v>53000</c:v>
                </c:pt>
                <c:pt idx="4">
                  <c:v>54000</c:v>
                </c:pt>
                <c:pt idx="5">
                  <c:v>55000</c:v>
                </c:pt>
                <c:pt idx="6">
                  <c:v>56000</c:v>
                </c:pt>
                <c:pt idx="7">
                  <c:v>57000</c:v>
                </c:pt>
                <c:pt idx="8">
                  <c:v>58000</c:v>
                </c:pt>
                <c:pt idx="9">
                  <c:v>59000</c:v>
                </c:pt>
                <c:pt idx="10">
                  <c:v>60000</c:v>
                </c:pt>
                <c:pt idx="11">
                  <c:v>61000</c:v>
                </c:pt>
                <c:pt idx="12">
                  <c:v>62000</c:v>
                </c:pt>
                <c:pt idx="13">
                  <c:v>63000</c:v>
                </c:pt>
                <c:pt idx="14">
                  <c:v>64000</c:v>
                </c:pt>
                <c:pt idx="15">
                  <c:v>65000</c:v>
                </c:pt>
                <c:pt idx="16">
                  <c:v>66000</c:v>
                </c:pt>
                <c:pt idx="17">
                  <c:v>67000</c:v>
                </c:pt>
                <c:pt idx="18">
                  <c:v>68000</c:v>
                </c:pt>
                <c:pt idx="19">
                  <c:v>69000</c:v>
                </c:pt>
                <c:pt idx="20">
                  <c:v>70000</c:v>
                </c:pt>
                <c:pt idx="21">
                  <c:v>71000</c:v>
                </c:pt>
                <c:pt idx="22">
                  <c:v>72000</c:v>
                </c:pt>
                <c:pt idx="23">
                  <c:v>73000</c:v>
                </c:pt>
                <c:pt idx="24">
                  <c:v>74000</c:v>
                </c:pt>
                <c:pt idx="25">
                  <c:v>75000</c:v>
                </c:pt>
                <c:pt idx="26">
                  <c:v>76000</c:v>
                </c:pt>
                <c:pt idx="27">
                  <c:v>77000</c:v>
                </c:pt>
                <c:pt idx="28">
                  <c:v>78000</c:v>
                </c:pt>
                <c:pt idx="29">
                  <c:v>79000</c:v>
                </c:pt>
                <c:pt idx="30">
                  <c:v>80000</c:v>
                </c:pt>
                <c:pt idx="31">
                  <c:v>81000</c:v>
                </c:pt>
                <c:pt idx="32">
                  <c:v>82000</c:v>
                </c:pt>
                <c:pt idx="33">
                  <c:v>83000</c:v>
                </c:pt>
                <c:pt idx="34">
                  <c:v>84000</c:v>
                </c:pt>
                <c:pt idx="35">
                  <c:v>85000</c:v>
                </c:pt>
                <c:pt idx="36">
                  <c:v>86000</c:v>
                </c:pt>
                <c:pt idx="37">
                  <c:v>87000</c:v>
                </c:pt>
                <c:pt idx="38">
                  <c:v>88000</c:v>
                </c:pt>
                <c:pt idx="39">
                  <c:v>89000</c:v>
                </c:pt>
                <c:pt idx="40">
                  <c:v>90000</c:v>
                </c:pt>
                <c:pt idx="41">
                  <c:v>91000</c:v>
                </c:pt>
                <c:pt idx="42">
                  <c:v>92000</c:v>
                </c:pt>
                <c:pt idx="43">
                  <c:v>93000</c:v>
                </c:pt>
                <c:pt idx="44">
                  <c:v>94000</c:v>
                </c:pt>
                <c:pt idx="45">
                  <c:v>95000</c:v>
                </c:pt>
                <c:pt idx="46">
                  <c:v>96000</c:v>
                </c:pt>
                <c:pt idx="47">
                  <c:v>97000</c:v>
                </c:pt>
                <c:pt idx="48">
                  <c:v>98000</c:v>
                </c:pt>
                <c:pt idx="49">
                  <c:v>99000</c:v>
                </c:pt>
                <c:pt idx="50">
                  <c:v>100000</c:v>
                </c:pt>
              </c:numCache>
            </c:numRef>
          </c:xVal>
          <c:yVal>
            <c:numRef>
              <c:f>thermostat_test!$H$54:$H$104</c:f>
              <c:numCache>
                <c:formatCode>General</c:formatCode>
                <c:ptCount val="51"/>
                <c:pt idx="0">
                  <c:v>993.84100999999998</c:v>
                </c:pt>
                <c:pt idx="1">
                  <c:v>1025.4087999999999</c:v>
                </c:pt>
                <c:pt idx="2">
                  <c:v>1005.8377</c:v>
                </c:pt>
                <c:pt idx="3">
                  <c:v>977.702</c:v>
                </c:pt>
                <c:pt idx="4">
                  <c:v>973.87684999999999</c:v>
                </c:pt>
                <c:pt idx="5">
                  <c:v>964.14797999999996</c:v>
                </c:pt>
                <c:pt idx="6">
                  <c:v>955.87771999999995</c:v>
                </c:pt>
                <c:pt idx="7">
                  <c:v>942.68272000000002</c:v>
                </c:pt>
                <c:pt idx="8">
                  <c:v>930.93125999999995</c:v>
                </c:pt>
                <c:pt idx="9">
                  <c:v>924.02386000000001</c:v>
                </c:pt>
                <c:pt idx="10">
                  <c:v>908.53535999999997</c:v>
                </c:pt>
                <c:pt idx="11">
                  <c:v>906.38000999999997</c:v>
                </c:pt>
                <c:pt idx="12">
                  <c:v>898.26421000000005</c:v>
                </c:pt>
                <c:pt idx="13">
                  <c:v>881.13914</c:v>
                </c:pt>
                <c:pt idx="14">
                  <c:v>880.55244000000005</c:v>
                </c:pt>
                <c:pt idx="15">
                  <c:v>873.64269000000002</c:v>
                </c:pt>
                <c:pt idx="16">
                  <c:v>864.03545999999994</c:v>
                </c:pt>
                <c:pt idx="17">
                  <c:v>846.50171</c:v>
                </c:pt>
                <c:pt idx="18">
                  <c:v>841.25478999999996</c:v>
                </c:pt>
                <c:pt idx="19">
                  <c:v>835.51838999999995</c:v>
                </c:pt>
                <c:pt idx="20">
                  <c:v>824.65846999999997</c:v>
                </c:pt>
                <c:pt idx="21">
                  <c:v>819.91240000000005</c:v>
                </c:pt>
                <c:pt idx="22">
                  <c:v>810.05215999999996</c:v>
                </c:pt>
                <c:pt idx="23">
                  <c:v>798.02769999999998</c:v>
                </c:pt>
                <c:pt idx="24">
                  <c:v>788.65076999999997</c:v>
                </c:pt>
                <c:pt idx="25">
                  <c:v>786.76931000000002</c:v>
                </c:pt>
                <c:pt idx="26">
                  <c:v>773.37383999999997</c:v>
                </c:pt>
                <c:pt idx="27">
                  <c:v>768.50869999999998</c:v>
                </c:pt>
                <c:pt idx="28">
                  <c:v>753.19475</c:v>
                </c:pt>
                <c:pt idx="29">
                  <c:v>742.37366999999995</c:v>
                </c:pt>
                <c:pt idx="30">
                  <c:v>738.12944000000005</c:v>
                </c:pt>
                <c:pt idx="31">
                  <c:v>722.64918999999998</c:v>
                </c:pt>
                <c:pt idx="32">
                  <c:v>717.85802000000001</c:v>
                </c:pt>
                <c:pt idx="33">
                  <c:v>715.87729000000002</c:v>
                </c:pt>
                <c:pt idx="34">
                  <c:v>694.44862999999998</c:v>
                </c:pt>
                <c:pt idx="35">
                  <c:v>688.16035999999997</c:v>
                </c:pt>
                <c:pt idx="36">
                  <c:v>697.27079000000003</c:v>
                </c:pt>
                <c:pt idx="37">
                  <c:v>691.41241000000002</c:v>
                </c:pt>
                <c:pt idx="38">
                  <c:v>667.23905999999999</c:v>
                </c:pt>
                <c:pt idx="39">
                  <c:v>668.86726999999996</c:v>
                </c:pt>
                <c:pt idx="40">
                  <c:v>649.87449000000004</c:v>
                </c:pt>
                <c:pt idx="41">
                  <c:v>648.64841999999999</c:v>
                </c:pt>
                <c:pt idx="42">
                  <c:v>630.28710999999998</c:v>
                </c:pt>
                <c:pt idx="43">
                  <c:v>622.53881000000001</c:v>
                </c:pt>
                <c:pt idx="44">
                  <c:v>614.29542000000004</c:v>
                </c:pt>
                <c:pt idx="45">
                  <c:v>607.49884999999995</c:v>
                </c:pt>
                <c:pt idx="46">
                  <c:v>594.51670000000001</c:v>
                </c:pt>
                <c:pt idx="47">
                  <c:v>589.53863000000001</c:v>
                </c:pt>
                <c:pt idx="48">
                  <c:v>580.22055999999998</c:v>
                </c:pt>
                <c:pt idx="49">
                  <c:v>575.19078999999999</c:v>
                </c:pt>
                <c:pt idx="50">
                  <c:v>569.42094999999995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8-A342-A7FD-08D94711FF9D}"/>
            </c:ext>
          </c:extLst>
        </c:ser>
        <c:ser>
          <c:idx val="3"/>
          <c:order val="3"/>
          <c:tx>
            <c:v>0.5</c:v>
          </c:tx>
          <c:spPr>
            <a:ln w="47625">
              <a:noFill/>
            </a:ln>
          </c:spPr>
          <c:xVal>
            <c:numRef>
              <c:f>thermostat_test!$J$54:$J$104</c:f>
              <c:numCache>
                <c:formatCode>General</c:formatCode>
                <c:ptCount val="51"/>
                <c:pt idx="0">
                  <c:v>50000</c:v>
                </c:pt>
                <c:pt idx="1">
                  <c:v>51000</c:v>
                </c:pt>
                <c:pt idx="2">
                  <c:v>52000</c:v>
                </c:pt>
                <c:pt idx="3">
                  <c:v>53000</c:v>
                </c:pt>
                <c:pt idx="4">
                  <c:v>54000</c:v>
                </c:pt>
                <c:pt idx="5">
                  <c:v>55000</c:v>
                </c:pt>
                <c:pt idx="6">
                  <c:v>56000</c:v>
                </c:pt>
                <c:pt idx="7">
                  <c:v>57000</c:v>
                </c:pt>
                <c:pt idx="8">
                  <c:v>58000</c:v>
                </c:pt>
                <c:pt idx="9">
                  <c:v>59000</c:v>
                </c:pt>
                <c:pt idx="10">
                  <c:v>60000</c:v>
                </c:pt>
                <c:pt idx="11">
                  <c:v>61000</c:v>
                </c:pt>
                <c:pt idx="12">
                  <c:v>62000</c:v>
                </c:pt>
                <c:pt idx="13">
                  <c:v>63000</c:v>
                </c:pt>
                <c:pt idx="14">
                  <c:v>64000</c:v>
                </c:pt>
                <c:pt idx="15">
                  <c:v>65000</c:v>
                </c:pt>
                <c:pt idx="16">
                  <c:v>66000</c:v>
                </c:pt>
                <c:pt idx="17">
                  <c:v>67000</c:v>
                </c:pt>
                <c:pt idx="18">
                  <c:v>68000</c:v>
                </c:pt>
                <c:pt idx="19">
                  <c:v>69000</c:v>
                </c:pt>
                <c:pt idx="20">
                  <c:v>70000</c:v>
                </c:pt>
                <c:pt idx="21">
                  <c:v>71000</c:v>
                </c:pt>
                <c:pt idx="22">
                  <c:v>72000</c:v>
                </c:pt>
                <c:pt idx="23">
                  <c:v>73000</c:v>
                </c:pt>
                <c:pt idx="24">
                  <c:v>74000</c:v>
                </c:pt>
                <c:pt idx="25">
                  <c:v>75000</c:v>
                </c:pt>
                <c:pt idx="26">
                  <c:v>76000</c:v>
                </c:pt>
                <c:pt idx="27">
                  <c:v>77000</c:v>
                </c:pt>
                <c:pt idx="28">
                  <c:v>78000</c:v>
                </c:pt>
                <c:pt idx="29">
                  <c:v>79000</c:v>
                </c:pt>
                <c:pt idx="30">
                  <c:v>80000</c:v>
                </c:pt>
                <c:pt idx="31">
                  <c:v>81000</c:v>
                </c:pt>
                <c:pt idx="32">
                  <c:v>82000</c:v>
                </c:pt>
                <c:pt idx="33">
                  <c:v>83000</c:v>
                </c:pt>
                <c:pt idx="34">
                  <c:v>84000</c:v>
                </c:pt>
                <c:pt idx="35">
                  <c:v>85000</c:v>
                </c:pt>
                <c:pt idx="36">
                  <c:v>86000</c:v>
                </c:pt>
                <c:pt idx="37">
                  <c:v>87000</c:v>
                </c:pt>
                <c:pt idx="38">
                  <c:v>88000</c:v>
                </c:pt>
                <c:pt idx="39">
                  <c:v>89000</c:v>
                </c:pt>
                <c:pt idx="40">
                  <c:v>90000</c:v>
                </c:pt>
                <c:pt idx="41">
                  <c:v>91000</c:v>
                </c:pt>
                <c:pt idx="42">
                  <c:v>92000</c:v>
                </c:pt>
                <c:pt idx="43">
                  <c:v>93000</c:v>
                </c:pt>
                <c:pt idx="44">
                  <c:v>94000</c:v>
                </c:pt>
                <c:pt idx="45">
                  <c:v>95000</c:v>
                </c:pt>
                <c:pt idx="46">
                  <c:v>96000</c:v>
                </c:pt>
                <c:pt idx="47">
                  <c:v>97000</c:v>
                </c:pt>
                <c:pt idx="48">
                  <c:v>98000</c:v>
                </c:pt>
                <c:pt idx="49">
                  <c:v>99000</c:v>
                </c:pt>
                <c:pt idx="50">
                  <c:v>100000</c:v>
                </c:pt>
              </c:numCache>
            </c:numRef>
          </c:xVal>
          <c:yVal>
            <c:numRef>
              <c:f>thermostat_test!$K$54:$K$104</c:f>
              <c:numCache>
                <c:formatCode>General</c:formatCode>
                <c:ptCount val="51"/>
                <c:pt idx="0">
                  <c:v>993.84100999999998</c:v>
                </c:pt>
                <c:pt idx="1">
                  <c:v>1013.1733</c:v>
                </c:pt>
                <c:pt idx="2">
                  <c:v>989.98626999999999</c:v>
                </c:pt>
                <c:pt idx="3">
                  <c:v>968.48010999999997</c:v>
                </c:pt>
                <c:pt idx="4">
                  <c:v>966.52533000000005</c:v>
                </c:pt>
                <c:pt idx="5">
                  <c:v>942.81847000000005</c:v>
                </c:pt>
                <c:pt idx="6">
                  <c:v>928.32333000000006</c:v>
                </c:pt>
                <c:pt idx="7">
                  <c:v>921.65130999999997</c:v>
                </c:pt>
                <c:pt idx="8">
                  <c:v>912.46415000000002</c:v>
                </c:pt>
                <c:pt idx="9">
                  <c:v>903.74477000000002</c:v>
                </c:pt>
                <c:pt idx="10">
                  <c:v>892.87625000000003</c:v>
                </c:pt>
                <c:pt idx="11">
                  <c:v>885.93726000000004</c:v>
                </c:pt>
                <c:pt idx="12">
                  <c:v>879.15224999999998</c:v>
                </c:pt>
                <c:pt idx="13">
                  <c:v>856.11635000000001</c:v>
                </c:pt>
                <c:pt idx="14">
                  <c:v>853.44011</c:v>
                </c:pt>
                <c:pt idx="15">
                  <c:v>829.47671000000003</c:v>
                </c:pt>
                <c:pt idx="16">
                  <c:v>822.40857000000005</c:v>
                </c:pt>
                <c:pt idx="17">
                  <c:v>827.79030999999998</c:v>
                </c:pt>
                <c:pt idx="18">
                  <c:v>813.29683</c:v>
                </c:pt>
                <c:pt idx="19">
                  <c:v>793.33285000000001</c:v>
                </c:pt>
                <c:pt idx="20">
                  <c:v>789.66701999999998</c:v>
                </c:pt>
                <c:pt idx="21">
                  <c:v>772.37878000000001</c:v>
                </c:pt>
                <c:pt idx="22">
                  <c:v>761.23545999999999</c:v>
                </c:pt>
                <c:pt idx="23">
                  <c:v>756.46762000000001</c:v>
                </c:pt>
                <c:pt idx="24">
                  <c:v>747.71545000000003</c:v>
                </c:pt>
                <c:pt idx="25">
                  <c:v>733.75250000000005</c:v>
                </c:pt>
                <c:pt idx="26">
                  <c:v>722.90764000000001</c:v>
                </c:pt>
                <c:pt idx="27">
                  <c:v>711.09876999999994</c:v>
                </c:pt>
                <c:pt idx="28">
                  <c:v>701.64561000000003</c:v>
                </c:pt>
                <c:pt idx="29">
                  <c:v>688.65310999999997</c:v>
                </c:pt>
                <c:pt idx="30">
                  <c:v>676.00612999999998</c:v>
                </c:pt>
                <c:pt idx="31">
                  <c:v>669.16916000000003</c:v>
                </c:pt>
                <c:pt idx="32">
                  <c:v>656.25936999999999</c:v>
                </c:pt>
                <c:pt idx="33">
                  <c:v>650.05800999999997</c:v>
                </c:pt>
                <c:pt idx="34">
                  <c:v>637.52949999999998</c:v>
                </c:pt>
                <c:pt idx="35">
                  <c:v>621.05229999999995</c:v>
                </c:pt>
                <c:pt idx="36">
                  <c:v>610.51031</c:v>
                </c:pt>
                <c:pt idx="37">
                  <c:v>599.49252000000001</c:v>
                </c:pt>
                <c:pt idx="38">
                  <c:v>596.25950999999998</c:v>
                </c:pt>
                <c:pt idx="39">
                  <c:v>585.15516000000002</c:v>
                </c:pt>
                <c:pt idx="40">
                  <c:v>568.27817000000005</c:v>
                </c:pt>
                <c:pt idx="41">
                  <c:v>554.17475999999999</c:v>
                </c:pt>
                <c:pt idx="42">
                  <c:v>549.35348999999997</c:v>
                </c:pt>
                <c:pt idx="43">
                  <c:v>544.49998000000005</c:v>
                </c:pt>
                <c:pt idx="44">
                  <c:v>521.51130999999998</c:v>
                </c:pt>
                <c:pt idx="45">
                  <c:v>514.91918999999996</c:v>
                </c:pt>
                <c:pt idx="46">
                  <c:v>499.59379999999999</c:v>
                </c:pt>
                <c:pt idx="47">
                  <c:v>495.75130999999999</c:v>
                </c:pt>
                <c:pt idx="48">
                  <c:v>488.28967999999998</c:v>
                </c:pt>
                <c:pt idx="49">
                  <c:v>474.03359999999998</c:v>
                </c:pt>
                <c:pt idx="50">
                  <c:v>469.97784999999999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58-A342-A7FD-08D94711FF9D}"/>
            </c:ext>
          </c:extLst>
        </c:ser>
        <c:ser>
          <c:idx val="4"/>
          <c:order val="4"/>
          <c:tx>
            <c:v>nose2</c:v>
          </c:tx>
          <c:spPr>
            <a:ln w="47625">
              <a:noFill/>
            </a:ln>
          </c:spPr>
          <c:xVal>
            <c:numRef>
              <c:f>thermostat_test!$D$107:$D$149</c:f>
              <c:numCache>
                <c:formatCode>General</c:formatCode>
                <c:ptCount val="43"/>
                <c:pt idx="0">
                  <c:v>51000</c:v>
                </c:pt>
                <c:pt idx="1">
                  <c:v>52000</c:v>
                </c:pt>
                <c:pt idx="2">
                  <c:v>53000</c:v>
                </c:pt>
                <c:pt idx="3">
                  <c:v>54000</c:v>
                </c:pt>
                <c:pt idx="4">
                  <c:v>55000</c:v>
                </c:pt>
                <c:pt idx="5">
                  <c:v>56000</c:v>
                </c:pt>
                <c:pt idx="6">
                  <c:v>57000</c:v>
                </c:pt>
                <c:pt idx="7">
                  <c:v>58000</c:v>
                </c:pt>
                <c:pt idx="8">
                  <c:v>59000</c:v>
                </c:pt>
                <c:pt idx="9">
                  <c:v>60000</c:v>
                </c:pt>
                <c:pt idx="10">
                  <c:v>61000</c:v>
                </c:pt>
                <c:pt idx="11">
                  <c:v>62000</c:v>
                </c:pt>
                <c:pt idx="12">
                  <c:v>63000</c:v>
                </c:pt>
                <c:pt idx="13">
                  <c:v>64000</c:v>
                </c:pt>
                <c:pt idx="14">
                  <c:v>65000</c:v>
                </c:pt>
                <c:pt idx="15">
                  <c:v>66000</c:v>
                </c:pt>
                <c:pt idx="16">
                  <c:v>67000</c:v>
                </c:pt>
                <c:pt idx="17">
                  <c:v>68000</c:v>
                </c:pt>
                <c:pt idx="18">
                  <c:v>69000</c:v>
                </c:pt>
                <c:pt idx="19">
                  <c:v>70000</c:v>
                </c:pt>
                <c:pt idx="20">
                  <c:v>71000</c:v>
                </c:pt>
                <c:pt idx="21">
                  <c:v>72000</c:v>
                </c:pt>
                <c:pt idx="22">
                  <c:v>73000</c:v>
                </c:pt>
                <c:pt idx="23">
                  <c:v>74000</c:v>
                </c:pt>
                <c:pt idx="24">
                  <c:v>75000</c:v>
                </c:pt>
                <c:pt idx="25">
                  <c:v>76000</c:v>
                </c:pt>
                <c:pt idx="26">
                  <c:v>77000</c:v>
                </c:pt>
                <c:pt idx="27">
                  <c:v>78000</c:v>
                </c:pt>
                <c:pt idx="28">
                  <c:v>79000</c:v>
                </c:pt>
                <c:pt idx="29">
                  <c:v>80000</c:v>
                </c:pt>
                <c:pt idx="30">
                  <c:v>81000</c:v>
                </c:pt>
                <c:pt idx="31">
                  <c:v>82000</c:v>
                </c:pt>
                <c:pt idx="32">
                  <c:v>83000</c:v>
                </c:pt>
                <c:pt idx="33">
                  <c:v>84000</c:v>
                </c:pt>
                <c:pt idx="34">
                  <c:v>85000</c:v>
                </c:pt>
                <c:pt idx="35">
                  <c:v>86000</c:v>
                </c:pt>
                <c:pt idx="36">
                  <c:v>87000</c:v>
                </c:pt>
                <c:pt idx="37">
                  <c:v>88000</c:v>
                </c:pt>
                <c:pt idx="38">
                  <c:v>89000</c:v>
                </c:pt>
                <c:pt idx="39">
                  <c:v>90000</c:v>
                </c:pt>
                <c:pt idx="40">
                  <c:v>91000</c:v>
                </c:pt>
                <c:pt idx="41">
                  <c:v>92000</c:v>
                </c:pt>
                <c:pt idx="42">
                  <c:v>93000</c:v>
                </c:pt>
              </c:numCache>
            </c:numRef>
          </c:xVal>
          <c:yVal>
            <c:numRef>
              <c:f>thermostat_test!$E$107:$E$149</c:f>
              <c:numCache>
                <c:formatCode>General</c:formatCode>
                <c:ptCount val="43"/>
                <c:pt idx="0">
                  <c:v>1072.9391000000001</c:v>
                </c:pt>
                <c:pt idx="1">
                  <c:v>1062.0587</c:v>
                </c:pt>
                <c:pt idx="2">
                  <c:v>1041.3859</c:v>
                </c:pt>
                <c:pt idx="3">
                  <c:v>1026.4292</c:v>
                </c:pt>
                <c:pt idx="4">
                  <c:v>1022.2288</c:v>
                </c:pt>
                <c:pt idx="5">
                  <c:v>992.42762000000005</c:v>
                </c:pt>
                <c:pt idx="6">
                  <c:v>971.29256999999996</c:v>
                </c:pt>
                <c:pt idx="7">
                  <c:v>959.00958000000003</c:v>
                </c:pt>
                <c:pt idx="8">
                  <c:v>940.16989000000001</c:v>
                </c:pt>
                <c:pt idx="9">
                  <c:v>908.24361999999996</c:v>
                </c:pt>
                <c:pt idx="10">
                  <c:v>907.30046000000004</c:v>
                </c:pt>
                <c:pt idx="11">
                  <c:v>872.20300999999995</c:v>
                </c:pt>
                <c:pt idx="12">
                  <c:v>856.43235000000004</c:v>
                </c:pt>
                <c:pt idx="13">
                  <c:v>843.39777000000004</c:v>
                </c:pt>
                <c:pt idx="14">
                  <c:v>820.88891999999998</c:v>
                </c:pt>
                <c:pt idx="15">
                  <c:v>813.65621999999996</c:v>
                </c:pt>
                <c:pt idx="16">
                  <c:v>798.96474000000001</c:v>
                </c:pt>
                <c:pt idx="17">
                  <c:v>780.53998999999999</c:v>
                </c:pt>
                <c:pt idx="18">
                  <c:v>763.53008999999997</c:v>
                </c:pt>
                <c:pt idx="19">
                  <c:v>744.33624999999995</c:v>
                </c:pt>
                <c:pt idx="20">
                  <c:v>735.61461999999995</c:v>
                </c:pt>
                <c:pt idx="21">
                  <c:v>720.74989000000005</c:v>
                </c:pt>
                <c:pt idx="22">
                  <c:v>715.02764999999999</c:v>
                </c:pt>
                <c:pt idx="23">
                  <c:v>695.59285</c:v>
                </c:pt>
                <c:pt idx="24">
                  <c:v>681.56885</c:v>
                </c:pt>
                <c:pt idx="25">
                  <c:v>667.40435000000002</c:v>
                </c:pt>
                <c:pt idx="26">
                  <c:v>651.18403000000001</c:v>
                </c:pt>
                <c:pt idx="27">
                  <c:v>639.18332999999996</c:v>
                </c:pt>
                <c:pt idx="28">
                  <c:v>632.23371999999995</c:v>
                </c:pt>
                <c:pt idx="29">
                  <c:v>611.51293999999996</c:v>
                </c:pt>
                <c:pt idx="30">
                  <c:v>597.24180000000001</c:v>
                </c:pt>
                <c:pt idx="31">
                  <c:v>585.52404000000001</c:v>
                </c:pt>
                <c:pt idx="32">
                  <c:v>569.27619000000004</c:v>
                </c:pt>
                <c:pt idx="33">
                  <c:v>563.13530000000003</c:v>
                </c:pt>
                <c:pt idx="34">
                  <c:v>543.27230999999995</c:v>
                </c:pt>
                <c:pt idx="35">
                  <c:v>533.56088</c:v>
                </c:pt>
                <c:pt idx="36">
                  <c:v>518.16813999999999</c:v>
                </c:pt>
                <c:pt idx="37">
                  <c:v>507.80844000000002</c:v>
                </c:pt>
                <c:pt idx="38">
                  <c:v>493.14965000000001</c:v>
                </c:pt>
                <c:pt idx="39">
                  <c:v>478.83816999999999</c:v>
                </c:pt>
                <c:pt idx="40">
                  <c:v>468.88702999999998</c:v>
                </c:pt>
                <c:pt idx="41">
                  <c:v>457.04356999999999</c:v>
                </c:pt>
                <c:pt idx="42">
                  <c:v>441.14490999999998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58-A342-A7FD-08D94711FF9D}"/>
            </c:ext>
          </c:extLst>
        </c:ser>
        <c:ser>
          <c:idx val="5"/>
          <c:order val="5"/>
          <c:tx>
            <c:v>0.2</c:v>
          </c:tx>
          <c:spPr>
            <a:ln w="47625">
              <a:noFill/>
            </a:ln>
          </c:spPr>
          <c:xVal>
            <c:numRef>
              <c:f>thermostat_test!$M$54:$M$104</c:f>
              <c:numCache>
                <c:formatCode>General</c:formatCode>
                <c:ptCount val="51"/>
                <c:pt idx="0">
                  <c:v>50000</c:v>
                </c:pt>
                <c:pt idx="1">
                  <c:v>51000</c:v>
                </c:pt>
                <c:pt idx="2">
                  <c:v>52000</c:v>
                </c:pt>
                <c:pt idx="3">
                  <c:v>53000</c:v>
                </c:pt>
                <c:pt idx="4">
                  <c:v>54000</c:v>
                </c:pt>
                <c:pt idx="5">
                  <c:v>55000</c:v>
                </c:pt>
                <c:pt idx="6">
                  <c:v>56000</c:v>
                </c:pt>
                <c:pt idx="7">
                  <c:v>57000</c:v>
                </c:pt>
                <c:pt idx="8">
                  <c:v>58000</c:v>
                </c:pt>
                <c:pt idx="9">
                  <c:v>59000</c:v>
                </c:pt>
                <c:pt idx="10">
                  <c:v>60000</c:v>
                </c:pt>
                <c:pt idx="11">
                  <c:v>61000</c:v>
                </c:pt>
                <c:pt idx="12">
                  <c:v>62000</c:v>
                </c:pt>
                <c:pt idx="13">
                  <c:v>63000</c:v>
                </c:pt>
                <c:pt idx="14">
                  <c:v>64000</c:v>
                </c:pt>
                <c:pt idx="15">
                  <c:v>65000</c:v>
                </c:pt>
                <c:pt idx="16">
                  <c:v>66000</c:v>
                </c:pt>
                <c:pt idx="17">
                  <c:v>67000</c:v>
                </c:pt>
                <c:pt idx="18">
                  <c:v>68000</c:v>
                </c:pt>
                <c:pt idx="19">
                  <c:v>69000</c:v>
                </c:pt>
                <c:pt idx="20">
                  <c:v>70000</c:v>
                </c:pt>
                <c:pt idx="21">
                  <c:v>71000</c:v>
                </c:pt>
                <c:pt idx="22">
                  <c:v>72000</c:v>
                </c:pt>
                <c:pt idx="23">
                  <c:v>73000</c:v>
                </c:pt>
                <c:pt idx="24">
                  <c:v>74000</c:v>
                </c:pt>
                <c:pt idx="25">
                  <c:v>75000</c:v>
                </c:pt>
                <c:pt idx="26">
                  <c:v>76000</c:v>
                </c:pt>
                <c:pt idx="27">
                  <c:v>77000</c:v>
                </c:pt>
                <c:pt idx="28">
                  <c:v>78000</c:v>
                </c:pt>
                <c:pt idx="29">
                  <c:v>79000</c:v>
                </c:pt>
                <c:pt idx="30">
                  <c:v>80000</c:v>
                </c:pt>
                <c:pt idx="31">
                  <c:v>81000</c:v>
                </c:pt>
                <c:pt idx="32">
                  <c:v>82000</c:v>
                </c:pt>
                <c:pt idx="33">
                  <c:v>83000</c:v>
                </c:pt>
                <c:pt idx="34">
                  <c:v>84000</c:v>
                </c:pt>
                <c:pt idx="35">
                  <c:v>85000</c:v>
                </c:pt>
                <c:pt idx="36">
                  <c:v>86000</c:v>
                </c:pt>
                <c:pt idx="37">
                  <c:v>87000</c:v>
                </c:pt>
                <c:pt idx="38">
                  <c:v>88000</c:v>
                </c:pt>
                <c:pt idx="39">
                  <c:v>89000</c:v>
                </c:pt>
                <c:pt idx="40">
                  <c:v>90000</c:v>
                </c:pt>
                <c:pt idx="41">
                  <c:v>91000</c:v>
                </c:pt>
                <c:pt idx="42">
                  <c:v>92000</c:v>
                </c:pt>
                <c:pt idx="43">
                  <c:v>93000</c:v>
                </c:pt>
                <c:pt idx="44">
                  <c:v>94000</c:v>
                </c:pt>
                <c:pt idx="45">
                  <c:v>95000</c:v>
                </c:pt>
                <c:pt idx="46">
                  <c:v>96000</c:v>
                </c:pt>
                <c:pt idx="47">
                  <c:v>97000</c:v>
                </c:pt>
                <c:pt idx="48">
                  <c:v>98000</c:v>
                </c:pt>
                <c:pt idx="49">
                  <c:v>99000</c:v>
                </c:pt>
                <c:pt idx="50">
                  <c:v>100000</c:v>
                </c:pt>
              </c:numCache>
            </c:numRef>
          </c:xVal>
          <c:yVal>
            <c:numRef>
              <c:f>thermostat_test!$N$54:$N$104</c:f>
              <c:numCache>
                <c:formatCode>General</c:formatCode>
                <c:ptCount val="51"/>
                <c:pt idx="0">
                  <c:v>993.84100999999998</c:v>
                </c:pt>
                <c:pt idx="1">
                  <c:v>987.98889999999994</c:v>
                </c:pt>
                <c:pt idx="2">
                  <c:v>978.62004999999999</c:v>
                </c:pt>
                <c:pt idx="3">
                  <c:v>956.22037999999998</c:v>
                </c:pt>
                <c:pt idx="4">
                  <c:v>950.52977999999996</c:v>
                </c:pt>
                <c:pt idx="5">
                  <c:v>929.76478999999995</c:v>
                </c:pt>
                <c:pt idx="6">
                  <c:v>915.48495000000003</c:v>
                </c:pt>
                <c:pt idx="7">
                  <c:v>915.26891999999998</c:v>
                </c:pt>
                <c:pt idx="8">
                  <c:v>899.11346000000003</c:v>
                </c:pt>
                <c:pt idx="9">
                  <c:v>879.4819</c:v>
                </c:pt>
                <c:pt idx="10">
                  <c:v>871.43095000000005</c:v>
                </c:pt>
                <c:pt idx="11">
                  <c:v>862.64829999999995</c:v>
                </c:pt>
                <c:pt idx="12">
                  <c:v>845.42535999999996</c:v>
                </c:pt>
                <c:pt idx="13">
                  <c:v>847.03120999999999</c:v>
                </c:pt>
                <c:pt idx="14">
                  <c:v>822.90792999999996</c:v>
                </c:pt>
                <c:pt idx="15">
                  <c:v>810.61653000000001</c:v>
                </c:pt>
                <c:pt idx="16">
                  <c:v>782.28237000000001</c:v>
                </c:pt>
                <c:pt idx="17">
                  <c:v>779.48689999999999</c:v>
                </c:pt>
                <c:pt idx="18">
                  <c:v>774.55957999999998</c:v>
                </c:pt>
                <c:pt idx="19">
                  <c:v>762.58954000000006</c:v>
                </c:pt>
                <c:pt idx="20">
                  <c:v>755.83645000000001</c:v>
                </c:pt>
                <c:pt idx="21">
                  <c:v>736.33181999999999</c:v>
                </c:pt>
                <c:pt idx="22">
                  <c:v>722.19063000000006</c:v>
                </c:pt>
                <c:pt idx="23">
                  <c:v>712.57001000000002</c:v>
                </c:pt>
                <c:pt idx="24">
                  <c:v>702.49089000000004</c:v>
                </c:pt>
                <c:pt idx="25">
                  <c:v>689.14112</c:v>
                </c:pt>
                <c:pt idx="26">
                  <c:v>671.16443000000004</c:v>
                </c:pt>
                <c:pt idx="27">
                  <c:v>654.93002000000001</c:v>
                </c:pt>
                <c:pt idx="28">
                  <c:v>651.69958999999994</c:v>
                </c:pt>
                <c:pt idx="29">
                  <c:v>640.29638999999997</c:v>
                </c:pt>
                <c:pt idx="30">
                  <c:v>627.48913000000005</c:v>
                </c:pt>
                <c:pt idx="31">
                  <c:v>611.35337000000004</c:v>
                </c:pt>
                <c:pt idx="32">
                  <c:v>600.63580000000002</c:v>
                </c:pt>
                <c:pt idx="33">
                  <c:v>584.61324000000002</c:v>
                </c:pt>
                <c:pt idx="34">
                  <c:v>574.72563000000002</c:v>
                </c:pt>
                <c:pt idx="35">
                  <c:v>559.91657999999995</c:v>
                </c:pt>
                <c:pt idx="36">
                  <c:v>549.22523999999999</c:v>
                </c:pt>
                <c:pt idx="37">
                  <c:v>541.68006000000003</c:v>
                </c:pt>
                <c:pt idx="38">
                  <c:v>517.68903999999998</c:v>
                </c:pt>
                <c:pt idx="39">
                  <c:v>514.35662000000002</c:v>
                </c:pt>
                <c:pt idx="40">
                  <c:v>499.54552999999999</c:v>
                </c:pt>
                <c:pt idx="41">
                  <c:v>491.98579000000001</c:v>
                </c:pt>
                <c:pt idx="42">
                  <c:v>467.19641000000001</c:v>
                </c:pt>
                <c:pt idx="43">
                  <c:v>456.80937999999998</c:v>
                </c:pt>
                <c:pt idx="44">
                  <c:v>448.77373</c:v>
                </c:pt>
                <c:pt idx="45">
                  <c:v>435.56484999999998</c:v>
                </c:pt>
                <c:pt idx="46">
                  <c:v>424.88134000000002</c:v>
                </c:pt>
                <c:pt idx="47">
                  <c:v>410.41138999999998</c:v>
                </c:pt>
                <c:pt idx="48">
                  <c:v>400.47676999999999</c:v>
                </c:pt>
                <c:pt idx="49">
                  <c:v>382.19272999999998</c:v>
                </c:pt>
                <c:pt idx="50">
                  <c:v>375.52010999999999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58-A342-A7FD-08D94711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113968"/>
        <c:axId val="-1161111920"/>
      </c:scatterChart>
      <c:valAx>
        <c:axId val="-1161113968"/>
        <c:scaling>
          <c:orientation val="minMax"/>
          <c:max val="100000"/>
          <c:min val="50000"/>
        </c:scaling>
        <c:delete val="0"/>
        <c:axPos val="b"/>
        <c:numFmt formatCode="General" sourceLinked="1"/>
        <c:majorTickMark val="out"/>
        <c:minorTickMark val="none"/>
        <c:tickLblPos val="nextTo"/>
        <c:crossAx val="-1161111920"/>
        <c:crosses val="autoZero"/>
        <c:crossBetween val="midCat"/>
      </c:valAx>
      <c:valAx>
        <c:axId val="-1161111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16111396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3611111111111099"/>
          <c:y val="0.54572032662583803"/>
          <c:w val="0.189995844269466"/>
          <c:h val="0.27892935258092699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2462817147899"/>
          <c:y val="6.0185185185185203E-2"/>
          <c:w val="0.82920603674540705"/>
          <c:h val="0.771543452901720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none"/>
          </c:marker>
          <c:trendline>
            <c:name>dir 2</c:name>
            <c:spPr>
              <a:ln w="25400">
                <a:solidFill>
                  <a:schemeClr val="accent1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'U Meam'!$B$121:$N$121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'U Meam'!$B$63:$F$63</c:f>
              <c:numCache>
                <c:formatCode>General</c:formatCode>
                <c:ptCount val="5"/>
                <c:pt idx="0">
                  <c:v>0</c:v>
                </c:pt>
                <c:pt idx="1">
                  <c:v>0.03</c:v>
                </c:pt>
                <c:pt idx="2">
                  <c:v>0.28999999999999998</c:v>
                </c:pt>
                <c:pt idx="3">
                  <c:v>0.63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A-E343-A18D-E237AE5A86BD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trendline>
            <c:name>dir 28</c:name>
            <c:spPr>
              <a:ln w="25400"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'U Meam'!$B$121:$N$121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'U Meam'!$B$92:$M$92</c:f>
              <c:numCache>
                <c:formatCode>General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0.12</c:v>
                </c:pt>
                <c:pt idx="3">
                  <c:v>0.21</c:v>
                </c:pt>
                <c:pt idx="4">
                  <c:v>0.45</c:v>
                </c:pt>
                <c:pt idx="5">
                  <c:v>0.53</c:v>
                </c:pt>
                <c:pt idx="6">
                  <c:v>0.64</c:v>
                </c:pt>
                <c:pt idx="7">
                  <c:v>0.68333333333333324</c:v>
                </c:pt>
                <c:pt idx="8">
                  <c:v>0.71722222222222209</c:v>
                </c:pt>
                <c:pt idx="9">
                  <c:v>0.77</c:v>
                </c:pt>
                <c:pt idx="10">
                  <c:v>0.78500000000000003</c:v>
                </c:pt>
                <c:pt idx="1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EA-E343-A18D-E237AE5A86BD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trendline>
            <c:name>dir 24</c:name>
            <c:spPr>
              <a:ln w="25400">
                <a:solidFill>
                  <a:schemeClr val="accent3"/>
                </a:solidFill>
                <a:prstDash val="sysDot"/>
              </a:ln>
            </c:spPr>
            <c:trendlineType val="poly"/>
            <c:order val="4"/>
            <c:dispRSqr val="0"/>
            <c:dispEq val="0"/>
          </c:trendline>
          <c:xVal>
            <c:numRef>
              <c:f>'U Meam'!$B$121:$N$121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'U Meam'!$B$87:$N$87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0.15</c:v>
                </c:pt>
                <c:pt idx="5">
                  <c:v>0.22</c:v>
                </c:pt>
                <c:pt idx="6">
                  <c:v>0.27</c:v>
                </c:pt>
                <c:pt idx="7">
                  <c:v>0.32</c:v>
                </c:pt>
                <c:pt idx="8">
                  <c:v>0.39500000000000002</c:v>
                </c:pt>
                <c:pt idx="9">
                  <c:v>0.47</c:v>
                </c:pt>
                <c:pt idx="10">
                  <c:v>0.59</c:v>
                </c:pt>
                <c:pt idx="11">
                  <c:v>0.64</c:v>
                </c:pt>
                <c:pt idx="1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EA-E343-A18D-E237AE5A8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098144"/>
        <c:axId val="-1369094384"/>
      </c:scatterChart>
      <c:valAx>
        <c:axId val="-136909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369094384"/>
        <c:crosses val="autoZero"/>
        <c:crossBetween val="midCat"/>
      </c:valAx>
      <c:valAx>
        <c:axId val="-13690943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3690981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5416666666666698"/>
          <c:y val="0.55625000000000002"/>
          <c:w val="0.17189523769421899"/>
          <c:h val="0.23837961939422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2462817147899"/>
          <c:y val="6.0185185185185203E-2"/>
          <c:w val="0.82920603674540705"/>
          <c:h val="0.77154345290172099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>
              <a:noFill/>
            </a:ln>
          </c:spPr>
          <c:marker>
            <c:symbol val="none"/>
          </c:marker>
          <c:trendline>
            <c:name>100</c:name>
            <c:spPr>
              <a:ln w="25400">
                <a:solidFill>
                  <a:schemeClr val="accent1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'U Meam'!$B$59:$F$59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'U Meam'!$B$61:$F$61</c:f>
              <c:numCache>
                <c:formatCode>General</c:formatCode>
                <c:ptCount val="5"/>
                <c:pt idx="0">
                  <c:v>0</c:v>
                </c:pt>
                <c:pt idx="1">
                  <c:v>7.0000000000000007E-2</c:v>
                </c:pt>
                <c:pt idx="2">
                  <c:v>0.33</c:v>
                </c:pt>
                <c:pt idx="3">
                  <c:v>0.61616161616161613</c:v>
                </c:pt>
                <c:pt idx="4">
                  <c:v>0.71717171717171713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E-A54E-9228-86AA25E61211}"/>
            </c:ext>
          </c:extLst>
        </c:ser>
        <c:ser>
          <c:idx val="1"/>
          <c:order val="1"/>
          <c:tx>
            <c:v>110</c:v>
          </c:tx>
          <c:spPr>
            <a:ln>
              <a:noFill/>
            </a:ln>
          </c:spPr>
          <c:marker>
            <c:symbol val="none"/>
          </c:marker>
          <c:trendline>
            <c:name>110</c:name>
            <c:spPr>
              <a:ln w="25400"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'U Meam'!$E$121:$N$121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140</c:v>
                </c:pt>
              </c:numCache>
            </c:numRef>
          </c:xVal>
          <c:yVal>
            <c:numRef>
              <c:f>'U Meam'!$E$72:$O$72</c:f>
              <c:numCache>
                <c:formatCode>General</c:formatCode>
                <c:ptCount val="11"/>
                <c:pt idx="0">
                  <c:v>0.03</c:v>
                </c:pt>
                <c:pt idx="1">
                  <c:v>0.15</c:v>
                </c:pt>
                <c:pt idx="2">
                  <c:v>0.27</c:v>
                </c:pt>
                <c:pt idx="3">
                  <c:v>0.375</c:v>
                </c:pt>
                <c:pt idx="4">
                  <c:v>0.48</c:v>
                </c:pt>
                <c:pt idx="5">
                  <c:v>0.54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0.83499999999999996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8E-A54E-9228-86AA25E61211}"/>
            </c:ext>
          </c:extLst>
        </c:ser>
        <c:ser>
          <c:idx val="2"/>
          <c:order val="2"/>
          <c:tx>
            <c:v>111</c:v>
          </c:tx>
          <c:spPr>
            <a:ln>
              <a:noFill/>
            </a:ln>
          </c:spPr>
          <c:marker>
            <c:symbol val="none"/>
          </c:marker>
          <c:trendline>
            <c:name>111</c:name>
            <c:spPr>
              <a:ln w="25400">
                <a:solidFill>
                  <a:schemeClr val="accent3"/>
                </a:solidFill>
                <a:prstDash val="sysDot"/>
              </a:ln>
            </c:spPr>
            <c:trendlineType val="poly"/>
            <c:order val="4"/>
            <c:dispRSqr val="0"/>
            <c:dispEq val="0"/>
          </c:trendline>
          <c:xVal>
            <c:numRef>
              <c:f>'U Meam'!$D$121:$N$121</c:f>
              <c:numCache>
                <c:formatCode>General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140</c:v>
                </c:pt>
              </c:numCache>
            </c:numRef>
          </c:xVal>
          <c:yVal>
            <c:numRef>
              <c:f>'U Meam'!$D$120:$N$120</c:f>
              <c:numCache>
                <c:formatCode>General</c:formatCode>
                <c:ptCount val="11"/>
                <c:pt idx="0">
                  <c:v>0.05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0.4</c:v>
                </c:pt>
                <c:pt idx="4">
                  <c:v>0.52</c:v>
                </c:pt>
                <c:pt idx="5">
                  <c:v>0.45</c:v>
                </c:pt>
                <c:pt idx="6">
                  <c:v>0.66</c:v>
                </c:pt>
                <c:pt idx="7">
                  <c:v>0.66</c:v>
                </c:pt>
                <c:pt idx="8">
                  <c:v>0.70499999999999996</c:v>
                </c:pt>
                <c:pt idx="9">
                  <c:v>0.75</c:v>
                </c:pt>
                <c:pt idx="10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8E-A54E-9228-86AA25E6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057472"/>
        <c:axId val="-1369053712"/>
      </c:scatterChart>
      <c:valAx>
        <c:axId val="-13690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369053712"/>
        <c:crosses val="autoZero"/>
        <c:crossBetween val="midCat"/>
      </c:valAx>
      <c:valAx>
        <c:axId val="-136905371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369057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5416666666666698"/>
          <c:y val="0.55625000000000002"/>
          <c:w val="0.15347222222222201"/>
          <c:h val="0.208371883202100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2462817147899"/>
          <c:y val="6.0185185185185203E-2"/>
          <c:w val="0.82920603674540705"/>
          <c:h val="0.77154345290172099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>
              <a:noFill/>
            </a:ln>
          </c:spPr>
          <c:marker>
            <c:symbol val="square"/>
            <c:size val="9"/>
          </c:marker>
          <c:trendline>
            <c:name>100</c:name>
            <c:spPr>
              <a:ln w="25400">
                <a:solidFill>
                  <a:schemeClr val="accent1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'U Meam'!$B$59:$F$59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'U Meam'!$B$61:$F$61</c:f>
              <c:numCache>
                <c:formatCode>General</c:formatCode>
                <c:ptCount val="5"/>
                <c:pt idx="0">
                  <c:v>0</c:v>
                </c:pt>
                <c:pt idx="1">
                  <c:v>7.0000000000000007E-2</c:v>
                </c:pt>
                <c:pt idx="2">
                  <c:v>0.33</c:v>
                </c:pt>
                <c:pt idx="3">
                  <c:v>0.61616161616161613</c:v>
                </c:pt>
                <c:pt idx="4">
                  <c:v>0.71717171717171713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F-7548-82CD-7C300F58471A}"/>
            </c:ext>
          </c:extLst>
        </c:ser>
        <c:ser>
          <c:idx val="1"/>
          <c:order val="1"/>
          <c:tx>
            <c:v>110</c:v>
          </c:tx>
          <c:spPr>
            <a:ln>
              <a:noFill/>
            </a:ln>
          </c:spPr>
          <c:marker>
            <c:symbol val="diamond"/>
            <c:size val="9"/>
          </c:marker>
          <c:trendline>
            <c:name>110</c:name>
            <c:spPr>
              <a:ln w="25400"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'U Meam'!$E$121:$N$121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140</c:v>
                </c:pt>
              </c:numCache>
            </c:numRef>
          </c:xVal>
          <c:yVal>
            <c:numRef>
              <c:f>'U Meam'!$E$72:$O$72</c:f>
              <c:numCache>
                <c:formatCode>General</c:formatCode>
                <c:ptCount val="11"/>
                <c:pt idx="0">
                  <c:v>0.03</c:v>
                </c:pt>
                <c:pt idx="1">
                  <c:v>0.15</c:v>
                </c:pt>
                <c:pt idx="2">
                  <c:v>0.27</c:v>
                </c:pt>
                <c:pt idx="3">
                  <c:v>0.375</c:v>
                </c:pt>
                <c:pt idx="4">
                  <c:v>0.48</c:v>
                </c:pt>
                <c:pt idx="5">
                  <c:v>0.54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0.83499999999999996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5F-7548-82CD-7C300F58471A}"/>
            </c:ext>
          </c:extLst>
        </c:ser>
        <c:ser>
          <c:idx val="2"/>
          <c:order val="2"/>
          <c:tx>
            <c:v>111</c:v>
          </c:tx>
          <c:spPr>
            <a:ln>
              <a:noFill/>
            </a:ln>
          </c:spPr>
          <c:marker>
            <c:symbol val="triangle"/>
            <c:size val="9"/>
          </c:marker>
          <c:trendline>
            <c:name>111</c:name>
            <c:spPr>
              <a:ln w="25400">
                <a:solidFill>
                  <a:schemeClr val="accent3"/>
                </a:solidFill>
                <a:prstDash val="sysDot"/>
              </a:ln>
            </c:spPr>
            <c:trendlineType val="poly"/>
            <c:order val="4"/>
            <c:dispRSqr val="0"/>
            <c:dispEq val="0"/>
          </c:trendline>
          <c:xVal>
            <c:numRef>
              <c:f>'U Meam'!$D$121:$N$121</c:f>
              <c:numCache>
                <c:formatCode>General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140</c:v>
                </c:pt>
              </c:numCache>
            </c:numRef>
          </c:xVal>
          <c:yVal>
            <c:numRef>
              <c:f>'U Meam'!$D$120:$N$120</c:f>
              <c:numCache>
                <c:formatCode>General</c:formatCode>
                <c:ptCount val="11"/>
                <c:pt idx="0">
                  <c:v>0.05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0.4</c:v>
                </c:pt>
                <c:pt idx="4">
                  <c:v>0.52</c:v>
                </c:pt>
                <c:pt idx="5">
                  <c:v>0.45</c:v>
                </c:pt>
                <c:pt idx="6">
                  <c:v>0.66</c:v>
                </c:pt>
                <c:pt idx="7">
                  <c:v>0.66</c:v>
                </c:pt>
                <c:pt idx="8">
                  <c:v>0.70499999999999996</c:v>
                </c:pt>
                <c:pt idx="9">
                  <c:v>0.75</c:v>
                </c:pt>
                <c:pt idx="10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5F-7548-82CD-7C300F58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057472"/>
        <c:axId val="-1369053712"/>
      </c:scatterChart>
      <c:valAx>
        <c:axId val="-13690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369053712"/>
        <c:crosses val="autoZero"/>
        <c:crossBetween val="midCat"/>
      </c:valAx>
      <c:valAx>
        <c:axId val="-136905371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369057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5416666666666698"/>
          <c:y val="0.55625000000000002"/>
          <c:w val="0.15347222222222201"/>
          <c:h val="0.208371883202100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2462817147899"/>
          <c:y val="6.0185185185185203E-2"/>
          <c:w val="0.82920603674540705"/>
          <c:h val="0.7715434529017209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name>100</c:name>
            <c:spPr>
              <a:ln w="25400">
                <a:solidFill>
                  <a:schemeClr val="accent1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'U Meam'!$C$59:$F$59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'U Meam'!$V$4:$Y$4</c:f>
              <c:numCache>
                <c:formatCode>General</c:formatCode>
                <c:ptCount val="4"/>
                <c:pt idx="0">
                  <c:v>5.1020408163265307E-2</c:v>
                </c:pt>
                <c:pt idx="1">
                  <c:v>0.38</c:v>
                </c:pt>
                <c:pt idx="2">
                  <c:v>0.64</c:v>
                </c:pt>
                <c:pt idx="3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7-9144-AF08-9F4101DA909D}"/>
            </c:ext>
          </c:extLst>
        </c:ser>
        <c:ser>
          <c:idx val="1"/>
          <c:order val="1"/>
          <c:tx>
            <c:v>110</c:v>
          </c:tx>
          <c:spPr>
            <a:ln>
              <a:noFill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effectLst/>
            </c:spPr>
          </c:marker>
          <c:trendline>
            <c:name>110</c:name>
            <c:spPr>
              <a:ln w="25400">
                <a:solidFill>
                  <a:schemeClr val="accent2"/>
                </a:solidFill>
                <a:prstDash val="dash"/>
              </a:ln>
            </c:spPr>
            <c:trendlineType val="poly"/>
            <c:order val="3"/>
            <c:dispRSqr val="0"/>
            <c:dispEq val="0"/>
          </c:trendline>
          <c:xVal>
            <c:numRef>
              <c:f>('U Meam'!$F$59:$G$59,'U Meam'!$I$59,'U Meam'!$K$59,'U Meam'!$M$59)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('U Meam'!$F$72:$G$72,'U Meam'!$I$72,'U Meam'!$K$72,'U Meam'!$M$72)</c:f>
              <c:numCache>
                <c:formatCode>General</c:formatCode>
                <c:ptCount val="5"/>
                <c:pt idx="0">
                  <c:v>0.15</c:v>
                </c:pt>
                <c:pt idx="1">
                  <c:v>0.27</c:v>
                </c:pt>
                <c:pt idx="2">
                  <c:v>0.48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07-9144-AF08-9F4101DA909D}"/>
            </c:ext>
          </c:extLst>
        </c:ser>
        <c:ser>
          <c:idx val="2"/>
          <c:order val="2"/>
          <c:spPr>
            <a:ln>
              <a:noFill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effectLst/>
            </c:spPr>
          </c:marker>
          <c:trendline>
            <c:name>111</c:name>
            <c:spPr>
              <a:ln w="25400">
                <a:solidFill>
                  <a:schemeClr val="accent3"/>
                </a:solidFill>
                <a:prstDash val="sysDot"/>
              </a:ln>
            </c:spPr>
            <c:trendlineType val="poly"/>
            <c:order val="3"/>
            <c:dispRSqr val="0"/>
            <c:dispEq val="0"/>
          </c:trendline>
          <c:xVal>
            <c:numRef>
              <c:f>('U Meam'!$D$121:$K$121,'U Meam'!$M$121)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</c:numCache>
            </c:numRef>
          </c:xVal>
          <c:yVal>
            <c:numRef>
              <c:f>('U Meam'!$D$120:$K$120,'U Meam'!$M$120)</c:f>
              <c:numCache>
                <c:formatCode>General</c:formatCode>
                <c:ptCount val="9"/>
                <c:pt idx="0">
                  <c:v>0.05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0.4</c:v>
                </c:pt>
                <c:pt idx="4">
                  <c:v>0.52</c:v>
                </c:pt>
                <c:pt idx="5">
                  <c:v>0.45</c:v>
                </c:pt>
                <c:pt idx="6">
                  <c:v>0.66</c:v>
                </c:pt>
                <c:pt idx="7">
                  <c:v>0.66</c:v>
                </c:pt>
                <c:pt idx="8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07-9144-AF08-9F4101DA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057472"/>
        <c:axId val="-1369053712"/>
      </c:scatterChart>
      <c:valAx>
        <c:axId val="-13690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369053712"/>
        <c:crosses val="autoZero"/>
        <c:crossBetween val="midCat"/>
      </c:valAx>
      <c:valAx>
        <c:axId val="-136905371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369057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5416666666666698"/>
          <c:y val="0.55625000000000002"/>
          <c:w val="0.15347222222222201"/>
          <c:h val="0.208371883202100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2332017345494052"/>
                  <c:y val="-9.6201712202082124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'U Meam'!$Y$120:$AK$120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'U Meam'!$Y$121:$AK$121</c:f>
              <c:numCache>
                <c:formatCode>General</c:formatCode>
                <c:ptCount val="13"/>
                <c:pt idx="0">
                  <c:v>0.11287022130685057</c:v>
                </c:pt>
                <c:pt idx="1">
                  <c:v>1.072451074455987</c:v>
                </c:pt>
                <c:pt idx="2">
                  <c:v>7.4007724692108781</c:v>
                </c:pt>
                <c:pt idx="3">
                  <c:v>18.023483508885409</c:v>
                </c:pt>
                <c:pt idx="4">
                  <c:v>28.797255302158984</c:v>
                </c:pt>
                <c:pt idx="5">
                  <c:v>38.305318222304408</c:v>
                </c:pt>
                <c:pt idx="6">
                  <c:v>48.078832813283505</c:v>
                </c:pt>
                <c:pt idx="7">
                  <c:v>55.517594025218486</c:v>
                </c:pt>
                <c:pt idx="8">
                  <c:v>62.227825047043176</c:v>
                </c:pt>
                <c:pt idx="9">
                  <c:v>66.856307655514044</c:v>
                </c:pt>
                <c:pt idx="10">
                  <c:v>71.434877871812475</c:v>
                </c:pt>
                <c:pt idx="11">
                  <c:v>76.063541811885443</c:v>
                </c:pt>
                <c:pt idx="12">
                  <c:v>84.44783247830847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6-2746-AD26-6B1504D7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183520"/>
        <c:axId val="-1369181040"/>
      </c:scatterChart>
      <c:valAx>
        <c:axId val="-13691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369181040"/>
        <c:crosses val="autoZero"/>
        <c:crossBetween val="midCat"/>
      </c:valAx>
      <c:valAx>
        <c:axId val="-1369181040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-1369183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data'!$R$67:$U$67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0.33</c:v>
                </c:pt>
                <c:pt idx="2">
                  <c:v>0.61616161616161613</c:v>
                </c:pt>
                <c:pt idx="3">
                  <c:v>0.71717171717171713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E-F94B-9262-C66A6BED9CB7}"/>
            </c:ext>
          </c:extLst>
        </c:ser>
        <c:ser>
          <c:idx val="1"/>
          <c:order val="1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data'!$R$68:$U$68</c:f>
              <c:numCache>
                <c:formatCode>General</c:formatCode>
                <c:ptCount val="4"/>
                <c:pt idx="0">
                  <c:v>0.03</c:v>
                </c:pt>
                <c:pt idx="1">
                  <c:v>0.28999999999999998</c:v>
                </c:pt>
                <c:pt idx="2">
                  <c:v>0.63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E-F94B-9262-C66A6BED9CB7}"/>
            </c:ext>
          </c:extLst>
        </c:ser>
        <c:ser>
          <c:idx val="2"/>
          <c:order val="2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data'!$R$69:$V$69</c:f>
              <c:numCache>
                <c:formatCode>General</c:formatCode>
                <c:ptCount val="5"/>
                <c:pt idx="0">
                  <c:v>0.02</c:v>
                </c:pt>
                <c:pt idx="1">
                  <c:v>0.32</c:v>
                </c:pt>
                <c:pt idx="2">
                  <c:v>0.56000000000000005</c:v>
                </c:pt>
                <c:pt idx="3">
                  <c:v>0.63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F94B-9262-C66A6BED9CB7}"/>
            </c:ext>
          </c:extLst>
        </c:ser>
        <c:ser>
          <c:idx val="3"/>
          <c:order val="3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data'!$R$70:$W$70</c:f>
              <c:numCache>
                <c:formatCode>General</c:formatCode>
                <c:ptCount val="6"/>
                <c:pt idx="0">
                  <c:v>0.01</c:v>
                </c:pt>
                <c:pt idx="1">
                  <c:v>0.16</c:v>
                </c:pt>
                <c:pt idx="2">
                  <c:v>0.35</c:v>
                </c:pt>
                <c:pt idx="3">
                  <c:v>0.52</c:v>
                </c:pt>
                <c:pt idx="4">
                  <c:v>0.64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F94B-9262-C66A6BED9CB7}"/>
            </c:ext>
          </c:extLst>
        </c:ser>
        <c:ser>
          <c:idx val="4"/>
          <c:order val="4"/>
          <c:spPr>
            <a:ln w="3175" cmpd="sng"/>
          </c:spPr>
          <c:marker>
            <c:symbol val="none"/>
          </c:marker>
          <c:val>
            <c:numRef>
              <c:f>'U MEAM800 data'!$R$71:$AB$71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0.28000000000000003</c:v>
                </c:pt>
                <c:pt idx="3">
                  <c:v>0.46</c:v>
                </c:pt>
                <c:pt idx="4">
                  <c:v>0.49</c:v>
                </c:pt>
                <c:pt idx="5">
                  <c:v>0.61</c:v>
                </c:pt>
                <c:pt idx="6">
                  <c:v>0.57999999999999996</c:v>
                </c:pt>
                <c:pt idx="7">
                  <c:v>0.65999999999999992</c:v>
                </c:pt>
                <c:pt idx="8">
                  <c:v>0.74</c:v>
                </c:pt>
                <c:pt idx="9">
                  <c:v>0.72499999999999998</c:v>
                </c:pt>
                <c:pt idx="1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F94B-9262-C66A6BED9CB7}"/>
            </c:ext>
          </c:extLst>
        </c:ser>
        <c:ser>
          <c:idx val="5"/>
          <c:order val="5"/>
          <c:spPr>
            <a:ln w="3175" cmpd="sng"/>
          </c:spPr>
          <c:marker>
            <c:symbol val="none"/>
          </c:marker>
          <c:val>
            <c:numRef>
              <c:f>'U MEAM800 data'!$R$72:$AC$72</c:f>
              <c:numCache>
                <c:formatCode>General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0.12</c:v>
                </c:pt>
                <c:pt idx="3">
                  <c:v>0.2</c:v>
                </c:pt>
                <c:pt idx="4">
                  <c:v>0.28000000000000003</c:v>
                </c:pt>
                <c:pt idx="5">
                  <c:v>0.41</c:v>
                </c:pt>
                <c:pt idx="6">
                  <c:v>0.36</c:v>
                </c:pt>
                <c:pt idx="7">
                  <c:v>0.45</c:v>
                </c:pt>
                <c:pt idx="8">
                  <c:v>0.56000000000000005</c:v>
                </c:pt>
                <c:pt idx="9">
                  <c:v>0.6100000000000001</c:v>
                </c:pt>
                <c:pt idx="10">
                  <c:v>0.66</c:v>
                </c:pt>
                <c:pt idx="11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F94B-9262-C66A6BED9CB7}"/>
            </c:ext>
          </c:extLst>
        </c:ser>
        <c:ser>
          <c:idx val="6"/>
          <c:order val="6"/>
          <c:spPr>
            <a:ln w="3175" cmpd="sng"/>
          </c:spPr>
          <c:marker>
            <c:symbol val="none"/>
          </c:marker>
          <c:val>
            <c:numRef>
              <c:f>'U MEAM800 data'!$R$73:$AC$73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6.8181818181817988E-3</c:v>
                </c:pt>
                <c:pt idx="3">
                  <c:v>0.12121212121212122</c:v>
                </c:pt>
                <c:pt idx="4">
                  <c:v>0.2356060606060606</c:v>
                </c:pt>
                <c:pt idx="5">
                  <c:v>0.35</c:v>
                </c:pt>
                <c:pt idx="6">
                  <c:v>0.41</c:v>
                </c:pt>
                <c:pt idx="7">
                  <c:v>0.47</c:v>
                </c:pt>
                <c:pt idx="8">
                  <c:v>0.53</c:v>
                </c:pt>
                <c:pt idx="9">
                  <c:v>0.55000000000000004</c:v>
                </c:pt>
                <c:pt idx="10">
                  <c:v>0.56999999999999995</c:v>
                </c:pt>
                <c:pt idx="1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3E-F94B-9262-C66A6BED9CB7}"/>
            </c:ext>
          </c:extLst>
        </c:ser>
        <c:ser>
          <c:idx val="7"/>
          <c:order val="7"/>
          <c:spPr>
            <a:ln w="3175" cmpd="sng"/>
          </c:spPr>
          <c:marker>
            <c:symbol val="none"/>
          </c:marker>
          <c:val>
            <c:numRef>
              <c:f>'U MEAM800 data'!$R$74:$AC$74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0.16</c:v>
                </c:pt>
                <c:pt idx="4">
                  <c:v>0.19</c:v>
                </c:pt>
                <c:pt idx="5">
                  <c:v>0.26</c:v>
                </c:pt>
                <c:pt idx="6">
                  <c:v>0.33</c:v>
                </c:pt>
                <c:pt idx="7">
                  <c:v>0.45</c:v>
                </c:pt>
                <c:pt idx="8">
                  <c:v>0.56000000000000005</c:v>
                </c:pt>
                <c:pt idx="9">
                  <c:v>0.57499999999999996</c:v>
                </c:pt>
                <c:pt idx="10">
                  <c:v>0.59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3E-F94B-9262-C66A6BED9CB7}"/>
            </c:ext>
          </c:extLst>
        </c:ser>
        <c:ser>
          <c:idx val="8"/>
          <c:order val="8"/>
          <c:spPr>
            <a:ln w="3175" cmpd="sng"/>
          </c:spPr>
          <c:marker>
            <c:symbol val="none"/>
          </c:marker>
          <c:val>
            <c:numRef>
              <c:f>'U MEAM800 data'!$R$75:$AB$75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0.11</c:v>
                </c:pt>
                <c:pt idx="4">
                  <c:v>0.2</c:v>
                </c:pt>
                <c:pt idx="5">
                  <c:v>0.29000000000000004</c:v>
                </c:pt>
                <c:pt idx="6">
                  <c:v>0.38</c:v>
                </c:pt>
                <c:pt idx="7">
                  <c:v>0.49</c:v>
                </c:pt>
                <c:pt idx="8">
                  <c:v>0.56999999999999995</c:v>
                </c:pt>
                <c:pt idx="9">
                  <c:v>0.62999999999999989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3E-F94B-9262-C66A6BED9CB7}"/>
            </c:ext>
          </c:extLst>
        </c:ser>
        <c:ser>
          <c:idx val="9"/>
          <c:order val="9"/>
          <c:spPr>
            <a:ln w="3175" cmpd="sng"/>
          </c:spPr>
          <c:marker>
            <c:symbol val="none"/>
          </c:marker>
          <c:val>
            <c:numRef>
              <c:f>'U MEAM800 data'!$R$76:$AB$76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0.15</c:v>
                </c:pt>
                <c:pt idx="4">
                  <c:v>0.27</c:v>
                </c:pt>
                <c:pt idx="5">
                  <c:v>0.375</c:v>
                </c:pt>
                <c:pt idx="6">
                  <c:v>0.48</c:v>
                </c:pt>
                <c:pt idx="7">
                  <c:v>0.54</c:v>
                </c:pt>
                <c:pt idx="8">
                  <c:v>0.6</c:v>
                </c:pt>
                <c:pt idx="9">
                  <c:v>0.64999999999999991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3E-F94B-9262-C66A6BED9CB7}"/>
            </c:ext>
          </c:extLst>
        </c:ser>
        <c:ser>
          <c:idx val="10"/>
          <c:order val="10"/>
          <c:spPr>
            <a:ln w="3175" cmpd="sng"/>
          </c:spPr>
          <c:marker>
            <c:symbol val="none"/>
          </c:marker>
          <c:val>
            <c:numRef>
              <c:f>'U MEAM800 data'!$R$77:$V$77</c:f>
              <c:numCache>
                <c:formatCode>General</c:formatCode>
                <c:ptCount val="5"/>
                <c:pt idx="0">
                  <c:v>0.03</c:v>
                </c:pt>
                <c:pt idx="1">
                  <c:v>0.27</c:v>
                </c:pt>
                <c:pt idx="2">
                  <c:v>0.54</c:v>
                </c:pt>
                <c:pt idx="3">
                  <c:v>0.67</c:v>
                </c:pt>
                <c:pt idx="4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3E-F94B-9262-C66A6BED9CB7}"/>
            </c:ext>
          </c:extLst>
        </c:ser>
        <c:ser>
          <c:idx val="11"/>
          <c:order val="11"/>
          <c:spPr>
            <a:ln w="3175" cmpd="sng"/>
          </c:spPr>
          <c:marker>
            <c:symbol val="none"/>
          </c:marker>
          <c:val>
            <c:numRef>
              <c:f>'U MEAM800 data'!$R$78:$V$78</c:f>
              <c:numCache>
                <c:formatCode>General</c:formatCode>
                <c:ptCount val="5"/>
                <c:pt idx="0">
                  <c:v>0.05</c:v>
                </c:pt>
                <c:pt idx="1">
                  <c:v>0.22</c:v>
                </c:pt>
                <c:pt idx="2">
                  <c:v>0.44</c:v>
                </c:pt>
                <c:pt idx="3">
                  <c:v>0.67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3E-F94B-9262-C66A6BED9CB7}"/>
            </c:ext>
          </c:extLst>
        </c:ser>
        <c:ser>
          <c:idx val="12"/>
          <c:order val="12"/>
          <c:spPr>
            <a:ln w="3175" cmpd="sng"/>
          </c:spPr>
          <c:marker>
            <c:symbol val="none"/>
          </c:marker>
          <c:val>
            <c:numRef>
              <c:f>'U MEAM800 data'!$R$79:$V$79</c:f>
              <c:numCache>
                <c:formatCode>General</c:formatCode>
                <c:ptCount val="5"/>
                <c:pt idx="0">
                  <c:v>0</c:v>
                </c:pt>
                <c:pt idx="1">
                  <c:v>0.22</c:v>
                </c:pt>
                <c:pt idx="2">
                  <c:v>0.33</c:v>
                </c:pt>
                <c:pt idx="3">
                  <c:v>0.55000000000000004</c:v>
                </c:pt>
                <c:pt idx="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3E-F94B-9262-C66A6BED9CB7}"/>
            </c:ext>
          </c:extLst>
        </c:ser>
        <c:ser>
          <c:idx val="13"/>
          <c:order val="13"/>
          <c:spPr>
            <a:ln w="3175" cmpd="sng"/>
          </c:spPr>
          <c:marker>
            <c:symbol val="none"/>
          </c:marker>
          <c:val>
            <c:numRef>
              <c:f>'U MEAM800 data'!$R$80:$Z$80</c:f>
              <c:numCache>
                <c:formatCode>General</c:formatCode>
                <c:ptCount val="9"/>
                <c:pt idx="0">
                  <c:v>0</c:v>
                </c:pt>
                <c:pt idx="1">
                  <c:v>0.09</c:v>
                </c:pt>
                <c:pt idx="2">
                  <c:v>0.26</c:v>
                </c:pt>
                <c:pt idx="3">
                  <c:v>0.32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0.63500000000000001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3E-F94B-9262-C66A6BED9CB7}"/>
            </c:ext>
          </c:extLst>
        </c:ser>
        <c:ser>
          <c:idx val="14"/>
          <c:order val="14"/>
          <c:spPr>
            <a:ln w="3175" cmpd="sng"/>
          </c:spPr>
          <c:marker>
            <c:symbol val="none"/>
          </c:marker>
          <c:val>
            <c:numRef>
              <c:f>'U MEAM800 data'!$R$81:$AB$81</c:f>
              <c:numCache>
                <c:formatCode>General</c:formatCode>
                <c:ptCount val="11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0.34499999999999997</c:v>
                </c:pt>
                <c:pt idx="6">
                  <c:v>0.43</c:v>
                </c:pt>
                <c:pt idx="7">
                  <c:v>0.54</c:v>
                </c:pt>
                <c:pt idx="8">
                  <c:v>0.54</c:v>
                </c:pt>
                <c:pt idx="9">
                  <c:v>0.61499999999999999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3E-F94B-9262-C66A6BED9CB7}"/>
            </c:ext>
          </c:extLst>
        </c:ser>
        <c:ser>
          <c:idx val="15"/>
          <c:order val="15"/>
          <c:spPr>
            <a:ln w="3175" cmpd="sng"/>
          </c:spPr>
          <c:marker>
            <c:symbol val="none"/>
          </c:marker>
          <c:val>
            <c:numRef>
              <c:f>'U MEAM800 data'!$R$82:$AC$82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0.16</c:v>
                </c:pt>
                <c:pt idx="5">
                  <c:v>0.24</c:v>
                </c:pt>
                <c:pt idx="6">
                  <c:v>0.32</c:v>
                </c:pt>
                <c:pt idx="7">
                  <c:v>0.47</c:v>
                </c:pt>
                <c:pt idx="8">
                  <c:v>0.48</c:v>
                </c:pt>
                <c:pt idx="9">
                  <c:v>0.56000000000000005</c:v>
                </c:pt>
                <c:pt idx="10">
                  <c:v>0.67</c:v>
                </c:pt>
                <c:pt idx="1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3E-F94B-9262-C66A6BED9CB7}"/>
            </c:ext>
          </c:extLst>
        </c:ser>
        <c:ser>
          <c:idx val="16"/>
          <c:order val="16"/>
          <c:spPr>
            <a:ln w="3175" cmpd="sng"/>
          </c:spPr>
          <c:marker>
            <c:symbol val="none"/>
          </c:marker>
          <c:val>
            <c:numRef>
              <c:f>'U MEAM800 data'!$R$83:$AC$83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4.3333333333333321E-2</c:v>
                </c:pt>
                <c:pt idx="3">
                  <c:v>0.09</c:v>
                </c:pt>
                <c:pt idx="4">
                  <c:v>0.13666666666666666</c:v>
                </c:pt>
                <c:pt idx="5">
                  <c:v>0.18333333333333335</c:v>
                </c:pt>
                <c:pt idx="6">
                  <c:v>0.23</c:v>
                </c:pt>
                <c:pt idx="7">
                  <c:v>0.47</c:v>
                </c:pt>
                <c:pt idx="8">
                  <c:v>0.48</c:v>
                </c:pt>
                <c:pt idx="9">
                  <c:v>0.47</c:v>
                </c:pt>
                <c:pt idx="10">
                  <c:v>0.69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3E-F94B-9262-C66A6BED9CB7}"/>
            </c:ext>
          </c:extLst>
        </c:ser>
        <c:ser>
          <c:idx val="17"/>
          <c:order val="17"/>
          <c:spPr>
            <a:ln w="3175" cmpd="sng"/>
          </c:spPr>
          <c:marker>
            <c:symbol val="none"/>
          </c:marker>
          <c:val>
            <c:numRef>
              <c:f>'U MEAM800 data'!$R$84:$AB$84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0.13</c:v>
                </c:pt>
                <c:pt idx="4">
                  <c:v>0.23</c:v>
                </c:pt>
                <c:pt idx="5">
                  <c:v>0.33</c:v>
                </c:pt>
                <c:pt idx="6">
                  <c:v>0.35</c:v>
                </c:pt>
                <c:pt idx="7">
                  <c:v>0.54</c:v>
                </c:pt>
                <c:pt idx="8">
                  <c:v>0.5</c:v>
                </c:pt>
                <c:pt idx="9">
                  <c:v>0.58499999999999996</c:v>
                </c:pt>
                <c:pt idx="1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3E-F94B-9262-C66A6BED9CB7}"/>
            </c:ext>
          </c:extLst>
        </c:ser>
        <c:ser>
          <c:idx val="18"/>
          <c:order val="18"/>
          <c:spPr>
            <a:ln w="3175" cmpd="sng"/>
          </c:spPr>
          <c:marker>
            <c:symbol val="none"/>
          </c:marker>
          <c:val>
            <c:numRef>
              <c:f>'U MEAM800 data'!$R$85:$AC$85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0.17</c:v>
                </c:pt>
                <c:pt idx="5">
                  <c:v>0.34</c:v>
                </c:pt>
                <c:pt idx="6">
                  <c:v>0.41</c:v>
                </c:pt>
                <c:pt idx="7">
                  <c:v>0.52</c:v>
                </c:pt>
                <c:pt idx="8">
                  <c:v>0.55000000000000004</c:v>
                </c:pt>
                <c:pt idx="9">
                  <c:v>0.59000000000000008</c:v>
                </c:pt>
                <c:pt idx="10">
                  <c:v>0.63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3E-F94B-9262-C66A6BED9CB7}"/>
            </c:ext>
          </c:extLst>
        </c:ser>
        <c:ser>
          <c:idx val="19"/>
          <c:order val="19"/>
          <c:spPr>
            <a:ln w="3175" cmpd="sng"/>
          </c:spPr>
          <c:marker>
            <c:symbol val="none"/>
          </c:marker>
          <c:val>
            <c:numRef>
              <c:f>'U MEAM800 data'!$R$86:$V$86</c:f>
              <c:numCache>
                <c:formatCode>General</c:formatCode>
                <c:ptCount val="5"/>
                <c:pt idx="0">
                  <c:v>0.02</c:v>
                </c:pt>
                <c:pt idx="1">
                  <c:v>0.15151515151515152</c:v>
                </c:pt>
                <c:pt idx="2">
                  <c:v>0.4</c:v>
                </c:pt>
                <c:pt idx="3">
                  <c:v>0.67</c:v>
                </c:pt>
                <c:pt idx="4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3E-F94B-9262-C66A6BED9CB7}"/>
            </c:ext>
          </c:extLst>
        </c:ser>
        <c:ser>
          <c:idx val="20"/>
          <c:order val="20"/>
          <c:spPr>
            <a:ln w="3175" cmpd="sng"/>
          </c:spPr>
          <c:marker>
            <c:symbol val="none"/>
          </c:marker>
          <c:val>
            <c:numRef>
              <c:f>'U MEAM800 data'!$R$87:$X$87</c:f>
              <c:numCache>
                <c:formatCode>General</c:formatCode>
                <c:ptCount val="7"/>
                <c:pt idx="0">
                  <c:v>0.05</c:v>
                </c:pt>
                <c:pt idx="1">
                  <c:v>0.16999999999999998</c:v>
                </c:pt>
                <c:pt idx="2">
                  <c:v>0.28999999999999998</c:v>
                </c:pt>
                <c:pt idx="3">
                  <c:v>0.46</c:v>
                </c:pt>
                <c:pt idx="4">
                  <c:v>0.59</c:v>
                </c:pt>
                <c:pt idx="5">
                  <c:v>0.63500000000000001</c:v>
                </c:pt>
                <c:pt idx="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F3E-F94B-9262-C66A6BED9CB7}"/>
            </c:ext>
          </c:extLst>
        </c:ser>
        <c:ser>
          <c:idx val="21"/>
          <c:order val="21"/>
          <c:spPr>
            <a:ln w="3175" cmpd="sng"/>
          </c:spPr>
          <c:marker>
            <c:symbol val="none"/>
          </c:marker>
          <c:val>
            <c:numRef>
              <c:f>'U MEAM800 data'!$R$88:$AB$88</c:f>
              <c:numCache>
                <c:formatCode>General</c:formatCode>
                <c:ptCount val="11"/>
                <c:pt idx="0">
                  <c:v>0.01</c:v>
                </c:pt>
                <c:pt idx="1">
                  <c:v>0.11333333333333333</c:v>
                </c:pt>
                <c:pt idx="2">
                  <c:v>0.21666666666666667</c:v>
                </c:pt>
                <c:pt idx="3">
                  <c:v>0.32</c:v>
                </c:pt>
                <c:pt idx="4">
                  <c:v>0.5</c:v>
                </c:pt>
                <c:pt idx="5">
                  <c:v>0.51</c:v>
                </c:pt>
                <c:pt idx="6">
                  <c:v>0.56999999999999995</c:v>
                </c:pt>
                <c:pt idx="7">
                  <c:v>0.61</c:v>
                </c:pt>
                <c:pt idx="8">
                  <c:v>0.65</c:v>
                </c:pt>
                <c:pt idx="9">
                  <c:v>0.71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F3E-F94B-9262-C66A6BED9CB7}"/>
            </c:ext>
          </c:extLst>
        </c:ser>
        <c:ser>
          <c:idx val="22"/>
          <c:order val="22"/>
          <c:spPr>
            <a:ln w="3175" cmpd="sng"/>
          </c:spPr>
          <c:marker>
            <c:symbol val="none"/>
          </c:marker>
          <c:val>
            <c:numRef>
              <c:f>'U MEAM800 data'!$R$89:$AC$89</c:f>
              <c:numCache>
                <c:formatCode>General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0.12</c:v>
                </c:pt>
                <c:pt idx="3">
                  <c:v>0.21</c:v>
                </c:pt>
                <c:pt idx="4">
                  <c:v>0.31</c:v>
                </c:pt>
                <c:pt idx="5">
                  <c:v>0.41</c:v>
                </c:pt>
                <c:pt idx="6">
                  <c:v>0.48</c:v>
                </c:pt>
                <c:pt idx="7">
                  <c:v>0.55000000000000004</c:v>
                </c:pt>
                <c:pt idx="8">
                  <c:v>0.5</c:v>
                </c:pt>
                <c:pt idx="9">
                  <c:v>0.57499999999999996</c:v>
                </c:pt>
                <c:pt idx="10">
                  <c:v>0.65</c:v>
                </c:pt>
                <c:pt idx="11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F3E-F94B-9262-C66A6BED9CB7}"/>
            </c:ext>
          </c:extLst>
        </c:ser>
        <c:ser>
          <c:idx val="23"/>
          <c:order val="23"/>
          <c:spPr>
            <a:ln w="3175" cmpd="sng"/>
          </c:spPr>
          <c:marker>
            <c:symbol val="none"/>
          </c:marker>
          <c:val>
            <c:numRef>
              <c:f>'U MEAM800 data'!$R$90:$AC$90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0.15</c:v>
                </c:pt>
                <c:pt idx="4">
                  <c:v>0.22</c:v>
                </c:pt>
                <c:pt idx="5">
                  <c:v>0.27</c:v>
                </c:pt>
                <c:pt idx="6">
                  <c:v>0.32</c:v>
                </c:pt>
                <c:pt idx="7">
                  <c:v>0.39500000000000002</c:v>
                </c:pt>
                <c:pt idx="8">
                  <c:v>0.47</c:v>
                </c:pt>
                <c:pt idx="9">
                  <c:v>0.59</c:v>
                </c:pt>
                <c:pt idx="10">
                  <c:v>0.64</c:v>
                </c:pt>
                <c:pt idx="1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F3E-F94B-9262-C66A6BED9CB7}"/>
            </c:ext>
          </c:extLst>
        </c:ser>
        <c:ser>
          <c:idx val="24"/>
          <c:order val="24"/>
          <c:spPr>
            <a:ln w="3175" cmpd="sng"/>
          </c:spPr>
          <c:marker>
            <c:symbol val="none"/>
          </c:marker>
          <c:val>
            <c:numRef>
              <c:f>'U MEAM800 data'!$R$91:$AC$91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0.105</c:v>
                </c:pt>
                <c:pt idx="4">
                  <c:v>0.2</c:v>
                </c:pt>
                <c:pt idx="5">
                  <c:v>0.29500000000000004</c:v>
                </c:pt>
                <c:pt idx="6">
                  <c:v>0.39</c:v>
                </c:pt>
                <c:pt idx="7">
                  <c:v>0.39</c:v>
                </c:pt>
                <c:pt idx="8">
                  <c:v>0.53</c:v>
                </c:pt>
                <c:pt idx="9">
                  <c:v>0.60499999999999998</c:v>
                </c:pt>
                <c:pt idx="10">
                  <c:v>0.68</c:v>
                </c:pt>
                <c:pt idx="11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3E-F94B-9262-C66A6BED9CB7}"/>
            </c:ext>
          </c:extLst>
        </c:ser>
        <c:ser>
          <c:idx val="25"/>
          <c:order val="25"/>
          <c:spPr>
            <a:ln w="3175" cmpd="sng"/>
          </c:spPr>
          <c:marker>
            <c:symbol val="none"/>
          </c:marker>
          <c:val>
            <c:numRef>
              <c:f>'U MEAM800 data'!$R$92:$AC$92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7.4999999999999997E-2</c:v>
                </c:pt>
                <c:pt idx="3">
                  <c:v>0.17</c:v>
                </c:pt>
                <c:pt idx="4">
                  <c:v>0.26500000000000001</c:v>
                </c:pt>
                <c:pt idx="5">
                  <c:v>0.36</c:v>
                </c:pt>
                <c:pt idx="6">
                  <c:v>0.33</c:v>
                </c:pt>
                <c:pt idx="7">
                  <c:v>0.51</c:v>
                </c:pt>
                <c:pt idx="8">
                  <c:v>0.6</c:v>
                </c:pt>
                <c:pt idx="9">
                  <c:v>0.64500000000000002</c:v>
                </c:pt>
                <c:pt idx="10">
                  <c:v>0.69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3E-F94B-9262-C66A6BED9CB7}"/>
            </c:ext>
          </c:extLst>
        </c:ser>
        <c:ser>
          <c:idx val="26"/>
          <c:order val="26"/>
          <c:spPr>
            <a:ln w="3175" cmpd="sng"/>
          </c:spPr>
          <c:marker>
            <c:symbol val="none"/>
          </c:marker>
          <c:val>
            <c:numRef>
              <c:f>'U MEAM800 data'!$R$93:$AC$93</c:f>
              <c:numCache>
                <c:formatCode>General</c:formatCode>
                <c:ptCount val="12"/>
                <c:pt idx="0">
                  <c:v>0</c:v>
                </c:pt>
                <c:pt idx="1">
                  <c:v>6.6666666666666638E-2</c:v>
                </c:pt>
                <c:pt idx="2">
                  <c:v>0.14333333333333331</c:v>
                </c:pt>
                <c:pt idx="3">
                  <c:v>0.22</c:v>
                </c:pt>
                <c:pt idx="4">
                  <c:v>0.29666666666666669</c:v>
                </c:pt>
                <c:pt idx="5">
                  <c:v>0.37333333333333335</c:v>
                </c:pt>
                <c:pt idx="6">
                  <c:v>0.45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0.62</c:v>
                </c:pt>
                <c:pt idx="10">
                  <c:v>0.65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3E-F94B-9262-C66A6BED9CB7}"/>
            </c:ext>
          </c:extLst>
        </c:ser>
        <c:ser>
          <c:idx val="27"/>
          <c:order val="27"/>
          <c:spPr>
            <a:ln w="3175" cmpd="sng"/>
          </c:spPr>
          <c:marker>
            <c:symbol val="none"/>
          </c:marker>
          <c:val>
            <c:numRef>
              <c:f>'U MEAM800 data'!$R$94:$AB$94</c:f>
              <c:numCache>
                <c:formatCode>General</c:formatCode>
                <c:ptCount val="11"/>
                <c:pt idx="0">
                  <c:v>0.03</c:v>
                </c:pt>
                <c:pt idx="1">
                  <c:v>0.12</c:v>
                </c:pt>
                <c:pt idx="2">
                  <c:v>0.21</c:v>
                </c:pt>
                <c:pt idx="3">
                  <c:v>0.45</c:v>
                </c:pt>
                <c:pt idx="4">
                  <c:v>0.53</c:v>
                </c:pt>
                <c:pt idx="5">
                  <c:v>0.64</c:v>
                </c:pt>
                <c:pt idx="6">
                  <c:v>0.68333333333333335</c:v>
                </c:pt>
                <c:pt idx="7">
                  <c:v>0.72666666666666668</c:v>
                </c:pt>
                <c:pt idx="8">
                  <c:v>0.77</c:v>
                </c:pt>
                <c:pt idx="9">
                  <c:v>0.78500000000000003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F3E-F94B-9262-C66A6BED9CB7}"/>
            </c:ext>
          </c:extLst>
        </c:ser>
        <c:ser>
          <c:idx val="28"/>
          <c:order val="28"/>
          <c:spPr>
            <a:ln w="3175" cmpd="sng"/>
          </c:spPr>
          <c:marker>
            <c:symbol val="none"/>
          </c:marker>
          <c:val>
            <c:numRef>
              <c:f>'U MEAM800 data'!$R$95:$AB$95</c:f>
              <c:numCache>
                <c:formatCode>General</c:formatCode>
                <c:ptCount val="11"/>
                <c:pt idx="0">
                  <c:v>0</c:v>
                </c:pt>
                <c:pt idx="1">
                  <c:v>0.04</c:v>
                </c:pt>
                <c:pt idx="2">
                  <c:v>0.16499999999999998</c:v>
                </c:pt>
                <c:pt idx="3">
                  <c:v>0.28999999999999998</c:v>
                </c:pt>
                <c:pt idx="4">
                  <c:v>0.4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0.63</c:v>
                </c:pt>
                <c:pt idx="8">
                  <c:v>0.66</c:v>
                </c:pt>
                <c:pt idx="9">
                  <c:v>0.71500000000000008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F3E-F94B-9262-C66A6BED9CB7}"/>
            </c:ext>
          </c:extLst>
        </c:ser>
        <c:ser>
          <c:idx val="29"/>
          <c:order val="29"/>
          <c:spPr>
            <a:ln w="3175" cmpd="sng"/>
          </c:spPr>
          <c:marker>
            <c:symbol val="none"/>
          </c:marker>
          <c:val>
            <c:numRef>
              <c:f>'U MEAM800 data'!$R$96:$AC$96</c:f>
              <c:numCache>
                <c:formatCode>General</c:formatCode>
                <c:ptCount val="12"/>
                <c:pt idx="0">
                  <c:v>0.04</c:v>
                </c:pt>
                <c:pt idx="1">
                  <c:v>0.1</c:v>
                </c:pt>
                <c:pt idx="2">
                  <c:v>0.16</c:v>
                </c:pt>
                <c:pt idx="3">
                  <c:v>0.22</c:v>
                </c:pt>
                <c:pt idx="4">
                  <c:v>0.33</c:v>
                </c:pt>
                <c:pt idx="5">
                  <c:v>0.39</c:v>
                </c:pt>
                <c:pt idx="6">
                  <c:v>0.5</c:v>
                </c:pt>
                <c:pt idx="7">
                  <c:v>0.58000000000000007</c:v>
                </c:pt>
                <c:pt idx="8">
                  <c:v>0.66</c:v>
                </c:pt>
                <c:pt idx="9">
                  <c:v>0.70333333333333337</c:v>
                </c:pt>
                <c:pt idx="10">
                  <c:v>0.7466666666666667</c:v>
                </c:pt>
                <c:pt idx="11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F3E-F94B-9262-C66A6BED9CB7}"/>
            </c:ext>
          </c:extLst>
        </c:ser>
        <c:ser>
          <c:idx val="30"/>
          <c:order val="30"/>
          <c:spPr>
            <a:ln w="3175" cmpd="sng"/>
          </c:spPr>
          <c:marker>
            <c:symbol val="none"/>
          </c:marker>
          <c:val>
            <c:numRef>
              <c:f>'U MEAM800 data'!$R$97:$AC$97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0.21</c:v>
                </c:pt>
                <c:pt idx="4">
                  <c:v>0.27500000000000002</c:v>
                </c:pt>
                <c:pt idx="5">
                  <c:v>0.34</c:v>
                </c:pt>
                <c:pt idx="6">
                  <c:v>0.51</c:v>
                </c:pt>
                <c:pt idx="7">
                  <c:v>0.55000000000000004</c:v>
                </c:pt>
                <c:pt idx="8">
                  <c:v>0.66</c:v>
                </c:pt>
                <c:pt idx="9">
                  <c:v>0.64</c:v>
                </c:pt>
                <c:pt idx="10">
                  <c:v>0.71</c:v>
                </c:pt>
                <c:pt idx="11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F3E-F94B-9262-C66A6BED9CB7}"/>
            </c:ext>
          </c:extLst>
        </c:ser>
        <c:ser>
          <c:idx val="31"/>
          <c:order val="31"/>
          <c:spPr>
            <a:ln w="3175" cmpd="sng"/>
          </c:spPr>
          <c:marker>
            <c:symbol val="none"/>
          </c:marker>
          <c:val>
            <c:numRef>
              <c:f>'U MEAM800 data'!$R$98:$AC$98</c:f>
              <c:numCache>
                <c:formatCode>General</c:formatCode>
                <c:ptCount val="12"/>
                <c:pt idx="0">
                  <c:v>0</c:v>
                </c:pt>
                <c:pt idx="1">
                  <c:v>4.3333333333333356E-2</c:v>
                </c:pt>
                <c:pt idx="2">
                  <c:v>0.11666666666666668</c:v>
                </c:pt>
                <c:pt idx="3">
                  <c:v>0.19</c:v>
                </c:pt>
                <c:pt idx="4">
                  <c:v>0.26333333333333331</c:v>
                </c:pt>
                <c:pt idx="5">
                  <c:v>0.33666666666666667</c:v>
                </c:pt>
                <c:pt idx="6">
                  <c:v>0.41</c:v>
                </c:pt>
                <c:pt idx="7">
                  <c:v>0.46</c:v>
                </c:pt>
                <c:pt idx="8">
                  <c:v>0.5</c:v>
                </c:pt>
                <c:pt idx="9">
                  <c:v>0.56000000000000005</c:v>
                </c:pt>
                <c:pt idx="10">
                  <c:v>0.65</c:v>
                </c:pt>
                <c:pt idx="11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F3E-F94B-9262-C66A6BED9CB7}"/>
            </c:ext>
          </c:extLst>
        </c:ser>
        <c:ser>
          <c:idx val="32"/>
          <c:order val="32"/>
          <c:spPr>
            <a:ln w="3175" cmpd="sng"/>
          </c:spPr>
          <c:marker>
            <c:symbol val="none"/>
          </c:marker>
          <c:val>
            <c:numRef>
              <c:f>'U MEAM800 data'!$R$99:$AC$99</c:f>
              <c:numCache>
                <c:formatCode>General</c:formatCode>
                <c:ptCount val="12"/>
                <c:pt idx="0">
                  <c:v>0</c:v>
                </c:pt>
                <c:pt idx="1">
                  <c:v>6.6666666666666707E-2</c:v>
                </c:pt>
                <c:pt idx="2">
                  <c:v>0.13333333333333336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0.33333333333333337</c:v>
                </c:pt>
                <c:pt idx="6">
                  <c:v>0.4</c:v>
                </c:pt>
                <c:pt idx="7">
                  <c:v>0.5</c:v>
                </c:pt>
                <c:pt idx="8">
                  <c:v>0.53</c:v>
                </c:pt>
                <c:pt idx="9">
                  <c:v>0.65</c:v>
                </c:pt>
                <c:pt idx="10">
                  <c:v>0.65</c:v>
                </c:pt>
                <c:pt idx="1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F3E-F94B-9262-C66A6BED9CB7}"/>
            </c:ext>
          </c:extLst>
        </c:ser>
        <c:ser>
          <c:idx val="33"/>
          <c:order val="33"/>
          <c:spPr>
            <a:ln w="3175" cmpd="sng"/>
          </c:spPr>
          <c:marker>
            <c:symbol val="none"/>
          </c:marker>
          <c:val>
            <c:numRef>
              <c:f>'U MEAM800 data'!$R$100:$AC$100</c:f>
              <c:numCache>
                <c:formatCode>General</c:formatCode>
                <c:ptCount val="12"/>
                <c:pt idx="0">
                  <c:v>0</c:v>
                </c:pt>
                <c:pt idx="1">
                  <c:v>4.3333333333333356E-2</c:v>
                </c:pt>
                <c:pt idx="2">
                  <c:v>0.11666666666666668</c:v>
                </c:pt>
                <c:pt idx="3">
                  <c:v>0.19</c:v>
                </c:pt>
                <c:pt idx="4">
                  <c:v>0.26333333333333331</c:v>
                </c:pt>
                <c:pt idx="5">
                  <c:v>0.33666666666666667</c:v>
                </c:pt>
                <c:pt idx="6">
                  <c:v>0.41</c:v>
                </c:pt>
                <c:pt idx="7">
                  <c:v>0.56000000000000005</c:v>
                </c:pt>
                <c:pt idx="8">
                  <c:v>0.6</c:v>
                </c:pt>
                <c:pt idx="9">
                  <c:v>0.64</c:v>
                </c:pt>
                <c:pt idx="10">
                  <c:v>0.68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F3E-F94B-9262-C66A6BED9CB7}"/>
            </c:ext>
          </c:extLst>
        </c:ser>
        <c:ser>
          <c:idx val="34"/>
          <c:order val="34"/>
          <c:spPr>
            <a:ln w="3175" cmpd="sng"/>
          </c:spPr>
          <c:marker>
            <c:symbol val="none"/>
          </c:marker>
          <c:val>
            <c:numRef>
              <c:f>'U MEAM800 data'!$R$101:$AC$101</c:f>
              <c:numCache>
                <c:formatCode>General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0.48</c:v>
                </c:pt>
                <c:pt idx="6">
                  <c:v>0.54</c:v>
                </c:pt>
                <c:pt idx="7">
                  <c:v>0.60000000000000009</c:v>
                </c:pt>
                <c:pt idx="8">
                  <c:v>0.66</c:v>
                </c:pt>
                <c:pt idx="9">
                  <c:v>0.7</c:v>
                </c:pt>
                <c:pt idx="10">
                  <c:v>0.74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F3E-F94B-9262-C66A6BED9CB7}"/>
            </c:ext>
          </c:extLst>
        </c:ser>
        <c:ser>
          <c:idx val="35"/>
          <c:order val="35"/>
          <c:spPr>
            <a:ln w="3175" cmpd="sng"/>
          </c:spPr>
          <c:marker>
            <c:symbol val="none"/>
          </c:marker>
          <c:val>
            <c:numRef>
              <c:f>'U MEAM800 data'!$R$102:$AB$102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0.41</c:v>
                </c:pt>
                <c:pt idx="6">
                  <c:v>0.5</c:v>
                </c:pt>
                <c:pt idx="7">
                  <c:v>0.55499999999999994</c:v>
                </c:pt>
                <c:pt idx="8">
                  <c:v>0.61</c:v>
                </c:pt>
                <c:pt idx="9">
                  <c:v>0.65500000000000003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F3E-F94B-9262-C66A6BED9CB7}"/>
            </c:ext>
          </c:extLst>
        </c:ser>
        <c:ser>
          <c:idx val="36"/>
          <c:order val="36"/>
          <c:spPr>
            <a:ln w="3175" cmpd="sng"/>
          </c:spPr>
          <c:marker>
            <c:symbol val="none"/>
          </c:marker>
          <c:val>
            <c:numRef>
              <c:f>'U MEAM800 data'!$R$103:$AC$103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0.2</c:v>
                </c:pt>
                <c:pt idx="4">
                  <c:v>0.32</c:v>
                </c:pt>
                <c:pt idx="5">
                  <c:v>0.44</c:v>
                </c:pt>
                <c:pt idx="6">
                  <c:v>0.47</c:v>
                </c:pt>
                <c:pt idx="7">
                  <c:v>0.56999999999999995</c:v>
                </c:pt>
                <c:pt idx="8">
                  <c:v>0.6</c:v>
                </c:pt>
                <c:pt idx="9">
                  <c:v>0.64</c:v>
                </c:pt>
                <c:pt idx="10">
                  <c:v>0.68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F3E-F94B-9262-C66A6BED9CB7}"/>
            </c:ext>
          </c:extLst>
        </c:ser>
        <c:ser>
          <c:idx val="37"/>
          <c:order val="37"/>
          <c:spPr>
            <a:ln w="3175" cmpd="sng"/>
          </c:spPr>
          <c:marker>
            <c:symbol val="none"/>
          </c:marker>
          <c:val>
            <c:numRef>
              <c:f>'U MEAM800 data'!$R$104:$AC$104</c:f>
              <c:numCache>
                <c:formatCode>General</c:formatCode>
                <c:ptCount val="12"/>
                <c:pt idx="0">
                  <c:v>0</c:v>
                </c:pt>
                <c:pt idx="1">
                  <c:v>2.6666666666666644E-2</c:v>
                </c:pt>
                <c:pt idx="2">
                  <c:v>0.10333333333333332</c:v>
                </c:pt>
                <c:pt idx="3">
                  <c:v>0.18</c:v>
                </c:pt>
                <c:pt idx="4">
                  <c:v>0.25666666666666665</c:v>
                </c:pt>
                <c:pt idx="5">
                  <c:v>0.33333333333333331</c:v>
                </c:pt>
                <c:pt idx="6">
                  <c:v>0.41</c:v>
                </c:pt>
                <c:pt idx="7">
                  <c:v>0.54</c:v>
                </c:pt>
                <c:pt idx="8">
                  <c:v>0.61</c:v>
                </c:pt>
                <c:pt idx="9">
                  <c:v>0.64999999999999991</c:v>
                </c:pt>
                <c:pt idx="10">
                  <c:v>0.69</c:v>
                </c:pt>
                <c:pt idx="1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F3E-F94B-9262-C66A6BED9CB7}"/>
            </c:ext>
          </c:extLst>
        </c:ser>
        <c:ser>
          <c:idx val="38"/>
          <c:order val="38"/>
          <c:spPr>
            <a:ln w="3175" cmpd="sng"/>
          </c:spPr>
          <c:marker>
            <c:symbol val="none"/>
          </c:marker>
          <c:val>
            <c:numRef>
              <c:f>'U MEAM800 data'!$R$105:$AC$105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0.2</c:v>
                </c:pt>
                <c:pt idx="4">
                  <c:v>0.26500000000000001</c:v>
                </c:pt>
                <c:pt idx="5">
                  <c:v>0.33</c:v>
                </c:pt>
                <c:pt idx="6">
                  <c:v>0.5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0.63</c:v>
                </c:pt>
                <c:pt idx="10">
                  <c:v>0.67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F3E-F94B-9262-C66A6BED9CB7}"/>
            </c:ext>
          </c:extLst>
        </c:ser>
        <c:ser>
          <c:idx val="39"/>
          <c:order val="39"/>
          <c:spPr>
            <a:ln w="3175" cmpd="sng"/>
          </c:spPr>
          <c:marker>
            <c:symbol val="none"/>
          </c:marker>
          <c:val>
            <c:numRef>
              <c:f>'U MEAM800 data'!$R$106:$AB$106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0.18</c:v>
                </c:pt>
                <c:pt idx="4">
                  <c:v>0.3</c:v>
                </c:pt>
                <c:pt idx="5">
                  <c:v>0.39</c:v>
                </c:pt>
                <c:pt idx="6">
                  <c:v>0.59</c:v>
                </c:pt>
                <c:pt idx="7">
                  <c:v>0.56000000000000005</c:v>
                </c:pt>
                <c:pt idx="8">
                  <c:v>0.61</c:v>
                </c:pt>
                <c:pt idx="9">
                  <c:v>0.65999999999999992</c:v>
                </c:pt>
                <c:pt idx="1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F3E-F94B-9262-C66A6BED9CB7}"/>
            </c:ext>
          </c:extLst>
        </c:ser>
        <c:ser>
          <c:idx val="40"/>
          <c:order val="40"/>
          <c:spPr>
            <a:ln w="3175" cmpd="sng"/>
          </c:spPr>
          <c:marker>
            <c:symbol val="none"/>
          </c:marker>
          <c:val>
            <c:numRef>
              <c:f>'U MEAM800 data'!$R$107:$AC$107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0.19</c:v>
                </c:pt>
                <c:pt idx="4">
                  <c:v>0.26</c:v>
                </c:pt>
                <c:pt idx="5">
                  <c:v>0.33</c:v>
                </c:pt>
                <c:pt idx="6">
                  <c:v>0.48</c:v>
                </c:pt>
                <c:pt idx="7">
                  <c:v>0.61</c:v>
                </c:pt>
                <c:pt idx="8">
                  <c:v>0.66</c:v>
                </c:pt>
                <c:pt idx="9">
                  <c:v>0.67500000000000004</c:v>
                </c:pt>
                <c:pt idx="10">
                  <c:v>0.69</c:v>
                </c:pt>
                <c:pt idx="11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F3E-F94B-9262-C66A6BED9CB7}"/>
            </c:ext>
          </c:extLst>
        </c:ser>
        <c:ser>
          <c:idx val="41"/>
          <c:order val="41"/>
          <c:spPr>
            <a:ln w="3175" cmpd="sng"/>
          </c:spPr>
          <c:marker>
            <c:symbol val="none"/>
          </c:marker>
          <c:val>
            <c:numRef>
              <c:f>'U MEAM800 data'!$R$108:$AC$108</c:f>
              <c:numCache>
                <c:formatCode>General</c:formatCode>
                <c:ptCount val="12"/>
                <c:pt idx="0">
                  <c:v>0.01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0.19</c:v>
                </c:pt>
                <c:pt idx="4">
                  <c:v>0.25</c:v>
                </c:pt>
                <c:pt idx="5">
                  <c:v>0.36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0.57999999999999996</c:v>
                </c:pt>
                <c:pt idx="9">
                  <c:v>0.61</c:v>
                </c:pt>
                <c:pt idx="10">
                  <c:v>0.64</c:v>
                </c:pt>
                <c:pt idx="11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F3E-F94B-9262-C66A6BED9CB7}"/>
            </c:ext>
          </c:extLst>
        </c:ser>
        <c:ser>
          <c:idx val="42"/>
          <c:order val="42"/>
          <c:spPr>
            <a:ln w="3175" cmpd="sng"/>
          </c:spPr>
          <c:marker>
            <c:symbol val="none"/>
          </c:marker>
          <c:val>
            <c:numRef>
              <c:f>'U MEAM800 data'!$R$109:$AB$109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0.28000000000000003</c:v>
                </c:pt>
                <c:pt idx="5">
                  <c:v>0.43</c:v>
                </c:pt>
                <c:pt idx="6">
                  <c:v>0.5</c:v>
                </c:pt>
                <c:pt idx="7">
                  <c:v>0.52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F3E-F94B-9262-C66A6BED9CB7}"/>
            </c:ext>
          </c:extLst>
        </c:ser>
        <c:ser>
          <c:idx val="43"/>
          <c:order val="43"/>
          <c:spPr>
            <a:ln w="3175" cmpd="sng"/>
          </c:spPr>
          <c:marker>
            <c:symbol val="none"/>
          </c:marker>
          <c:val>
            <c:numRef>
              <c:f>'U MEAM800 data'!$R$110:$Z$110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0.42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0.59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F3E-F94B-9262-C66A6BED9CB7}"/>
            </c:ext>
          </c:extLst>
        </c:ser>
        <c:ser>
          <c:idx val="44"/>
          <c:order val="44"/>
          <c:spPr>
            <a:ln w="3175" cmpd="sng"/>
          </c:spPr>
          <c:marker>
            <c:symbol val="none"/>
          </c:marker>
          <c:val>
            <c:numRef>
              <c:f>'U MEAM800 data'!$R$111:$AB$111</c:f>
              <c:numCache>
                <c:formatCode>General</c:formatCode>
                <c:ptCount val="11"/>
                <c:pt idx="0">
                  <c:v>0.06</c:v>
                </c:pt>
                <c:pt idx="1">
                  <c:v>0.11</c:v>
                </c:pt>
                <c:pt idx="2">
                  <c:v>0.16</c:v>
                </c:pt>
                <c:pt idx="3">
                  <c:v>0.21</c:v>
                </c:pt>
                <c:pt idx="4">
                  <c:v>0.45</c:v>
                </c:pt>
                <c:pt idx="5">
                  <c:v>0.48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0.68</c:v>
                </c:pt>
                <c:pt idx="9">
                  <c:v>0.7350000000000001</c:v>
                </c:pt>
                <c:pt idx="1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F3E-F94B-9262-C66A6BED9CB7}"/>
            </c:ext>
          </c:extLst>
        </c:ser>
        <c:ser>
          <c:idx val="45"/>
          <c:order val="45"/>
          <c:spPr>
            <a:ln w="3175" cmpd="sng"/>
          </c:spPr>
          <c:marker>
            <c:symbol val="none"/>
          </c:marker>
          <c:val>
            <c:numRef>
              <c:f>'U MEAM800 data'!$R$112:$AB$112</c:f>
              <c:numCache>
                <c:formatCode>General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0.53</c:v>
                </c:pt>
                <c:pt idx="7">
                  <c:v>0.48</c:v>
                </c:pt>
                <c:pt idx="8">
                  <c:v>0.61</c:v>
                </c:pt>
                <c:pt idx="9">
                  <c:v>0.64999999999999991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F3E-F94B-9262-C66A6BED9CB7}"/>
            </c:ext>
          </c:extLst>
        </c:ser>
        <c:ser>
          <c:idx val="46"/>
          <c:order val="46"/>
          <c:spPr>
            <a:ln w="3175" cmpd="sng"/>
          </c:spPr>
          <c:marker>
            <c:symbol val="none"/>
          </c:marker>
          <c:val>
            <c:numRef>
              <c:f>'U MEAM800 data'!$R$113:$AB$113</c:f>
              <c:numCache>
                <c:formatCode>General</c:formatCode>
                <c:ptCount val="11"/>
                <c:pt idx="0">
                  <c:v>0.05</c:v>
                </c:pt>
                <c:pt idx="1">
                  <c:v>0.13</c:v>
                </c:pt>
                <c:pt idx="2">
                  <c:v>0.21</c:v>
                </c:pt>
                <c:pt idx="3">
                  <c:v>0.28999999999999998</c:v>
                </c:pt>
                <c:pt idx="4">
                  <c:v>0.39</c:v>
                </c:pt>
                <c:pt idx="5">
                  <c:v>0.57999999999999996</c:v>
                </c:pt>
                <c:pt idx="6">
                  <c:v>0.68</c:v>
                </c:pt>
                <c:pt idx="7">
                  <c:v>0.66500000000000004</c:v>
                </c:pt>
                <c:pt idx="8">
                  <c:v>0.65</c:v>
                </c:pt>
                <c:pt idx="9">
                  <c:v>0.71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F3E-F94B-9262-C66A6BED9CB7}"/>
            </c:ext>
          </c:extLst>
        </c:ser>
        <c:ser>
          <c:idx val="47"/>
          <c:order val="47"/>
          <c:spPr>
            <a:ln w="3175" cmpd="sng"/>
          </c:spPr>
          <c:marker>
            <c:symbol val="none"/>
          </c:marker>
          <c:val>
            <c:numRef>
              <c:f>'U MEAM800 data'!$R$114:$AB$114</c:f>
              <c:numCache>
                <c:formatCode>General</c:formatCode>
                <c:ptCount val="11"/>
                <c:pt idx="0">
                  <c:v>0</c:v>
                </c:pt>
                <c:pt idx="1">
                  <c:v>0.03</c:v>
                </c:pt>
                <c:pt idx="2">
                  <c:v>0.22</c:v>
                </c:pt>
                <c:pt idx="3">
                  <c:v>0.22</c:v>
                </c:pt>
                <c:pt idx="4">
                  <c:v>0.3</c:v>
                </c:pt>
                <c:pt idx="5">
                  <c:v>0.4</c:v>
                </c:pt>
                <c:pt idx="6">
                  <c:v>0.63</c:v>
                </c:pt>
                <c:pt idx="7">
                  <c:v>0.56000000000000005</c:v>
                </c:pt>
                <c:pt idx="8">
                  <c:v>0.66</c:v>
                </c:pt>
                <c:pt idx="9">
                  <c:v>0.70500000000000007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F3E-F94B-9262-C66A6BED9CB7}"/>
            </c:ext>
          </c:extLst>
        </c:ser>
        <c:ser>
          <c:idx val="48"/>
          <c:order val="48"/>
          <c:spPr>
            <a:ln w="3175" cmpd="sng"/>
          </c:spPr>
          <c:marker>
            <c:symbol val="none"/>
          </c:marker>
          <c:val>
            <c:numRef>
              <c:f>'U MEAM800 data'!$R$115:$AB$115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0.28999999999999998</c:v>
                </c:pt>
                <c:pt idx="4">
                  <c:v>0.39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0.62</c:v>
                </c:pt>
                <c:pt idx="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F3E-F94B-9262-C66A6BED9CB7}"/>
            </c:ext>
          </c:extLst>
        </c:ser>
        <c:ser>
          <c:idx val="49"/>
          <c:order val="49"/>
          <c:spPr>
            <a:ln w="3175" cmpd="sng"/>
          </c:spPr>
          <c:marker>
            <c:symbol val="none"/>
          </c:marker>
          <c:val>
            <c:numRef>
              <c:f>'U MEAM800 data'!$R$116:$AB$116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0.4</c:v>
                </c:pt>
                <c:pt idx="6">
                  <c:v>0.65</c:v>
                </c:pt>
                <c:pt idx="7">
                  <c:v>0.71</c:v>
                </c:pt>
                <c:pt idx="8">
                  <c:v>0.67</c:v>
                </c:pt>
                <c:pt idx="9">
                  <c:v>0.70500000000000007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F3E-F94B-9262-C66A6BED9CB7}"/>
            </c:ext>
          </c:extLst>
        </c:ser>
        <c:ser>
          <c:idx val="50"/>
          <c:order val="50"/>
          <c:spPr>
            <a:ln w="3175" cmpd="sng"/>
          </c:spPr>
          <c:marker>
            <c:symbol val="none"/>
          </c:marker>
          <c:val>
            <c:numRef>
              <c:f>'U MEAM800 data'!$R$117:$AB$117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0.34</c:v>
                </c:pt>
                <c:pt idx="4">
                  <c:v>0.34</c:v>
                </c:pt>
                <c:pt idx="5">
                  <c:v>0.48</c:v>
                </c:pt>
                <c:pt idx="6">
                  <c:v>0.63</c:v>
                </c:pt>
                <c:pt idx="7">
                  <c:v>0.65999999999999992</c:v>
                </c:pt>
                <c:pt idx="8">
                  <c:v>0.69</c:v>
                </c:pt>
                <c:pt idx="9">
                  <c:v>0.70499999999999996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F3E-F94B-9262-C66A6BED9CB7}"/>
            </c:ext>
          </c:extLst>
        </c:ser>
        <c:ser>
          <c:idx val="51"/>
          <c:order val="51"/>
          <c:spPr>
            <a:ln w="3175" cmpd="sng"/>
          </c:spPr>
          <c:marker>
            <c:symbol val="none"/>
          </c:marker>
          <c:val>
            <c:numRef>
              <c:f>'U MEAM800 data'!$R$118:$AB$118</c:f>
              <c:numCache>
                <c:formatCode>General</c:formatCode>
                <c:ptCount val="11"/>
                <c:pt idx="0">
                  <c:v>0</c:v>
                </c:pt>
                <c:pt idx="1">
                  <c:v>0.03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0.38</c:v>
                </c:pt>
                <c:pt idx="5">
                  <c:v>0.5</c:v>
                </c:pt>
                <c:pt idx="6">
                  <c:v>0.61</c:v>
                </c:pt>
                <c:pt idx="7">
                  <c:v>0.63</c:v>
                </c:pt>
                <c:pt idx="8">
                  <c:v>0.65</c:v>
                </c:pt>
                <c:pt idx="9">
                  <c:v>0.71500000000000008</c:v>
                </c:pt>
                <c:pt idx="1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F3E-F94B-9262-C66A6BED9CB7}"/>
            </c:ext>
          </c:extLst>
        </c:ser>
        <c:ser>
          <c:idx val="52"/>
          <c:order val="52"/>
          <c:spPr>
            <a:ln w="3175" cmpd="sng"/>
          </c:spPr>
          <c:marker>
            <c:symbol val="none"/>
          </c:marker>
          <c:val>
            <c:numRef>
              <c:f>'U MEAM800 data'!$R$119:$Z$119</c:f>
              <c:numCache>
                <c:formatCode>General</c:formatCode>
                <c:ptCount val="9"/>
                <c:pt idx="0">
                  <c:v>0</c:v>
                </c:pt>
                <c:pt idx="1">
                  <c:v>0.04</c:v>
                </c:pt>
                <c:pt idx="2">
                  <c:v>0.23</c:v>
                </c:pt>
                <c:pt idx="3">
                  <c:v>0.33</c:v>
                </c:pt>
                <c:pt idx="4">
                  <c:v>0.42</c:v>
                </c:pt>
                <c:pt idx="5">
                  <c:v>0.48</c:v>
                </c:pt>
                <c:pt idx="6">
                  <c:v>0.6</c:v>
                </c:pt>
                <c:pt idx="7">
                  <c:v>0.64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F3E-F94B-9262-C66A6BED9CB7}"/>
            </c:ext>
          </c:extLst>
        </c:ser>
        <c:ser>
          <c:idx val="53"/>
          <c:order val="53"/>
          <c:spPr>
            <a:ln w="3175" cmpd="sng"/>
          </c:spPr>
          <c:marker>
            <c:symbol val="none"/>
          </c:marker>
          <c:val>
            <c:numRef>
              <c:f>'U MEAM800 data'!$R$120:$Z$120</c:f>
              <c:numCache>
                <c:formatCode>General</c:formatCode>
                <c:ptCount val="9"/>
                <c:pt idx="0">
                  <c:v>0</c:v>
                </c:pt>
                <c:pt idx="1">
                  <c:v>6.0606060606060608E-2</c:v>
                </c:pt>
                <c:pt idx="2">
                  <c:v>0.23</c:v>
                </c:pt>
                <c:pt idx="3">
                  <c:v>0.34</c:v>
                </c:pt>
                <c:pt idx="4">
                  <c:v>0.34</c:v>
                </c:pt>
                <c:pt idx="5">
                  <c:v>0.5</c:v>
                </c:pt>
                <c:pt idx="6">
                  <c:v>0.5</c:v>
                </c:pt>
                <c:pt idx="7">
                  <c:v>0.63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F3E-F94B-9262-C66A6BED9CB7}"/>
            </c:ext>
          </c:extLst>
        </c:ser>
        <c:ser>
          <c:idx val="54"/>
          <c:order val="54"/>
          <c:spPr>
            <a:ln w="3175" cmpd="sng"/>
          </c:spPr>
          <c:marker>
            <c:symbol val="none"/>
          </c:marker>
          <c:val>
            <c:numRef>
              <c:f>'U MEAM800 data'!$R$121:$AB$121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0.4</c:v>
                </c:pt>
                <c:pt idx="5">
                  <c:v>0.52</c:v>
                </c:pt>
                <c:pt idx="6">
                  <c:v>0.45</c:v>
                </c:pt>
                <c:pt idx="7">
                  <c:v>0.66</c:v>
                </c:pt>
                <c:pt idx="8">
                  <c:v>0.66</c:v>
                </c:pt>
                <c:pt idx="9">
                  <c:v>0.70500000000000007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F3E-F94B-9262-C66A6BED9CB7}"/>
            </c:ext>
          </c:extLst>
        </c:ser>
        <c:ser>
          <c:idx val="55"/>
          <c:order val="55"/>
          <c:spPr>
            <a:ln w="57150" cmpd="sng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'U MEAM800 data'!$R$122:$AC$122</c:f>
              <c:numCache>
                <c:formatCode>General</c:formatCode>
                <c:ptCount val="12"/>
                <c:pt idx="0">
                  <c:v>1.0010344827586209E-2</c:v>
                </c:pt>
                <c:pt idx="1">
                  <c:v>6.9273928944618604E-2</c:v>
                </c:pt>
                <c:pt idx="2">
                  <c:v>0.17049735283873216</c:v>
                </c:pt>
                <c:pt idx="3">
                  <c:v>0.27253075583420416</c:v>
                </c:pt>
                <c:pt idx="4">
                  <c:v>0.36243887147335418</c:v>
                </c:pt>
                <c:pt idx="5">
                  <c:v>0.45538510971786833</c:v>
                </c:pt>
                <c:pt idx="6">
                  <c:v>0.52660977011494259</c:v>
                </c:pt>
                <c:pt idx="7">
                  <c:v>0.59005766283524907</c:v>
                </c:pt>
                <c:pt idx="8">
                  <c:v>0.63400689655172404</c:v>
                </c:pt>
                <c:pt idx="9">
                  <c:v>0.67769396551724137</c:v>
                </c:pt>
                <c:pt idx="10">
                  <c:v>0.72178591335447739</c:v>
                </c:pt>
                <c:pt idx="11">
                  <c:v>0.80173275862068949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F3E-F94B-9262-C66A6BED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5676336"/>
        <c:axId val="-1085728368"/>
      </c:lineChart>
      <c:catAx>
        <c:axId val="-108567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85728368"/>
        <c:crosses val="autoZero"/>
        <c:auto val="1"/>
        <c:lblAlgn val="ctr"/>
        <c:lblOffset val="100"/>
        <c:noMultiLvlLbl val="0"/>
      </c:catAx>
      <c:valAx>
        <c:axId val="-108572836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85676336"/>
        <c:crosses val="autoZero"/>
        <c:crossBetween val="between"/>
      </c:valAx>
      <c:spPr>
        <a:noFill/>
        <a:ln w="3175" cmpd="sng">
          <a:solidFill>
            <a:schemeClr val="tx1"/>
          </a:solidFill>
        </a:ln>
      </c:spPr>
    </c:plotArea>
    <c:plotVisOnly val="1"/>
    <c:dispBlanksAs val="gap"/>
    <c:showDLblsOverMax val="0"/>
  </c:chart>
  <c:spPr>
    <a:ln w="3175" cmpd="sng"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'U MEAM800 data'!$Q$5:$Q$59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'U MEAM800 data'!$P$5:$P$59</c:f>
              <c:numCache>
                <c:formatCode>General</c:formatCode>
                <c:ptCount val="55"/>
                <c:pt idx="0">
                  <c:v>35.6</c:v>
                </c:pt>
                <c:pt idx="1">
                  <c:v>35.9</c:v>
                </c:pt>
                <c:pt idx="2">
                  <c:v>38.299999999999997</c:v>
                </c:pt>
                <c:pt idx="3">
                  <c:v>49</c:v>
                </c:pt>
                <c:pt idx="4">
                  <c:v>58.1</c:v>
                </c:pt>
                <c:pt idx="5">
                  <c:v>94.2</c:v>
                </c:pt>
                <c:pt idx="6">
                  <c:v>97.5</c:v>
                </c:pt>
                <c:pt idx="7">
                  <c:v>98.4</c:v>
                </c:pt>
                <c:pt idx="8">
                  <c:v>91.8</c:v>
                </c:pt>
                <c:pt idx="9">
                  <c:v>83.5</c:v>
                </c:pt>
                <c:pt idx="10">
                  <c:v>39.4</c:v>
                </c:pt>
                <c:pt idx="11">
                  <c:v>42.1</c:v>
                </c:pt>
                <c:pt idx="12">
                  <c:v>48.4</c:v>
                </c:pt>
                <c:pt idx="13">
                  <c:v>66.3</c:v>
                </c:pt>
                <c:pt idx="14">
                  <c:v>89.5</c:v>
                </c:pt>
                <c:pt idx="15">
                  <c:v>99.1</c:v>
                </c:pt>
                <c:pt idx="16">
                  <c:v>103.4</c:v>
                </c:pt>
                <c:pt idx="17">
                  <c:v>94.4</c:v>
                </c:pt>
                <c:pt idx="18">
                  <c:v>90.8</c:v>
                </c:pt>
                <c:pt idx="19">
                  <c:v>43.1</c:v>
                </c:pt>
                <c:pt idx="20">
                  <c:v>53.1</c:v>
                </c:pt>
                <c:pt idx="21">
                  <c:v>67.900000000000006</c:v>
                </c:pt>
                <c:pt idx="22">
                  <c:v>87</c:v>
                </c:pt>
                <c:pt idx="23">
                  <c:v>101.1</c:v>
                </c:pt>
                <c:pt idx="24">
                  <c:v>97.5</c:v>
                </c:pt>
                <c:pt idx="25">
                  <c:v>91</c:v>
                </c:pt>
                <c:pt idx="26">
                  <c:v>86.3</c:v>
                </c:pt>
                <c:pt idx="27">
                  <c:v>58.1</c:v>
                </c:pt>
                <c:pt idx="28">
                  <c:v>68.7</c:v>
                </c:pt>
                <c:pt idx="29">
                  <c:v>80.599999999999994</c:v>
                </c:pt>
                <c:pt idx="30">
                  <c:v>83.3</c:v>
                </c:pt>
                <c:pt idx="31">
                  <c:v>97.5</c:v>
                </c:pt>
                <c:pt idx="32">
                  <c:v>89.4</c:v>
                </c:pt>
                <c:pt idx="33">
                  <c:v>86.9</c:v>
                </c:pt>
                <c:pt idx="34">
                  <c:v>74.400000000000006</c:v>
                </c:pt>
                <c:pt idx="35">
                  <c:v>81.7</c:v>
                </c:pt>
                <c:pt idx="36">
                  <c:v>80.7</c:v>
                </c:pt>
                <c:pt idx="37">
                  <c:v>87.6</c:v>
                </c:pt>
                <c:pt idx="38">
                  <c:v>84.9</c:v>
                </c:pt>
                <c:pt idx="39">
                  <c:v>78</c:v>
                </c:pt>
                <c:pt idx="40">
                  <c:v>82.4</c:v>
                </c:pt>
                <c:pt idx="41">
                  <c:v>79</c:v>
                </c:pt>
                <c:pt idx="42">
                  <c:v>80.400000000000006</c:v>
                </c:pt>
                <c:pt idx="43">
                  <c:v>75.3</c:v>
                </c:pt>
                <c:pt idx="44">
                  <c:v>73.5</c:v>
                </c:pt>
                <c:pt idx="45">
                  <c:v>85.1</c:v>
                </c:pt>
                <c:pt idx="46">
                  <c:v>65.5</c:v>
                </c:pt>
                <c:pt idx="47">
                  <c:v>77.2</c:v>
                </c:pt>
                <c:pt idx="48">
                  <c:v>69</c:v>
                </c:pt>
                <c:pt idx="49">
                  <c:v>71.5</c:v>
                </c:pt>
                <c:pt idx="50">
                  <c:v>70.2</c:v>
                </c:pt>
                <c:pt idx="51">
                  <c:v>70.3</c:v>
                </c:pt>
                <c:pt idx="52">
                  <c:v>69.3</c:v>
                </c:pt>
                <c:pt idx="53">
                  <c:v>76.3</c:v>
                </c:pt>
                <c:pt idx="54">
                  <c:v>73.2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8-C44C-A655-81DD0DC8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6235616"/>
        <c:axId val="-1085686000"/>
      </c:scatterChart>
      <c:valAx>
        <c:axId val="-10862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85686000"/>
        <c:crosses val="autoZero"/>
        <c:crossBetween val="midCat"/>
      </c:valAx>
      <c:valAx>
        <c:axId val="-1085686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08623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data'!$R$67:$AC$67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0.33</c:v>
                </c:pt>
                <c:pt idx="2">
                  <c:v>0.61616161616161613</c:v>
                </c:pt>
                <c:pt idx="3">
                  <c:v>0.71717171717171713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C-3645-8AD6-0D318D36DF80}"/>
            </c:ext>
          </c:extLst>
        </c:ser>
        <c:ser>
          <c:idx val="1"/>
          <c:order val="1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data'!$R$68:$AC$68</c:f>
              <c:numCache>
                <c:formatCode>General</c:formatCode>
                <c:ptCount val="12"/>
                <c:pt idx="0">
                  <c:v>0.03</c:v>
                </c:pt>
                <c:pt idx="1">
                  <c:v>0.28999999999999998</c:v>
                </c:pt>
                <c:pt idx="2">
                  <c:v>0.63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C-3645-8AD6-0D318D36DF80}"/>
            </c:ext>
          </c:extLst>
        </c:ser>
        <c:ser>
          <c:idx val="2"/>
          <c:order val="2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data'!$R$69:$AC$69</c:f>
              <c:numCache>
                <c:formatCode>General</c:formatCode>
                <c:ptCount val="12"/>
                <c:pt idx="0">
                  <c:v>0.02</c:v>
                </c:pt>
                <c:pt idx="1">
                  <c:v>0.32</c:v>
                </c:pt>
                <c:pt idx="2">
                  <c:v>0.56000000000000005</c:v>
                </c:pt>
                <c:pt idx="3">
                  <c:v>0.63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C-3645-8AD6-0D318D36DF80}"/>
            </c:ext>
          </c:extLst>
        </c:ser>
        <c:ser>
          <c:idx val="3"/>
          <c:order val="3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data'!$R$70:$AC$70</c:f>
              <c:numCache>
                <c:formatCode>General</c:formatCode>
                <c:ptCount val="12"/>
                <c:pt idx="0">
                  <c:v>0.01</c:v>
                </c:pt>
                <c:pt idx="1">
                  <c:v>0.16</c:v>
                </c:pt>
                <c:pt idx="2">
                  <c:v>0.35</c:v>
                </c:pt>
                <c:pt idx="3">
                  <c:v>0.52</c:v>
                </c:pt>
                <c:pt idx="4">
                  <c:v>0.64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AC-3645-8AD6-0D318D36DF80}"/>
            </c:ext>
          </c:extLst>
        </c:ser>
        <c:ser>
          <c:idx val="4"/>
          <c:order val="4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data'!$R$71:$AC$71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0.28000000000000003</c:v>
                </c:pt>
                <c:pt idx="3">
                  <c:v>0.46</c:v>
                </c:pt>
                <c:pt idx="4">
                  <c:v>0.49</c:v>
                </c:pt>
                <c:pt idx="5">
                  <c:v>0.61</c:v>
                </c:pt>
                <c:pt idx="6">
                  <c:v>0.57999999999999996</c:v>
                </c:pt>
                <c:pt idx="7">
                  <c:v>0.65999999999999992</c:v>
                </c:pt>
                <c:pt idx="8">
                  <c:v>0.74</c:v>
                </c:pt>
                <c:pt idx="9">
                  <c:v>0.72499999999999998</c:v>
                </c:pt>
                <c:pt idx="1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C-3645-8AD6-0D318D36DF80}"/>
            </c:ext>
          </c:extLst>
        </c:ser>
        <c:ser>
          <c:idx val="5"/>
          <c:order val="5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data'!$R$72:$AC$72</c:f>
              <c:numCache>
                <c:formatCode>General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0.12</c:v>
                </c:pt>
                <c:pt idx="3">
                  <c:v>0.2</c:v>
                </c:pt>
                <c:pt idx="4">
                  <c:v>0.28000000000000003</c:v>
                </c:pt>
                <c:pt idx="5">
                  <c:v>0.41</c:v>
                </c:pt>
                <c:pt idx="6">
                  <c:v>0.36</c:v>
                </c:pt>
                <c:pt idx="7">
                  <c:v>0.45</c:v>
                </c:pt>
                <c:pt idx="8">
                  <c:v>0.56000000000000005</c:v>
                </c:pt>
                <c:pt idx="9">
                  <c:v>0.6100000000000001</c:v>
                </c:pt>
                <c:pt idx="10">
                  <c:v>0.66</c:v>
                </c:pt>
                <c:pt idx="11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AC-3645-8AD6-0D318D36DF80}"/>
            </c:ext>
          </c:extLst>
        </c:ser>
        <c:ser>
          <c:idx val="6"/>
          <c:order val="6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data'!$R$73:$AC$73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6.8181818181817988E-3</c:v>
                </c:pt>
                <c:pt idx="3">
                  <c:v>0.12121212121212122</c:v>
                </c:pt>
                <c:pt idx="4">
                  <c:v>0.2356060606060606</c:v>
                </c:pt>
                <c:pt idx="5">
                  <c:v>0.35</c:v>
                </c:pt>
                <c:pt idx="6">
                  <c:v>0.41</c:v>
                </c:pt>
                <c:pt idx="7">
                  <c:v>0.47</c:v>
                </c:pt>
                <c:pt idx="8">
                  <c:v>0.53</c:v>
                </c:pt>
                <c:pt idx="9">
                  <c:v>0.55000000000000004</c:v>
                </c:pt>
                <c:pt idx="10">
                  <c:v>0.56999999999999995</c:v>
                </c:pt>
                <c:pt idx="1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AC-3645-8AD6-0D318D36DF80}"/>
            </c:ext>
          </c:extLst>
        </c:ser>
        <c:ser>
          <c:idx val="7"/>
          <c:order val="7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data'!$R$74:$AC$74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0.16</c:v>
                </c:pt>
                <c:pt idx="4">
                  <c:v>0.19</c:v>
                </c:pt>
                <c:pt idx="5">
                  <c:v>0.26</c:v>
                </c:pt>
                <c:pt idx="6">
                  <c:v>0.33</c:v>
                </c:pt>
                <c:pt idx="7">
                  <c:v>0.45</c:v>
                </c:pt>
                <c:pt idx="8">
                  <c:v>0.56000000000000005</c:v>
                </c:pt>
                <c:pt idx="9">
                  <c:v>0.57499999999999996</c:v>
                </c:pt>
                <c:pt idx="10">
                  <c:v>0.59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AC-3645-8AD6-0D318D36DF80}"/>
            </c:ext>
          </c:extLst>
        </c:ser>
        <c:ser>
          <c:idx val="8"/>
          <c:order val="8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data'!$R$75:$AC$75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0.11</c:v>
                </c:pt>
                <c:pt idx="4">
                  <c:v>0.2</c:v>
                </c:pt>
                <c:pt idx="5">
                  <c:v>0.29000000000000004</c:v>
                </c:pt>
                <c:pt idx="6">
                  <c:v>0.38</c:v>
                </c:pt>
                <c:pt idx="7">
                  <c:v>0.49</c:v>
                </c:pt>
                <c:pt idx="8">
                  <c:v>0.56999999999999995</c:v>
                </c:pt>
                <c:pt idx="9">
                  <c:v>0.62999999999999989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C-3645-8AD6-0D318D36DF80}"/>
            </c:ext>
          </c:extLst>
        </c:ser>
        <c:ser>
          <c:idx val="9"/>
          <c:order val="9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data'!$R$76:$AC$76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0.15</c:v>
                </c:pt>
                <c:pt idx="4">
                  <c:v>0.27</c:v>
                </c:pt>
                <c:pt idx="5">
                  <c:v>0.375</c:v>
                </c:pt>
                <c:pt idx="6">
                  <c:v>0.48</c:v>
                </c:pt>
                <c:pt idx="7">
                  <c:v>0.54</c:v>
                </c:pt>
                <c:pt idx="8">
                  <c:v>0.6</c:v>
                </c:pt>
                <c:pt idx="9">
                  <c:v>0.64999999999999991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C-3645-8AD6-0D318D36DF80}"/>
            </c:ext>
          </c:extLst>
        </c:ser>
        <c:ser>
          <c:idx val="10"/>
          <c:order val="10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data'!$R$77:$AC$77</c:f>
              <c:numCache>
                <c:formatCode>General</c:formatCode>
                <c:ptCount val="12"/>
                <c:pt idx="0">
                  <c:v>0.03</c:v>
                </c:pt>
                <c:pt idx="1">
                  <c:v>0.27</c:v>
                </c:pt>
                <c:pt idx="2">
                  <c:v>0.54</c:v>
                </c:pt>
                <c:pt idx="3">
                  <c:v>0.67</c:v>
                </c:pt>
                <c:pt idx="4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C-3645-8AD6-0D318D36DF80}"/>
            </c:ext>
          </c:extLst>
        </c:ser>
        <c:ser>
          <c:idx val="11"/>
          <c:order val="11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data'!$R$78:$AC$78</c:f>
              <c:numCache>
                <c:formatCode>General</c:formatCode>
                <c:ptCount val="12"/>
                <c:pt idx="0">
                  <c:v>0.05</c:v>
                </c:pt>
                <c:pt idx="1">
                  <c:v>0.22</c:v>
                </c:pt>
                <c:pt idx="2">
                  <c:v>0.44</c:v>
                </c:pt>
                <c:pt idx="3">
                  <c:v>0.67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C-3645-8AD6-0D318D36DF80}"/>
            </c:ext>
          </c:extLst>
        </c:ser>
        <c:ser>
          <c:idx val="12"/>
          <c:order val="12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data'!$R$79:$AC$79</c:f>
              <c:numCache>
                <c:formatCode>General</c:formatCode>
                <c:ptCount val="12"/>
                <c:pt idx="0">
                  <c:v>0</c:v>
                </c:pt>
                <c:pt idx="1">
                  <c:v>0.22</c:v>
                </c:pt>
                <c:pt idx="2">
                  <c:v>0.33</c:v>
                </c:pt>
                <c:pt idx="3">
                  <c:v>0.55000000000000004</c:v>
                </c:pt>
                <c:pt idx="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C-3645-8AD6-0D318D36DF80}"/>
            </c:ext>
          </c:extLst>
        </c:ser>
        <c:ser>
          <c:idx val="13"/>
          <c:order val="13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data'!$R$80:$AC$80</c:f>
              <c:numCache>
                <c:formatCode>General</c:formatCode>
                <c:ptCount val="12"/>
                <c:pt idx="0">
                  <c:v>0</c:v>
                </c:pt>
                <c:pt idx="1">
                  <c:v>0.09</c:v>
                </c:pt>
                <c:pt idx="2">
                  <c:v>0.26</c:v>
                </c:pt>
                <c:pt idx="3">
                  <c:v>0.32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0.63500000000000001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C-3645-8AD6-0D318D36DF80}"/>
            </c:ext>
          </c:extLst>
        </c:ser>
        <c:ser>
          <c:idx val="14"/>
          <c:order val="14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data'!$R$81:$AC$81</c:f>
              <c:numCache>
                <c:formatCode>General</c:formatCode>
                <c:ptCount val="12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0.34499999999999997</c:v>
                </c:pt>
                <c:pt idx="6">
                  <c:v>0.43</c:v>
                </c:pt>
                <c:pt idx="7">
                  <c:v>0.54</c:v>
                </c:pt>
                <c:pt idx="8">
                  <c:v>0.54</c:v>
                </c:pt>
                <c:pt idx="9">
                  <c:v>0.61499999999999999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C-3645-8AD6-0D318D36DF80}"/>
            </c:ext>
          </c:extLst>
        </c:ser>
        <c:ser>
          <c:idx val="15"/>
          <c:order val="15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data'!$R$82:$AC$82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0.16</c:v>
                </c:pt>
                <c:pt idx="5">
                  <c:v>0.24</c:v>
                </c:pt>
                <c:pt idx="6">
                  <c:v>0.32</c:v>
                </c:pt>
                <c:pt idx="7">
                  <c:v>0.47</c:v>
                </c:pt>
                <c:pt idx="8">
                  <c:v>0.48</c:v>
                </c:pt>
                <c:pt idx="9">
                  <c:v>0.56000000000000005</c:v>
                </c:pt>
                <c:pt idx="10">
                  <c:v>0.67</c:v>
                </c:pt>
                <c:pt idx="1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C-3645-8AD6-0D318D36DF80}"/>
            </c:ext>
          </c:extLst>
        </c:ser>
        <c:ser>
          <c:idx val="16"/>
          <c:order val="16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data'!$R$83:$AC$83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4.3333333333333321E-2</c:v>
                </c:pt>
                <c:pt idx="3">
                  <c:v>0.09</c:v>
                </c:pt>
                <c:pt idx="4">
                  <c:v>0.13666666666666666</c:v>
                </c:pt>
                <c:pt idx="5">
                  <c:v>0.18333333333333335</c:v>
                </c:pt>
                <c:pt idx="6">
                  <c:v>0.23</c:v>
                </c:pt>
                <c:pt idx="7">
                  <c:v>0.47</c:v>
                </c:pt>
                <c:pt idx="8">
                  <c:v>0.48</c:v>
                </c:pt>
                <c:pt idx="9">
                  <c:v>0.47</c:v>
                </c:pt>
                <c:pt idx="10">
                  <c:v>0.69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AC-3645-8AD6-0D318D36DF80}"/>
            </c:ext>
          </c:extLst>
        </c:ser>
        <c:ser>
          <c:idx val="17"/>
          <c:order val="17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data'!$R$84:$AC$84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0.13</c:v>
                </c:pt>
                <c:pt idx="4">
                  <c:v>0.23</c:v>
                </c:pt>
                <c:pt idx="5">
                  <c:v>0.33</c:v>
                </c:pt>
                <c:pt idx="6">
                  <c:v>0.35</c:v>
                </c:pt>
                <c:pt idx="7">
                  <c:v>0.54</c:v>
                </c:pt>
                <c:pt idx="8">
                  <c:v>0.5</c:v>
                </c:pt>
                <c:pt idx="9">
                  <c:v>0.58499999999999996</c:v>
                </c:pt>
                <c:pt idx="1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AC-3645-8AD6-0D318D36DF80}"/>
            </c:ext>
          </c:extLst>
        </c:ser>
        <c:ser>
          <c:idx val="18"/>
          <c:order val="18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data'!$R$85:$AC$85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0.17</c:v>
                </c:pt>
                <c:pt idx="5">
                  <c:v>0.34</c:v>
                </c:pt>
                <c:pt idx="6">
                  <c:v>0.41</c:v>
                </c:pt>
                <c:pt idx="7">
                  <c:v>0.52</c:v>
                </c:pt>
                <c:pt idx="8">
                  <c:v>0.55000000000000004</c:v>
                </c:pt>
                <c:pt idx="9">
                  <c:v>0.59000000000000008</c:v>
                </c:pt>
                <c:pt idx="10">
                  <c:v>0.63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AC-3645-8AD6-0D318D36DF80}"/>
            </c:ext>
          </c:extLst>
        </c:ser>
        <c:ser>
          <c:idx val="19"/>
          <c:order val="19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data'!$R$86:$AC$86</c:f>
              <c:numCache>
                <c:formatCode>General</c:formatCode>
                <c:ptCount val="12"/>
                <c:pt idx="0">
                  <c:v>0.02</c:v>
                </c:pt>
                <c:pt idx="1">
                  <c:v>0.15151515151515152</c:v>
                </c:pt>
                <c:pt idx="2">
                  <c:v>0.4</c:v>
                </c:pt>
                <c:pt idx="3">
                  <c:v>0.67</c:v>
                </c:pt>
                <c:pt idx="4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DAC-3645-8AD6-0D318D36DF80}"/>
            </c:ext>
          </c:extLst>
        </c:ser>
        <c:ser>
          <c:idx val="20"/>
          <c:order val="20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data'!$R$87:$AC$87</c:f>
              <c:numCache>
                <c:formatCode>General</c:formatCode>
                <c:ptCount val="12"/>
                <c:pt idx="0">
                  <c:v>0.05</c:v>
                </c:pt>
                <c:pt idx="1">
                  <c:v>0.16999999999999998</c:v>
                </c:pt>
                <c:pt idx="2">
                  <c:v>0.28999999999999998</c:v>
                </c:pt>
                <c:pt idx="3">
                  <c:v>0.46</c:v>
                </c:pt>
                <c:pt idx="4">
                  <c:v>0.59</c:v>
                </c:pt>
                <c:pt idx="5">
                  <c:v>0.63500000000000001</c:v>
                </c:pt>
                <c:pt idx="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DAC-3645-8AD6-0D318D36DF80}"/>
            </c:ext>
          </c:extLst>
        </c:ser>
        <c:ser>
          <c:idx val="21"/>
          <c:order val="21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data'!$R$88:$AC$88</c:f>
              <c:numCache>
                <c:formatCode>General</c:formatCode>
                <c:ptCount val="12"/>
                <c:pt idx="0">
                  <c:v>0.01</c:v>
                </c:pt>
                <c:pt idx="1">
                  <c:v>0.11333333333333333</c:v>
                </c:pt>
                <c:pt idx="2">
                  <c:v>0.21666666666666667</c:v>
                </c:pt>
                <c:pt idx="3">
                  <c:v>0.32</c:v>
                </c:pt>
                <c:pt idx="4">
                  <c:v>0.5</c:v>
                </c:pt>
                <c:pt idx="5">
                  <c:v>0.51</c:v>
                </c:pt>
                <c:pt idx="6">
                  <c:v>0.56999999999999995</c:v>
                </c:pt>
                <c:pt idx="7">
                  <c:v>0.61</c:v>
                </c:pt>
                <c:pt idx="8">
                  <c:v>0.65</c:v>
                </c:pt>
                <c:pt idx="9">
                  <c:v>0.71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DAC-3645-8AD6-0D318D36DF80}"/>
            </c:ext>
          </c:extLst>
        </c:ser>
        <c:ser>
          <c:idx val="22"/>
          <c:order val="22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data'!$R$89:$AC$89</c:f>
              <c:numCache>
                <c:formatCode>General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0.12</c:v>
                </c:pt>
                <c:pt idx="3">
                  <c:v>0.21</c:v>
                </c:pt>
                <c:pt idx="4">
                  <c:v>0.31</c:v>
                </c:pt>
                <c:pt idx="5">
                  <c:v>0.41</c:v>
                </c:pt>
                <c:pt idx="6">
                  <c:v>0.48</c:v>
                </c:pt>
                <c:pt idx="7">
                  <c:v>0.55000000000000004</c:v>
                </c:pt>
                <c:pt idx="8">
                  <c:v>0.5</c:v>
                </c:pt>
                <c:pt idx="9">
                  <c:v>0.57499999999999996</c:v>
                </c:pt>
                <c:pt idx="10">
                  <c:v>0.65</c:v>
                </c:pt>
                <c:pt idx="11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DAC-3645-8AD6-0D318D36DF80}"/>
            </c:ext>
          </c:extLst>
        </c:ser>
        <c:ser>
          <c:idx val="23"/>
          <c:order val="23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data'!$R$90:$AC$90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0.15</c:v>
                </c:pt>
                <c:pt idx="4">
                  <c:v>0.22</c:v>
                </c:pt>
                <c:pt idx="5">
                  <c:v>0.27</c:v>
                </c:pt>
                <c:pt idx="6">
                  <c:v>0.32</c:v>
                </c:pt>
                <c:pt idx="7">
                  <c:v>0.39500000000000002</c:v>
                </c:pt>
                <c:pt idx="8">
                  <c:v>0.47</c:v>
                </c:pt>
                <c:pt idx="9">
                  <c:v>0.59</c:v>
                </c:pt>
                <c:pt idx="10">
                  <c:v>0.64</c:v>
                </c:pt>
                <c:pt idx="1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DAC-3645-8AD6-0D318D36DF80}"/>
            </c:ext>
          </c:extLst>
        </c:ser>
        <c:ser>
          <c:idx val="24"/>
          <c:order val="24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data'!$R$91:$AC$91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0.105</c:v>
                </c:pt>
                <c:pt idx="4">
                  <c:v>0.2</c:v>
                </c:pt>
                <c:pt idx="5">
                  <c:v>0.29500000000000004</c:v>
                </c:pt>
                <c:pt idx="6">
                  <c:v>0.39</c:v>
                </c:pt>
                <c:pt idx="7">
                  <c:v>0.39</c:v>
                </c:pt>
                <c:pt idx="8">
                  <c:v>0.53</c:v>
                </c:pt>
                <c:pt idx="9">
                  <c:v>0.60499999999999998</c:v>
                </c:pt>
                <c:pt idx="10">
                  <c:v>0.68</c:v>
                </c:pt>
                <c:pt idx="11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DAC-3645-8AD6-0D318D36DF80}"/>
            </c:ext>
          </c:extLst>
        </c:ser>
        <c:ser>
          <c:idx val="25"/>
          <c:order val="25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data'!$R$92:$AC$92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7.4999999999999997E-2</c:v>
                </c:pt>
                <c:pt idx="3">
                  <c:v>0.17</c:v>
                </c:pt>
                <c:pt idx="4">
                  <c:v>0.26500000000000001</c:v>
                </c:pt>
                <c:pt idx="5">
                  <c:v>0.36</c:v>
                </c:pt>
                <c:pt idx="6">
                  <c:v>0.33</c:v>
                </c:pt>
                <c:pt idx="7">
                  <c:v>0.51</c:v>
                </c:pt>
                <c:pt idx="8">
                  <c:v>0.6</c:v>
                </c:pt>
                <c:pt idx="9">
                  <c:v>0.64500000000000002</c:v>
                </c:pt>
                <c:pt idx="10">
                  <c:v>0.69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DAC-3645-8AD6-0D318D36DF80}"/>
            </c:ext>
          </c:extLst>
        </c:ser>
        <c:ser>
          <c:idx val="26"/>
          <c:order val="26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data'!$R$93:$AC$93</c:f>
              <c:numCache>
                <c:formatCode>General</c:formatCode>
                <c:ptCount val="12"/>
                <c:pt idx="0">
                  <c:v>0</c:v>
                </c:pt>
                <c:pt idx="1">
                  <c:v>6.6666666666666638E-2</c:v>
                </c:pt>
                <c:pt idx="2">
                  <c:v>0.14333333333333331</c:v>
                </c:pt>
                <c:pt idx="3">
                  <c:v>0.22</c:v>
                </c:pt>
                <c:pt idx="4">
                  <c:v>0.29666666666666669</c:v>
                </c:pt>
                <c:pt idx="5">
                  <c:v>0.37333333333333335</c:v>
                </c:pt>
                <c:pt idx="6">
                  <c:v>0.45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0.62</c:v>
                </c:pt>
                <c:pt idx="10">
                  <c:v>0.65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DAC-3645-8AD6-0D318D36DF80}"/>
            </c:ext>
          </c:extLst>
        </c:ser>
        <c:ser>
          <c:idx val="27"/>
          <c:order val="27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data'!$R$94:$AC$94</c:f>
              <c:numCache>
                <c:formatCode>General</c:formatCode>
                <c:ptCount val="12"/>
                <c:pt idx="0">
                  <c:v>0.03</c:v>
                </c:pt>
                <c:pt idx="1">
                  <c:v>0.12</c:v>
                </c:pt>
                <c:pt idx="2">
                  <c:v>0.21</c:v>
                </c:pt>
                <c:pt idx="3">
                  <c:v>0.45</c:v>
                </c:pt>
                <c:pt idx="4">
                  <c:v>0.53</c:v>
                </c:pt>
                <c:pt idx="5">
                  <c:v>0.64</c:v>
                </c:pt>
                <c:pt idx="6">
                  <c:v>0.68333333333333335</c:v>
                </c:pt>
                <c:pt idx="7">
                  <c:v>0.72666666666666668</c:v>
                </c:pt>
                <c:pt idx="8">
                  <c:v>0.77</c:v>
                </c:pt>
                <c:pt idx="9">
                  <c:v>0.78500000000000003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DAC-3645-8AD6-0D318D36DF80}"/>
            </c:ext>
          </c:extLst>
        </c:ser>
        <c:ser>
          <c:idx val="28"/>
          <c:order val="28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data'!$R$95:$AC$95</c:f>
              <c:numCache>
                <c:formatCode>General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0.16499999999999998</c:v>
                </c:pt>
                <c:pt idx="3">
                  <c:v>0.28999999999999998</c:v>
                </c:pt>
                <c:pt idx="4">
                  <c:v>0.4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0.63</c:v>
                </c:pt>
                <c:pt idx="8">
                  <c:v>0.66</c:v>
                </c:pt>
                <c:pt idx="9">
                  <c:v>0.71500000000000008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DAC-3645-8AD6-0D318D36DF80}"/>
            </c:ext>
          </c:extLst>
        </c:ser>
        <c:ser>
          <c:idx val="29"/>
          <c:order val="29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data'!$R$96:$AC$96</c:f>
              <c:numCache>
                <c:formatCode>General</c:formatCode>
                <c:ptCount val="12"/>
                <c:pt idx="0">
                  <c:v>0.04</c:v>
                </c:pt>
                <c:pt idx="1">
                  <c:v>0.1</c:v>
                </c:pt>
                <c:pt idx="2">
                  <c:v>0.16</c:v>
                </c:pt>
                <c:pt idx="3">
                  <c:v>0.22</c:v>
                </c:pt>
                <c:pt idx="4">
                  <c:v>0.33</c:v>
                </c:pt>
                <c:pt idx="5">
                  <c:v>0.39</c:v>
                </c:pt>
                <c:pt idx="6">
                  <c:v>0.5</c:v>
                </c:pt>
                <c:pt idx="7">
                  <c:v>0.58000000000000007</c:v>
                </c:pt>
                <c:pt idx="8">
                  <c:v>0.66</c:v>
                </c:pt>
                <c:pt idx="9">
                  <c:v>0.70333333333333337</c:v>
                </c:pt>
                <c:pt idx="10">
                  <c:v>0.7466666666666667</c:v>
                </c:pt>
                <c:pt idx="11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DAC-3645-8AD6-0D318D36DF80}"/>
            </c:ext>
          </c:extLst>
        </c:ser>
        <c:ser>
          <c:idx val="30"/>
          <c:order val="30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data'!$R$97:$AC$97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0.21</c:v>
                </c:pt>
                <c:pt idx="4">
                  <c:v>0.27500000000000002</c:v>
                </c:pt>
                <c:pt idx="5">
                  <c:v>0.34</c:v>
                </c:pt>
                <c:pt idx="6">
                  <c:v>0.51</c:v>
                </c:pt>
                <c:pt idx="7">
                  <c:v>0.55000000000000004</c:v>
                </c:pt>
                <c:pt idx="8">
                  <c:v>0.66</c:v>
                </c:pt>
                <c:pt idx="9">
                  <c:v>0.64</c:v>
                </c:pt>
                <c:pt idx="10">
                  <c:v>0.71</c:v>
                </c:pt>
                <c:pt idx="11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DAC-3645-8AD6-0D318D36DF80}"/>
            </c:ext>
          </c:extLst>
        </c:ser>
        <c:ser>
          <c:idx val="31"/>
          <c:order val="31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data'!$R$98:$AC$98</c:f>
              <c:numCache>
                <c:formatCode>General</c:formatCode>
                <c:ptCount val="12"/>
                <c:pt idx="0">
                  <c:v>0</c:v>
                </c:pt>
                <c:pt idx="1">
                  <c:v>4.3333333333333356E-2</c:v>
                </c:pt>
                <c:pt idx="2">
                  <c:v>0.11666666666666668</c:v>
                </c:pt>
                <c:pt idx="3">
                  <c:v>0.19</c:v>
                </c:pt>
                <c:pt idx="4">
                  <c:v>0.26333333333333331</c:v>
                </c:pt>
                <c:pt idx="5">
                  <c:v>0.33666666666666667</c:v>
                </c:pt>
                <c:pt idx="6">
                  <c:v>0.41</c:v>
                </c:pt>
                <c:pt idx="7">
                  <c:v>0.46</c:v>
                </c:pt>
                <c:pt idx="8">
                  <c:v>0.5</c:v>
                </c:pt>
                <c:pt idx="9">
                  <c:v>0.56000000000000005</c:v>
                </c:pt>
                <c:pt idx="10">
                  <c:v>0.65</c:v>
                </c:pt>
                <c:pt idx="11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DAC-3645-8AD6-0D318D36DF80}"/>
            </c:ext>
          </c:extLst>
        </c:ser>
        <c:ser>
          <c:idx val="32"/>
          <c:order val="32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data'!$R$99:$AC$99</c:f>
              <c:numCache>
                <c:formatCode>General</c:formatCode>
                <c:ptCount val="12"/>
                <c:pt idx="0">
                  <c:v>0</c:v>
                </c:pt>
                <c:pt idx="1">
                  <c:v>6.6666666666666707E-2</c:v>
                </c:pt>
                <c:pt idx="2">
                  <c:v>0.13333333333333336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0.33333333333333337</c:v>
                </c:pt>
                <c:pt idx="6">
                  <c:v>0.4</c:v>
                </c:pt>
                <c:pt idx="7">
                  <c:v>0.5</c:v>
                </c:pt>
                <c:pt idx="8">
                  <c:v>0.53</c:v>
                </c:pt>
                <c:pt idx="9">
                  <c:v>0.65</c:v>
                </c:pt>
                <c:pt idx="10">
                  <c:v>0.65</c:v>
                </c:pt>
                <c:pt idx="1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DAC-3645-8AD6-0D318D36DF80}"/>
            </c:ext>
          </c:extLst>
        </c:ser>
        <c:ser>
          <c:idx val="33"/>
          <c:order val="33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data'!$R$100:$AC$100</c:f>
              <c:numCache>
                <c:formatCode>General</c:formatCode>
                <c:ptCount val="12"/>
                <c:pt idx="0">
                  <c:v>0</c:v>
                </c:pt>
                <c:pt idx="1">
                  <c:v>4.3333333333333356E-2</c:v>
                </c:pt>
                <c:pt idx="2">
                  <c:v>0.11666666666666668</c:v>
                </c:pt>
                <c:pt idx="3">
                  <c:v>0.19</c:v>
                </c:pt>
                <c:pt idx="4">
                  <c:v>0.26333333333333331</c:v>
                </c:pt>
                <c:pt idx="5">
                  <c:v>0.33666666666666667</c:v>
                </c:pt>
                <c:pt idx="6">
                  <c:v>0.41</c:v>
                </c:pt>
                <c:pt idx="7">
                  <c:v>0.56000000000000005</c:v>
                </c:pt>
                <c:pt idx="8">
                  <c:v>0.6</c:v>
                </c:pt>
                <c:pt idx="9">
                  <c:v>0.64</c:v>
                </c:pt>
                <c:pt idx="10">
                  <c:v>0.68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DAC-3645-8AD6-0D318D36DF80}"/>
            </c:ext>
          </c:extLst>
        </c:ser>
        <c:ser>
          <c:idx val="34"/>
          <c:order val="34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data'!$R$101:$AC$101</c:f>
              <c:numCache>
                <c:formatCode>General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0.48</c:v>
                </c:pt>
                <c:pt idx="6">
                  <c:v>0.54</c:v>
                </c:pt>
                <c:pt idx="7">
                  <c:v>0.60000000000000009</c:v>
                </c:pt>
                <c:pt idx="8">
                  <c:v>0.66</c:v>
                </c:pt>
                <c:pt idx="9">
                  <c:v>0.7</c:v>
                </c:pt>
                <c:pt idx="10">
                  <c:v>0.74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DAC-3645-8AD6-0D318D36DF80}"/>
            </c:ext>
          </c:extLst>
        </c:ser>
        <c:ser>
          <c:idx val="35"/>
          <c:order val="35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data'!$R$102:$AC$102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0.41</c:v>
                </c:pt>
                <c:pt idx="6">
                  <c:v>0.5</c:v>
                </c:pt>
                <c:pt idx="7">
                  <c:v>0.55499999999999994</c:v>
                </c:pt>
                <c:pt idx="8">
                  <c:v>0.61</c:v>
                </c:pt>
                <c:pt idx="9">
                  <c:v>0.65500000000000003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DAC-3645-8AD6-0D318D36DF80}"/>
            </c:ext>
          </c:extLst>
        </c:ser>
        <c:ser>
          <c:idx val="36"/>
          <c:order val="36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data'!$R$103:$AC$103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0.2</c:v>
                </c:pt>
                <c:pt idx="4">
                  <c:v>0.32</c:v>
                </c:pt>
                <c:pt idx="5">
                  <c:v>0.44</c:v>
                </c:pt>
                <c:pt idx="6">
                  <c:v>0.47</c:v>
                </c:pt>
                <c:pt idx="7">
                  <c:v>0.56999999999999995</c:v>
                </c:pt>
                <c:pt idx="8">
                  <c:v>0.6</c:v>
                </c:pt>
                <c:pt idx="9">
                  <c:v>0.64</c:v>
                </c:pt>
                <c:pt idx="10">
                  <c:v>0.68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DAC-3645-8AD6-0D318D36DF80}"/>
            </c:ext>
          </c:extLst>
        </c:ser>
        <c:ser>
          <c:idx val="37"/>
          <c:order val="37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data'!$R$104:$AC$104</c:f>
              <c:numCache>
                <c:formatCode>General</c:formatCode>
                <c:ptCount val="12"/>
                <c:pt idx="0">
                  <c:v>0</c:v>
                </c:pt>
                <c:pt idx="1">
                  <c:v>2.6666666666666644E-2</c:v>
                </c:pt>
                <c:pt idx="2">
                  <c:v>0.10333333333333332</c:v>
                </c:pt>
                <c:pt idx="3">
                  <c:v>0.18</c:v>
                </c:pt>
                <c:pt idx="4">
                  <c:v>0.25666666666666665</c:v>
                </c:pt>
                <c:pt idx="5">
                  <c:v>0.33333333333333331</c:v>
                </c:pt>
                <c:pt idx="6">
                  <c:v>0.41</c:v>
                </c:pt>
                <c:pt idx="7">
                  <c:v>0.54</c:v>
                </c:pt>
                <c:pt idx="8">
                  <c:v>0.61</c:v>
                </c:pt>
                <c:pt idx="9">
                  <c:v>0.64999999999999991</c:v>
                </c:pt>
                <c:pt idx="10">
                  <c:v>0.69</c:v>
                </c:pt>
                <c:pt idx="1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DAC-3645-8AD6-0D318D36DF80}"/>
            </c:ext>
          </c:extLst>
        </c:ser>
        <c:ser>
          <c:idx val="38"/>
          <c:order val="38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data'!$R$105:$AC$105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0.2</c:v>
                </c:pt>
                <c:pt idx="4">
                  <c:v>0.26500000000000001</c:v>
                </c:pt>
                <c:pt idx="5">
                  <c:v>0.33</c:v>
                </c:pt>
                <c:pt idx="6">
                  <c:v>0.5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0.63</c:v>
                </c:pt>
                <c:pt idx="10">
                  <c:v>0.67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DAC-3645-8AD6-0D318D36DF80}"/>
            </c:ext>
          </c:extLst>
        </c:ser>
        <c:ser>
          <c:idx val="39"/>
          <c:order val="39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data'!$R$106:$AC$106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0.18</c:v>
                </c:pt>
                <c:pt idx="4">
                  <c:v>0.3</c:v>
                </c:pt>
                <c:pt idx="5">
                  <c:v>0.39</c:v>
                </c:pt>
                <c:pt idx="6">
                  <c:v>0.59</c:v>
                </c:pt>
                <c:pt idx="7">
                  <c:v>0.56000000000000005</c:v>
                </c:pt>
                <c:pt idx="8">
                  <c:v>0.61</c:v>
                </c:pt>
                <c:pt idx="9">
                  <c:v>0.65999999999999992</c:v>
                </c:pt>
                <c:pt idx="1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DAC-3645-8AD6-0D318D36DF80}"/>
            </c:ext>
          </c:extLst>
        </c:ser>
        <c:ser>
          <c:idx val="40"/>
          <c:order val="40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data'!$R$107:$AC$107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0.19</c:v>
                </c:pt>
                <c:pt idx="4">
                  <c:v>0.26</c:v>
                </c:pt>
                <c:pt idx="5">
                  <c:v>0.33</c:v>
                </c:pt>
                <c:pt idx="6">
                  <c:v>0.48</c:v>
                </c:pt>
                <c:pt idx="7">
                  <c:v>0.61</c:v>
                </c:pt>
                <c:pt idx="8">
                  <c:v>0.66</c:v>
                </c:pt>
                <c:pt idx="9">
                  <c:v>0.67500000000000004</c:v>
                </c:pt>
                <c:pt idx="10">
                  <c:v>0.69</c:v>
                </c:pt>
                <c:pt idx="11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DAC-3645-8AD6-0D318D36DF80}"/>
            </c:ext>
          </c:extLst>
        </c:ser>
        <c:ser>
          <c:idx val="41"/>
          <c:order val="41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data'!$R$108:$AC$108</c:f>
              <c:numCache>
                <c:formatCode>General</c:formatCode>
                <c:ptCount val="12"/>
                <c:pt idx="0">
                  <c:v>0.01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0.19</c:v>
                </c:pt>
                <c:pt idx="4">
                  <c:v>0.25</c:v>
                </c:pt>
                <c:pt idx="5">
                  <c:v>0.36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0.57999999999999996</c:v>
                </c:pt>
                <c:pt idx="9">
                  <c:v>0.61</c:v>
                </c:pt>
                <c:pt idx="10">
                  <c:v>0.64</c:v>
                </c:pt>
                <c:pt idx="11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DAC-3645-8AD6-0D318D36DF80}"/>
            </c:ext>
          </c:extLst>
        </c:ser>
        <c:ser>
          <c:idx val="42"/>
          <c:order val="42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data'!$R$109:$AC$109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0.28000000000000003</c:v>
                </c:pt>
                <c:pt idx="5">
                  <c:v>0.43</c:v>
                </c:pt>
                <c:pt idx="6">
                  <c:v>0.5</c:v>
                </c:pt>
                <c:pt idx="7">
                  <c:v>0.52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DAC-3645-8AD6-0D318D36DF80}"/>
            </c:ext>
          </c:extLst>
        </c:ser>
        <c:ser>
          <c:idx val="43"/>
          <c:order val="43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data'!$R$110:$AC$110</c:f>
              <c:numCache>
                <c:formatCode>General</c:formatCode>
                <c:ptCount val="12"/>
                <c:pt idx="0">
                  <c:v>0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0.42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0.59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DAC-3645-8AD6-0D318D36DF80}"/>
            </c:ext>
          </c:extLst>
        </c:ser>
        <c:ser>
          <c:idx val="44"/>
          <c:order val="44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data'!$R$111:$AC$111</c:f>
              <c:numCache>
                <c:formatCode>General</c:formatCode>
                <c:ptCount val="12"/>
                <c:pt idx="0">
                  <c:v>0.06</c:v>
                </c:pt>
                <c:pt idx="1">
                  <c:v>0.11</c:v>
                </c:pt>
                <c:pt idx="2">
                  <c:v>0.16</c:v>
                </c:pt>
                <c:pt idx="3">
                  <c:v>0.21</c:v>
                </c:pt>
                <c:pt idx="4">
                  <c:v>0.45</c:v>
                </c:pt>
                <c:pt idx="5">
                  <c:v>0.48</c:v>
                </c:pt>
                <c:pt idx="6">
                  <c:v>0.54</c:v>
                </c:pt>
                <c:pt idx="7">
                  <c:v>0.56000000000000005</c:v>
                </c:pt>
                <c:pt idx="8">
                  <c:v>0.68</c:v>
                </c:pt>
                <c:pt idx="9">
                  <c:v>0.7350000000000001</c:v>
                </c:pt>
                <c:pt idx="1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DAC-3645-8AD6-0D318D36DF80}"/>
            </c:ext>
          </c:extLst>
        </c:ser>
        <c:ser>
          <c:idx val="45"/>
          <c:order val="45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data'!$R$112:$AC$112</c:f>
              <c:numCache>
                <c:formatCode>General</c:formatCode>
                <c:ptCount val="12"/>
                <c:pt idx="0">
                  <c:v>0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0.53</c:v>
                </c:pt>
                <c:pt idx="7">
                  <c:v>0.48</c:v>
                </c:pt>
                <c:pt idx="8">
                  <c:v>0.61</c:v>
                </c:pt>
                <c:pt idx="9">
                  <c:v>0.64999999999999991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DAC-3645-8AD6-0D318D36DF80}"/>
            </c:ext>
          </c:extLst>
        </c:ser>
        <c:ser>
          <c:idx val="46"/>
          <c:order val="46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data'!$R$113:$AC$113</c:f>
              <c:numCache>
                <c:formatCode>General</c:formatCode>
                <c:ptCount val="12"/>
                <c:pt idx="0">
                  <c:v>0.05</c:v>
                </c:pt>
                <c:pt idx="1">
                  <c:v>0.13</c:v>
                </c:pt>
                <c:pt idx="2">
                  <c:v>0.21</c:v>
                </c:pt>
                <c:pt idx="3">
                  <c:v>0.28999999999999998</c:v>
                </c:pt>
                <c:pt idx="4">
                  <c:v>0.39</c:v>
                </c:pt>
                <c:pt idx="5">
                  <c:v>0.57999999999999996</c:v>
                </c:pt>
                <c:pt idx="6">
                  <c:v>0.68</c:v>
                </c:pt>
                <c:pt idx="7">
                  <c:v>0.66500000000000004</c:v>
                </c:pt>
                <c:pt idx="8">
                  <c:v>0.65</c:v>
                </c:pt>
                <c:pt idx="9">
                  <c:v>0.71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DAC-3645-8AD6-0D318D36DF80}"/>
            </c:ext>
          </c:extLst>
        </c:ser>
        <c:ser>
          <c:idx val="47"/>
          <c:order val="47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data'!$R$114:$AC$114</c:f>
              <c:numCache>
                <c:formatCode>General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0.22</c:v>
                </c:pt>
                <c:pt idx="3">
                  <c:v>0.22</c:v>
                </c:pt>
                <c:pt idx="4">
                  <c:v>0.3</c:v>
                </c:pt>
                <c:pt idx="5">
                  <c:v>0.4</c:v>
                </c:pt>
                <c:pt idx="6">
                  <c:v>0.63</c:v>
                </c:pt>
                <c:pt idx="7">
                  <c:v>0.56000000000000005</c:v>
                </c:pt>
                <c:pt idx="8">
                  <c:v>0.66</c:v>
                </c:pt>
                <c:pt idx="9">
                  <c:v>0.70500000000000007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DAC-3645-8AD6-0D318D36DF80}"/>
            </c:ext>
          </c:extLst>
        </c:ser>
        <c:ser>
          <c:idx val="48"/>
          <c:order val="48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data'!$R$115:$AC$115</c:f>
              <c:numCache>
                <c:formatCode>General</c:formatCode>
                <c:ptCount val="12"/>
                <c:pt idx="0">
                  <c:v>0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0.28999999999999998</c:v>
                </c:pt>
                <c:pt idx="4">
                  <c:v>0.39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0.62</c:v>
                </c:pt>
                <c:pt idx="8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DAC-3645-8AD6-0D318D36DF80}"/>
            </c:ext>
          </c:extLst>
        </c:ser>
        <c:ser>
          <c:idx val="49"/>
          <c:order val="49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data'!$R$116:$AC$116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0.4</c:v>
                </c:pt>
                <c:pt idx="6">
                  <c:v>0.65</c:v>
                </c:pt>
                <c:pt idx="7">
                  <c:v>0.71</c:v>
                </c:pt>
                <c:pt idx="8">
                  <c:v>0.67</c:v>
                </c:pt>
                <c:pt idx="9">
                  <c:v>0.70500000000000007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DAC-3645-8AD6-0D318D36DF80}"/>
            </c:ext>
          </c:extLst>
        </c:ser>
        <c:ser>
          <c:idx val="50"/>
          <c:order val="50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data'!$R$117:$AC$117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0.34</c:v>
                </c:pt>
                <c:pt idx="4">
                  <c:v>0.34</c:v>
                </c:pt>
                <c:pt idx="5">
                  <c:v>0.48</c:v>
                </c:pt>
                <c:pt idx="6">
                  <c:v>0.63</c:v>
                </c:pt>
                <c:pt idx="7">
                  <c:v>0.65999999999999992</c:v>
                </c:pt>
                <c:pt idx="8">
                  <c:v>0.69</c:v>
                </c:pt>
                <c:pt idx="9">
                  <c:v>0.70499999999999996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DAC-3645-8AD6-0D318D36DF80}"/>
            </c:ext>
          </c:extLst>
        </c:ser>
        <c:ser>
          <c:idx val="51"/>
          <c:order val="51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data'!$R$118:$AC$118</c:f>
              <c:numCache>
                <c:formatCode>General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0.38</c:v>
                </c:pt>
                <c:pt idx="5">
                  <c:v>0.5</c:v>
                </c:pt>
                <c:pt idx="6">
                  <c:v>0.61</c:v>
                </c:pt>
                <c:pt idx="7">
                  <c:v>0.63</c:v>
                </c:pt>
                <c:pt idx="8">
                  <c:v>0.65</c:v>
                </c:pt>
                <c:pt idx="9">
                  <c:v>0.71500000000000008</c:v>
                </c:pt>
                <c:pt idx="1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DAC-3645-8AD6-0D318D36DF80}"/>
            </c:ext>
          </c:extLst>
        </c:ser>
        <c:ser>
          <c:idx val="52"/>
          <c:order val="52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data'!$R$119:$AC$119</c:f>
              <c:numCache>
                <c:formatCode>General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0.23</c:v>
                </c:pt>
                <c:pt idx="3">
                  <c:v>0.33</c:v>
                </c:pt>
                <c:pt idx="4">
                  <c:v>0.42</c:v>
                </c:pt>
                <c:pt idx="5">
                  <c:v>0.48</c:v>
                </c:pt>
                <c:pt idx="6">
                  <c:v>0.6</c:v>
                </c:pt>
                <c:pt idx="7">
                  <c:v>0.64</c:v>
                </c:pt>
                <c:pt idx="8">
                  <c:v>0.71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DAC-3645-8AD6-0D318D36DF80}"/>
            </c:ext>
          </c:extLst>
        </c:ser>
        <c:ser>
          <c:idx val="53"/>
          <c:order val="53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data'!$R$120:$AC$120</c:f>
              <c:numCache>
                <c:formatCode>General</c:formatCode>
                <c:ptCount val="12"/>
                <c:pt idx="0">
                  <c:v>0</c:v>
                </c:pt>
                <c:pt idx="1">
                  <c:v>6.0606060606060608E-2</c:v>
                </c:pt>
                <c:pt idx="2">
                  <c:v>0.23</c:v>
                </c:pt>
                <c:pt idx="3">
                  <c:v>0.34</c:v>
                </c:pt>
                <c:pt idx="4">
                  <c:v>0.34</c:v>
                </c:pt>
                <c:pt idx="5">
                  <c:v>0.5</c:v>
                </c:pt>
                <c:pt idx="6">
                  <c:v>0.5</c:v>
                </c:pt>
                <c:pt idx="7">
                  <c:v>0.63</c:v>
                </c:pt>
                <c:pt idx="8">
                  <c:v>0.71</c:v>
                </c:pt>
                <c:pt idx="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DAC-3645-8AD6-0D318D36DF80}"/>
            </c:ext>
          </c:extLst>
        </c:ser>
        <c:ser>
          <c:idx val="54"/>
          <c:order val="54"/>
          <c:spPr>
            <a:ln w="3175" cmpd="sng"/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data'!$R$121:$AC$121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0.4</c:v>
                </c:pt>
                <c:pt idx="5">
                  <c:v>0.52</c:v>
                </c:pt>
                <c:pt idx="6">
                  <c:v>0.45</c:v>
                </c:pt>
                <c:pt idx="7">
                  <c:v>0.66</c:v>
                </c:pt>
                <c:pt idx="8">
                  <c:v>0.66</c:v>
                </c:pt>
                <c:pt idx="9">
                  <c:v>0.70500000000000007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DAC-3645-8AD6-0D318D36DF80}"/>
            </c:ext>
          </c:extLst>
        </c:ser>
        <c:ser>
          <c:idx val="55"/>
          <c:order val="55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'U MEAM800 data'!$R$66:$AC$66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140</c:v>
                </c:pt>
              </c:numCache>
            </c:numRef>
          </c:cat>
          <c:val>
            <c:numRef>
              <c:f>'U MEAM800 data'!$R$125:$AC$125</c:f>
              <c:numCache>
                <c:formatCode>General</c:formatCode>
                <c:ptCount val="12"/>
                <c:pt idx="0">
                  <c:v>1.072451074455987E-2</c:v>
                </c:pt>
                <c:pt idx="1">
                  <c:v>7.4007724692108784E-2</c:v>
                </c:pt>
                <c:pt idx="2">
                  <c:v>0.1802348350888541</c:v>
                </c:pt>
                <c:pt idx="3">
                  <c:v>0.28797255302158986</c:v>
                </c:pt>
                <c:pt idx="4">
                  <c:v>0.38305318222304408</c:v>
                </c:pt>
                <c:pt idx="5">
                  <c:v>0.48078832813283506</c:v>
                </c:pt>
                <c:pt idx="6">
                  <c:v>0.55517594025218486</c:v>
                </c:pt>
                <c:pt idx="7">
                  <c:v>0.62227825047043173</c:v>
                </c:pt>
                <c:pt idx="8">
                  <c:v>0.66856307655514047</c:v>
                </c:pt>
                <c:pt idx="9">
                  <c:v>0.71434877871812474</c:v>
                </c:pt>
                <c:pt idx="10">
                  <c:v>0.76063541811885438</c:v>
                </c:pt>
                <c:pt idx="11">
                  <c:v>0.84447832478308471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DAC-3645-8AD6-0D318D36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4870064"/>
        <c:axId val="-1084850480"/>
      </c:lineChart>
      <c:catAx>
        <c:axId val="-108487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84850480"/>
        <c:crosses val="autoZero"/>
        <c:auto val="1"/>
        <c:lblAlgn val="ctr"/>
        <c:lblOffset val="100"/>
        <c:noMultiLvlLbl val="0"/>
      </c:catAx>
      <c:valAx>
        <c:axId val="-10848504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84870064"/>
        <c:crosses val="autoZero"/>
        <c:crossBetween val="between"/>
      </c:valAx>
      <c:spPr>
        <a:ln w="3175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8002725069202399"/>
                  <c:y val="-0.7145630761023129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UMeam1000!$B$2:$N$2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UMeam1000!$B$59:$N$59</c:f>
              <c:numCache>
                <c:formatCode>General</c:formatCode>
                <c:ptCount val="13"/>
                <c:pt idx="0">
                  <c:v>0.34545454545454546</c:v>
                </c:pt>
                <c:pt idx="1">
                  <c:v>1.9454545454545455</c:v>
                </c:pt>
                <c:pt idx="2">
                  <c:v>10.081818181818182</c:v>
                </c:pt>
                <c:pt idx="3">
                  <c:v>21.663636363636364</c:v>
                </c:pt>
                <c:pt idx="4">
                  <c:v>33.167309458218554</c:v>
                </c:pt>
                <c:pt idx="5">
                  <c:v>42.579871066884053</c:v>
                </c:pt>
                <c:pt idx="6">
                  <c:v>50.986065197428829</c:v>
                </c:pt>
                <c:pt idx="7">
                  <c:v>57.781818181818181</c:v>
                </c:pt>
                <c:pt idx="8">
                  <c:v>64.957075913776947</c:v>
                </c:pt>
                <c:pt idx="9">
                  <c:v>69.365491651205943</c:v>
                </c:pt>
                <c:pt idx="10">
                  <c:v>73.249625117150885</c:v>
                </c:pt>
                <c:pt idx="11">
                  <c:v>77.077226813590457</c:v>
                </c:pt>
                <c:pt idx="12">
                  <c:v>83.341965105601474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A-0840-B237-3ECC73B6E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2678800"/>
        <c:axId val="-1537772304"/>
      </c:scatterChart>
      <c:valAx>
        <c:axId val="-1202678800"/>
        <c:scaling>
          <c:orientation val="minMax"/>
          <c:max val="140"/>
        </c:scaling>
        <c:delete val="0"/>
        <c:axPos val="b"/>
        <c:numFmt formatCode="General" sourceLinked="1"/>
        <c:majorTickMark val="out"/>
        <c:minorTickMark val="none"/>
        <c:tickLblPos val="nextTo"/>
        <c:crossAx val="-1537772304"/>
        <c:crosses val="autoZero"/>
        <c:crossBetween val="midCat"/>
      </c:valAx>
      <c:valAx>
        <c:axId val="-1537772304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-120267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5.1792524428422297E-2"/>
                  <c:y val="-0.16065212415308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UMeam1000!$D$58:$M$58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UMeam1000!$D$63:$M$63</c:f>
              <c:numCache>
                <c:formatCode>General</c:formatCode>
                <c:ptCount val="10"/>
                <c:pt idx="0">
                  <c:v>9.0385002069446472</c:v>
                </c:pt>
                <c:pt idx="1">
                  <c:v>20.081749488700815</c:v>
                </c:pt>
                <c:pt idx="2">
                  <c:v>31.371293599825037</c:v>
                </c:pt>
                <c:pt idx="3">
                  <c:v>40.691478330078255</c:v>
                </c:pt>
                <c:pt idx="4">
                  <c:v>49.125104296801481</c:v>
                </c:pt>
                <c:pt idx="5">
                  <c:v>55.804388140473762</c:v>
                </c:pt>
                <c:pt idx="6">
                  <c:v>63.062617812007829</c:v>
                </c:pt>
                <c:pt idx="7">
                  <c:v>67.537371778269517</c:v>
                </c:pt>
                <c:pt idx="8">
                  <c:v>71.535141913565539</c:v>
                </c:pt>
                <c:pt idx="9">
                  <c:v>75.485688175651873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6-A241-BA99-50F3511C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255040"/>
        <c:axId val="-1202492288"/>
      </c:scatterChart>
      <c:valAx>
        <c:axId val="-1538255040"/>
        <c:scaling>
          <c:orientation val="minMax"/>
          <c:max val="140"/>
        </c:scaling>
        <c:delete val="0"/>
        <c:axPos val="b"/>
        <c:numFmt formatCode="General" sourceLinked="1"/>
        <c:majorTickMark val="out"/>
        <c:minorTickMark val="none"/>
        <c:tickLblPos val="nextTo"/>
        <c:crossAx val="-1202492288"/>
        <c:crosses val="autoZero"/>
        <c:crossBetween val="midCat"/>
      </c:valAx>
      <c:valAx>
        <c:axId val="-1202492288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-153825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thermostat_test!$A$2:$A$52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thermostat_test!$B$2:$B$52</c:f>
              <c:numCache>
                <c:formatCode>General</c:formatCode>
                <c:ptCount val="51"/>
                <c:pt idx="0">
                  <c:v>1000.1261</c:v>
                </c:pt>
                <c:pt idx="1">
                  <c:v>562.98305000000005</c:v>
                </c:pt>
                <c:pt idx="2">
                  <c:v>592.59546999999998</c:v>
                </c:pt>
                <c:pt idx="3">
                  <c:v>636.03494000000001</c:v>
                </c:pt>
                <c:pt idx="4">
                  <c:v>684.26669000000004</c:v>
                </c:pt>
                <c:pt idx="5">
                  <c:v>720.43844000000001</c:v>
                </c:pt>
                <c:pt idx="6">
                  <c:v>772.89517000000001</c:v>
                </c:pt>
                <c:pt idx="7">
                  <c:v>820.61707999999999</c:v>
                </c:pt>
                <c:pt idx="8">
                  <c:v>865.49131999999997</c:v>
                </c:pt>
                <c:pt idx="9">
                  <c:v>903.05092000000002</c:v>
                </c:pt>
                <c:pt idx="10">
                  <c:v>948.45195999999999</c:v>
                </c:pt>
                <c:pt idx="11">
                  <c:v>984.05452000000002</c:v>
                </c:pt>
                <c:pt idx="12">
                  <c:v>1010.4081</c:v>
                </c:pt>
                <c:pt idx="13">
                  <c:v>1037.0118</c:v>
                </c:pt>
                <c:pt idx="14">
                  <c:v>1034.6268</c:v>
                </c:pt>
                <c:pt idx="15">
                  <c:v>1029.6419000000001</c:v>
                </c:pt>
                <c:pt idx="16">
                  <c:v>1015.8609</c:v>
                </c:pt>
                <c:pt idx="17">
                  <c:v>1000.5597</c:v>
                </c:pt>
                <c:pt idx="18">
                  <c:v>988.79516000000001</c:v>
                </c:pt>
                <c:pt idx="19">
                  <c:v>978.86666000000002</c:v>
                </c:pt>
                <c:pt idx="20">
                  <c:v>978.51733000000002</c:v>
                </c:pt>
                <c:pt idx="21">
                  <c:v>985.65516000000002</c:v>
                </c:pt>
                <c:pt idx="22">
                  <c:v>996.04237000000001</c:v>
                </c:pt>
                <c:pt idx="23">
                  <c:v>1006.3372000000001</c:v>
                </c:pt>
                <c:pt idx="24">
                  <c:v>1017.4672</c:v>
                </c:pt>
                <c:pt idx="25">
                  <c:v>1014.2912</c:v>
                </c:pt>
                <c:pt idx="26">
                  <c:v>1008.2098999999999</c:v>
                </c:pt>
                <c:pt idx="27">
                  <c:v>1008.683</c:v>
                </c:pt>
                <c:pt idx="28">
                  <c:v>997.98004000000003</c:v>
                </c:pt>
                <c:pt idx="29">
                  <c:v>993.77373</c:v>
                </c:pt>
                <c:pt idx="30">
                  <c:v>989.43278999999995</c:v>
                </c:pt>
                <c:pt idx="31">
                  <c:v>985.11197000000004</c:v>
                </c:pt>
                <c:pt idx="32">
                  <c:v>995.35451999999998</c:v>
                </c:pt>
                <c:pt idx="33">
                  <c:v>999.42273999999998</c:v>
                </c:pt>
                <c:pt idx="34">
                  <c:v>1010.925</c:v>
                </c:pt>
                <c:pt idx="35">
                  <c:v>1000.0738</c:v>
                </c:pt>
                <c:pt idx="36">
                  <c:v>1012.2241</c:v>
                </c:pt>
                <c:pt idx="37">
                  <c:v>1001.078</c:v>
                </c:pt>
                <c:pt idx="38">
                  <c:v>992.78516000000002</c:v>
                </c:pt>
                <c:pt idx="39">
                  <c:v>995.80074000000002</c:v>
                </c:pt>
                <c:pt idx="40">
                  <c:v>977.19925000000001</c:v>
                </c:pt>
                <c:pt idx="41">
                  <c:v>989.57447999999999</c:v>
                </c:pt>
                <c:pt idx="42">
                  <c:v>1000.8214</c:v>
                </c:pt>
                <c:pt idx="43">
                  <c:v>999.15309000000002</c:v>
                </c:pt>
                <c:pt idx="44">
                  <c:v>998.86989000000005</c:v>
                </c:pt>
                <c:pt idx="45">
                  <c:v>1007.2449</c:v>
                </c:pt>
                <c:pt idx="46">
                  <c:v>1005.4472</c:v>
                </c:pt>
                <c:pt idx="47">
                  <c:v>1009.9897</c:v>
                </c:pt>
                <c:pt idx="48">
                  <c:v>1005.0062</c:v>
                </c:pt>
                <c:pt idx="49">
                  <c:v>1004.2166999999999</c:v>
                </c:pt>
                <c:pt idx="50">
                  <c:v>984.11932999999999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D-864A-BAE7-E0102CD9CB17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thermostat_test!$D$2:$D$52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thermostat_test!$E$2:$E$52</c:f>
              <c:numCache>
                <c:formatCode>General</c:formatCode>
                <c:ptCount val="51"/>
                <c:pt idx="0">
                  <c:v>1000.1261</c:v>
                </c:pt>
                <c:pt idx="1">
                  <c:v>755.62310000000002</c:v>
                </c:pt>
                <c:pt idx="2">
                  <c:v>871.26115000000004</c:v>
                </c:pt>
                <c:pt idx="3">
                  <c:v>926.74757</c:v>
                </c:pt>
                <c:pt idx="4">
                  <c:v>976.56930999999997</c:v>
                </c:pt>
                <c:pt idx="5">
                  <c:v>997.12644999999998</c:v>
                </c:pt>
                <c:pt idx="6">
                  <c:v>1009.1882000000001</c:v>
                </c:pt>
                <c:pt idx="7">
                  <c:v>1001.7465</c:v>
                </c:pt>
                <c:pt idx="8">
                  <c:v>1019.7231</c:v>
                </c:pt>
                <c:pt idx="9">
                  <c:v>1009.6079</c:v>
                </c:pt>
                <c:pt idx="10">
                  <c:v>1017.7929</c:v>
                </c:pt>
                <c:pt idx="11">
                  <c:v>1016.7828</c:v>
                </c:pt>
                <c:pt idx="12">
                  <c:v>1015.1981</c:v>
                </c:pt>
                <c:pt idx="13">
                  <c:v>1005.0780999999999</c:v>
                </c:pt>
                <c:pt idx="14">
                  <c:v>1011.8692</c:v>
                </c:pt>
                <c:pt idx="15">
                  <c:v>1009.4607</c:v>
                </c:pt>
                <c:pt idx="16">
                  <c:v>999.49888999999996</c:v>
                </c:pt>
                <c:pt idx="17">
                  <c:v>1012.4659</c:v>
                </c:pt>
                <c:pt idx="18">
                  <c:v>1005.4277</c:v>
                </c:pt>
                <c:pt idx="19">
                  <c:v>998.06951000000004</c:v>
                </c:pt>
                <c:pt idx="20">
                  <c:v>1007.4532</c:v>
                </c:pt>
                <c:pt idx="21">
                  <c:v>985.89398000000006</c:v>
                </c:pt>
                <c:pt idx="22">
                  <c:v>1002.874</c:v>
                </c:pt>
                <c:pt idx="23">
                  <c:v>1001.148</c:v>
                </c:pt>
                <c:pt idx="24">
                  <c:v>999.94608000000005</c:v>
                </c:pt>
                <c:pt idx="25">
                  <c:v>997.64649999999995</c:v>
                </c:pt>
                <c:pt idx="26">
                  <c:v>992.95851000000005</c:v>
                </c:pt>
                <c:pt idx="27">
                  <c:v>999.70102999999995</c:v>
                </c:pt>
                <c:pt idx="28">
                  <c:v>999.50094999999999</c:v>
                </c:pt>
                <c:pt idx="29">
                  <c:v>998.80120999999997</c:v>
                </c:pt>
                <c:pt idx="30">
                  <c:v>997.16902000000005</c:v>
                </c:pt>
                <c:pt idx="31">
                  <c:v>992.26535999999999</c:v>
                </c:pt>
                <c:pt idx="32">
                  <c:v>1000.2746</c:v>
                </c:pt>
                <c:pt idx="33">
                  <c:v>1000.535</c:v>
                </c:pt>
                <c:pt idx="34">
                  <c:v>996.60035000000005</c:v>
                </c:pt>
                <c:pt idx="35">
                  <c:v>983.65706</c:v>
                </c:pt>
                <c:pt idx="36">
                  <c:v>992.29549999999995</c:v>
                </c:pt>
                <c:pt idx="37">
                  <c:v>997.43582000000004</c:v>
                </c:pt>
                <c:pt idx="38">
                  <c:v>1006.2315</c:v>
                </c:pt>
                <c:pt idx="39">
                  <c:v>1008.8117</c:v>
                </c:pt>
                <c:pt idx="40">
                  <c:v>1000.4309</c:v>
                </c:pt>
                <c:pt idx="41">
                  <c:v>1002.9528</c:v>
                </c:pt>
                <c:pt idx="42">
                  <c:v>1003.8643</c:v>
                </c:pt>
                <c:pt idx="43">
                  <c:v>1005.841</c:v>
                </c:pt>
                <c:pt idx="44">
                  <c:v>993.19848999999999</c:v>
                </c:pt>
                <c:pt idx="45">
                  <c:v>996.64817000000005</c:v>
                </c:pt>
                <c:pt idx="46">
                  <c:v>1002.4382000000001</c:v>
                </c:pt>
                <c:pt idx="47">
                  <c:v>997.78988000000004</c:v>
                </c:pt>
                <c:pt idx="48">
                  <c:v>999.22960999999998</c:v>
                </c:pt>
                <c:pt idx="49">
                  <c:v>1003.2861</c:v>
                </c:pt>
                <c:pt idx="50">
                  <c:v>1006.0271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D-864A-BAE7-E0102CD9CB17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thermostat_test!$G$2:$G$52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thermostat_test!$H$2:$H$52</c:f>
              <c:numCache>
                <c:formatCode>General</c:formatCode>
                <c:ptCount val="51"/>
                <c:pt idx="0">
                  <c:v>1000.1261</c:v>
                </c:pt>
                <c:pt idx="1">
                  <c:v>755.57888000000003</c:v>
                </c:pt>
                <c:pt idx="2">
                  <c:v>866.43804</c:v>
                </c:pt>
                <c:pt idx="3">
                  <c:v>941.03129000000001</c:v>
                </c:pt>
                <c:pt idx="4">
                  <c:v>973.99797999999998</c:v>
                </c:pt>
                <c:pt idx="5">
                  <c:v>1007.2367</c:v>
                </c:pt>
                <c:pt idx="6">
                  <c:v>1009.2034</c:v>
                </c:pt>
                <c:pt idx="7">
                  <c:v>1019.9715</c:v>
                </c:pt>
                <c:pt idx="8">
                  <c:v>1024.82</c:v>
                </c:pt>
                <c:pt idx="9">
                  <c:v>1023.3011</c:v>
                </c:pt>
                <c:pt idx="10">
                  <c:v>1023.2295</c:v>
                </c:pt>
                <c:pt idx="11">
                  <c:v>1016.931</c:v>
                </c:pt>
                <c:pt idx="12">
                  <c:v>1014.7821</c:v>
                </c:pt>
                <c:pt idx="13">
                  <c:v>1020.4444</c:v>
                </c:pt>
                <c:pt idx="14">
                  <c:v>1008.6107</c:v>
                </c:pt>
                <c:pt idx="15">
                  <c:v>1007.8441</c:v>
                </c:pt>
                <c:pt idx="16">
                  <c:v>1002.3933</c:v>
                </c:pt>
                <c:pt idx="17">
                  <c:v>1002.5563</c:v>
                </c:pt>
                <c:pt idx="18">
                  <c:v>1010.4629</c:v>
                </c:pt>
                <c:pt idx="19">
                  <c:v>1014.3064000000001</c:v>
                </c:pt>
                <c:pt idx="20">
                  <c:v>1012.6094000000001</c:v>
                </c:pt>
                <c:pt idx="21">
                  <c:v>1012.3789</c:v>
                </c:pt>
                <c:pt idx="22">
                  <c:v>1011.1331</c:v>
                </c:pt>
                <c:pt idx="23">
                  <c:v>1011.1316</c:v>
                </c:pt>
                <c:pt idx="24">
                  <c:v>1004.9717000000001</c:v>
                </c:pt>
                <c:pt idx="25">
                  <c:v>1002.4963</c:v>
                </c:pt>
                <c:pt idx="26">
                  <c:v>1005.9059999999999</c:v>
                </c:pt>
                <c:pt idx="27">
                  <c:v>1005.2071</c:v>
                </c:pt>
                <c:pt idx="28">
                  <c:v>998.51503000000002</c:v>
                </c:pt>
                <c:pt idx="29">
                  <c:v>997.87780999999995</c:v>
                </c:pt>
                <c:pt idx="30">
                  <c:v>998.42922999999996</c:v>
                </c:pt>
                <c:pt idx="31">
                  <c:v>995.88031999999998</c:v>
                </c:pt>
                <c:pt idx="32">
                  <c:v>997.43258000000003</c:v>
                </c:pt>
                <c:pt idx="33">
                  <c:v>995.79187999999999</c:v>
                </c:pt>
                <c:pt idx="34">
                  <c:v>1010.9413</c:v>
                </c:pt>
                <c:pt idx="35">
                  <c:v>999.69143999999994</c:v>
                </c:pt>
                <c:pt idx="36">
                  <c:v>998.76464999999996</c:v>
                </c:pt>
                <c:pt idx="37">
                  <c:v>1008.0809</c:v>
                </c:pt>
                <c:pt idx="38">
                  <c:v>991.61152000000004</c:v>
                </c:pt>
                <c:pt idx="39">
                  <c:v>1004.7554</c:v>
                </c:pt>
                <c:pt idx="40">
                  <c:v>1012.9147</c:v>
                </c:pt>
                <c:pt idx="41">
                  <c:v>998.06789000000003</c:v>
                </c:pt>
                <c:pt idx="42">
                  <c:v>1009.2742</c:v>
                </c:pt>
                <c:pt idx="43">
                  <c:v>1005.4567</c:v>
                </c:pt>
                <c:pt idx="44">
                  <c:v>1019.1232</c:v>
                </c:pt>
                <c:pt idx="45">
                  <c:v>991.47078999999997</c:v>
                </c:pt>
                <c:pt idx="46">
                  <c:v>1001.4530999999999</c:v>
                </c:pt>
                <c:pt idx="47">
                  <c:v>1003.3274</c:v>
                </c:pt>
                <c:pt idx="48">
                  <c:v>1002.8339999999999</c:v>
                </c:pt>
                <c:pt idx="49">
                  <c:v>1011.4501</c:v>
                </c:pt>
                <c:pt idx="50">
                  <c:v>993.84100999999998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5D-864A-BAE7-E0102CD9CB17}"/>
            </c:ext>
          </c:extLst>
        </c:ser>
        <c:ser>
          <c:idx val="3"/>
          <c:order val="3"/>
          <c:spPr>
            <a:ln w="47625">
              <a:noFill/>
            </a:ln>
          </c:spPr>
          <c:xVal>
            <c:numRef>
              <c:f>thermostat_test!$A$106:$A$156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thermostat_test!$B$106:$B$156</c:f>
              <c:numCache>
                <c:formatCode>General</c:formatCode>
                <c:ptCount val="51"/>
                <c:pt idx="0">
                  <c:v>1000.1261</c:v>
                </c:pt>
                <c:pt idx="1">
                  <c:v>560.49999000000003</c:v>
                </c:pt>
                <c:pt idx="2">
                  <c:v>598.17578000000003</c:v>
                </c:pt>
                <c:pt idx="3">
                  <c:v>638.08018000000004</c:v>
                </c:pt>
                <c:pt idx="4">
                  <c:v>680.57474999999999</c:v>
                </c:pt>
                <c:pt idx="5">
                  <c:v>726.84882000000005</c:v>
                </c:pt>
                <c:pt idx="6">
                  <c:v>767.73474999999996</c:v>
                </c:pt>
                <c:pt idx="7">
                  <c:v>814.26340000000005</c:v>
                </c:pt>
                <c:pt idx="8">
                  <c:v>861.44852000000003</c:v>
                </c:pt>
                <c:pt idx="9">
                  <c:v>901.65729999999996</c:v>
                </c:pt>
                <c:pt idx="10">
                  <c:v>953.67310999999995</c:v>
                </c:pt>
                <c:pt idx="11">
                  <c:v>977.35880999999995</c:v>
                </c:pt>
                <c:pt idx="12">
                  <c:v>1011.039</c:v>
                </c:pt>
                <c:pt idx="13">
                  <c:v>1032.2265</c:v>
                </c:pt>
                <c:pt idx="14">
                  <c:v>1038.1186</c:v>
                </c:pt>
                <c:pt idx="15">
                  <c:v>1033.0183</c:v>
                </c:pt>
                <c:pt idx="16">
                  <c:v>1021.4393</c:v>
                </c:pt>
                <c:pt idx="17">
                  <c:v>999.96543999999994</c:v>
                </c:pt>
                <c:pt idx="18">
                  <c:v>981.84550000000002</c:v>
                </c:pt>
                <c:pt idx="19">
                  <c:v>978.88428999999996</c:v>
                </c:pt>
                <c:pt idx="20">
                  <c:v>977.08357000000001</c:v>
                </c:pt>
                <c:pt idx="21">
                  <c:v>983.06825000000003</c:v>
                </c:pt>
                <c:pt idx="22">
                  <c:v>997.85433</c:v>
                </c:pt>
                <c:pt idx="23">
                  <c:v>1016.2356</c:v>
                </c:pt>
                <c:pt idx="24">
                  <c:v>1011.7529</c:v>
                </c:pt>
                <c:pt idx="25">
                  <c:v>1015.7703</c:v>
                </c:pt>
                <c:pt idx="26">
                  <c:v>1005.6947</c:v>
                </c:pt>
                <c:pt idx="27">
                  <c:v>995.20347000000004</c:v>
                </c:pt>
                <c:pt idx="28">
                  <c:v>995.80460000000005</c:v>
                </c:pt>
                <c:pt idx="29">
                  <c:v>986.26655000000005</c:v>
                </c:pt>
                <c:pt idx="30">
                  <c:v>989.02535</c:v>
                </c:pt>
                <c:pt idx="31">
                  <c:v>992.68619000000001</c:v>
                </c:pt>
                <c:pt idx="32">
                  <c:v>997.14466000000004</c:v>
                </c:pt>
                <c:pt idx="33">
                  <c:v>1008.8625</c:v>
                </c:pt>
                <c:pt idx="34">
                  <c:v>1007.1550999999999</c:v>
                </c:pt>
                <c:pt idx="35">
                  <c:v>1020.2821</c:v>
                </c:pt>
                <c:pt idx="36">
                  <c:v>1004.2963999999999</c:v>
                </c:pt>
                <c:pt idx="37">
                  <c:v>1009.1539</c:v>
                </c:pt>
                <c:pt idx="38">
                  <c:v>1002.2864</c:v>
                </c:pt>
                <c:pt idx="39">
                  <c:v>996.67115999999999</c:v>
                </c:pt>
                <c:pt idx="40">
                  <c:v>988.89667999999995</c:v>
                </c:pt>
                <c:pt idx="41">
                  <c:v>994.02673000000004</c:v>
                </c:pt>
                <c:pt idx="42">
                  <c:v>996.83249000000001</c:v>
                </c:pt>
                <c:pt idx="43">
                  <c:v>999.26184999999998</c:v>
                </c:pt>
                <c:pt idx="44">
                  <c:v>1004.5358</c:v>
                </c:pt>
                <c:pt idx="45">
                  <c:v>1012.1454</c:v>
                </c:pt>
                <c:pt idx="46">
                  <c:v>1008.1558</c:v>
                </c:pt>
                <c:pt idx="47">
                  <c:v>1001.3986</c:v>
                </c:pt>
                <c:pt idx="48">
                  <c:v>1001.6903</c:v>
                </c:pt>
                <c:pt idx="49">
                  <c:v>992.86598000000004</c:v>
                </c:pt>
                <c:pt idx="50">
                  <c:v>989.65872000000002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D-864A-BAE7-E0102CD9C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081008"/>
        <c:axId val="-1161139248"/>
      </c:scatterChart>
      <c:valAx>
        <c:axId val="-1161081008"/>
        <c:scaling>
          <c:orientation val="minMax"/>
          <c:max val="50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1161139248"/>
        <c:crosses val="autoZero"/>
        <c:crossBetween val="midCat"/>
      </c:valAx>
      <c:valAx>
        <c:axId val="-1161139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16108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6961847389558232"/>
                  <c:y val="-5.0463000708017763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UMeam1000!$D$2:$N$2</c:f>
              <c:numCache>
                <c:formatCode>General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140</c:v>
                </c:pt>
              </c:numCache>
            </c:numRef>
          </c:xVal>
          <c:yVal>
            <c:numRef>
              <c:f>UMeam1000!$Z$62:$AJ$62</c:f>
              <c:numCache>
                <c:formatCode>General</c:formatCode>
                <c:ptCount val="11"/>
                <c:pt idx="0">
                  <c:v>9.0306844505652411</c:v>
                </c:pt>
                <c:pt idx="1">
                  <c:v>20.042694871264274</c:v>
                </c:pt>
                <c:pt idx="2">
                  <c:v>31.327873029133698</c:v>
                </c:pt>
                <c:pt idx="3">
                  <c:v>40.655276417199239</c:v>
                </c:pt>
                <c:pt idx="4">
                  <c:v>49.077144621907117</c:v>
                </c:pt>
                <c:pt idx="5">
                  <c:v>55.764334665761332</c:v>
                </c:pt>
                <c:pt idx="6">
                  <c:v>63.02879240181683</c:v>
                </c:pt>
                <c:pt idx="7">
                  <c:v>67.528195794598531</c:v>
                </c:pt>
                <c:pt idx="8">
                  <c:v>71.506434433178967</c:v>
                </c:pt>
                <c:pt idx="9">
                  <c:v>75.444592907353496</c:v>
                </c:pt>
                <c:pt idx="10">
                  <c:v>81.818021104593612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19-4543-A913-D29971DD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2678800"/>
        <c:axId val="-1537772304"/>
      </c:scatterChart>
      <c:valAx>
        <c:axId val="-1202678800"/>
        <c:scaling>
          <c:orientation val="minMax"/>
          <c:max val="140"/>
        </c:scaling>
        <c:delete val="0"/>
        <c:axPos val="b"/>
        <c:numFmt formatCode="General" sourceLinked="1"/>
        <c:majorTickMark val="out"/>
        <c:minorTickMark val="none"/>
        <c:tickLblPos val="nextTo"/>
        <c:crossAx val="-1537772304"/>
        <c:crosses val="autoZero"/>
        <c:crossBetween val="midCat"/>
      </c:valAx>
      <c:valAx>
        <c:axId val="-1537772304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-120267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U MEAM</c:v>
                </c:pt>
              </c:strCache>
            </c:strRef>
          </c:tx>
          <c:spPr>
            <a:ln>
              <a:prstDash val="dash"/>
              <a:round/>
            </a:ln>
          </c:spPr>
          <c:marker>
            <c:symbol val="none"/>
          </c:marker>
          <c:xVal>
            <c:numRef>
              <c:f>summary!$C$3:$O$3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summary!$C$7:$O$7</c:f>
              <c:numCache>
                <c:formatCode>General</c:formatCode>
                <c:ptCount val="13"/>
                <c:pt idx="0">
                  <c:v>1E-3</c:v>
                </c:pt>
                <c:pt idx="1">
                  <c:v>9.6883333333333335E-3</c:v>
                </c:pt>
                <c:pt idx="2">
                  <c:v>6.7019797979797985E-2</c:v>
                </c:pt>
                <c:pt idx="3">
                  <c:v>0.16492180134680137</c:v>
                </c:pt>
                <c:pt idx="4">
                  <c:v>0.26359092592592592</c:v>
                </c:pt>
                <c:pt idx="5">
                  <c:v>0.35634160246533136</c:v>
                </c:pt>
                <c:pt idx="6">
                  <c:v>0.44773027734976883</c:v>
                </c:pt>
                <c:pt idx="7">
                  <c:v>0.51776553672316383</c:v>
                </c:pt>
                <c:pt idx="8">
                  <c:v>0.58014821092278723</c:v>
                </c:pt>
                <c:pt idx="9">
                  <c:v>0.62336271186440684</c:v>
                </c:pt>
                <c:pt idx="10">
                  <c:v>0.66631779661016954</c:v>
                </c:pt>
                <c:pt idx="11">
                  <c:v>0.70967089787389315</c:v>
                </c:pt>
                <c:pt idx="12">
                  <c:v>0.78827966101694924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F-DD41-B0A9-AA45A281A9A2}"/>
            </c:ext>
          </c:extLst>
        </c:ser>
        <c:ser>
          <c:idx val="1"/>
          <c:order val="1"/>
          <c:tx>
            <c:strRef>
              <c:f>summary!$B$5</c:f>
              <c:strCache>
                <c:ptCount val="1"/>
                <c:pt idx="0">
                  <c:v>UZr MEAM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summary!$C$3:$L$3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summary!$C$8:$L$8</c:f>
              <c:numCache>
                <c:formatCode>General</c:formatCode>
                <c:ptCount val="10"/>
                <c:pt idx="0">
                  <c:v>1.9758771929824562E-2</c:v>
                </c:pt>
                <c:pt idx="1">
                  <c:v>0.1519298245614035</c:v>
                </c:pt>
                <c:pt idx="2">
                  <c:v>0.32208333333333333</c:v>
                </c:pt>
                <c:pt idx="3">
                  <c:v>0.44491228070175437</c:v>
                </c:pt>
                <c:pt idx="4">
                  <c:v>0.52350877192982459</c:v>
                </c:pt>
                <c:pt idx="5">
                  <c:v>0.61326067694488751</c:v>
                </c:pt>
                <c:pt idx="6">
                  <c:v>0.66210526315789475</c:v>
                </c:pt>
                <c:pt idx="7">
                  <c:v>0.71744107744107732</c:v>
                </c:pt>
                <c:pt idx="8">
                  <c:v>0.7807154882154882</c:v>
                </c:pt>
                <c:pt idx="9">
                  <c:v>0.84398989898989896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6F-DD41-B0A9-AA45A281A9A2}"/>
            </c:ext>
          </c:extLst>
        </c:ser>
        <c:ser>
          <c:idx val="2"/>
          <c:order val="2"/>
          <c:tx>
            <c:strRef>
              <c:f>summary!$B$6</c:f>
              <c:strCache>
                <c:ptCount val="1"/>
                <c:pt idx="0">
                  <c:v>UMo ADP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summary!$C$3:$H$3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summary!$C$9:$H$9</c:f>
              <c:numCache>
                <c:formatCode>General</c:formatCode>
                <c:ptCount val="6"/>
                <c:pt idx="0">
                  <c:v>3.6727272727272726E-2</c:v>
                </c:pt>
                <c:pt idx="1">
                  <c:v>0.25127272727272731</c:v>
                </c:pt>
                <c:pt idx="2">
                  <c:v>0.43327272727272725</c:v>
                </c:pt>
                <c:pt idx="3">
                  <c:v>0.55127272727272725</c:v>
                </c:pt>
                <c:pt idx="4">
                  <c:v>0.63509090909090904</c:v>
                </c:pt>
                <c:pt idx="5">
                  <c:v>0.71793572084481172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6F-DD41-B0A9-AA45A281A9A2}"/>
            </c:ext>
          </c:extLst>
        </c:ser>
        <c:ser>
          <c:idx val="3"/>
          <c:order val="3"/>
          <c:spPr>
            <a:ln>
              <a:solidFill>
                <a:schemeClr val="accent4">
                  <a:shade val="95000"/>
                  <a:satMod val="105000"/>
                  <a:alpha val="37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summary!$B$3:$O$3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summary!$B$10:$O$10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6F-DD41-B0A9-AA45A281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110096"/>
        <c:axId val="-1537463936"/>
      </c:scatterChart>
      <c:valAx>
        <c:axId val="-1538110096"/>
        <c:scaling>
          <c:orientation val="minMax"/>
          <c:max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463936"/>
        <c:crosses val="autoZero"/>
        <c:crossBetween val="midCat"/>
      </c:valAx>
      <c:valAx>
        <c:axId val="-153746393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8110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3440485564304505"/>
          <c:y val="0.54109069699620904"/>
          <c:w val="0.233650699912511"/>
          <c:h val="0.2789293525809269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U MEAM</c:v>
                </c:pt>
              </c:strCache>
            </c:strRef>
          </c:tx>
          <c:spPr>
            <a:ln>
              <a:prstDash val="dash"/>
              <a:round/>
            </a:ln>
          </c:spPr>
          <c:marker>
            <c:symbol val="none"/>
          </c:marker>
          <c:xVal>
            <c:numRef>
              <c:f>summary!$C$3:$O$3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summary!$C$15:$O$15</c:f>
              <c:numCache>
                <c:formatCode>General</c:formatCode>
                <c:ptCount val="13"/>
                <c:pt idx="0">
                  <c:v>3.4545454545454545E-3</c:v>
                </c:pt>
                <c:pt idx="1">
                  <c:v>1.9454545454545457E-2</c:v>
                </c:pt>
                <c:pt idx="2">
                  <c:v>0.10081818181818182</c:v>
                </c:pt>
                <c:pt idx="3">
                  <c:v>0.21663636363636363</c:v>
                </c:pt>
                <c:pt idx="4">
                  <c:v>0.33167309458218552</c:v>
                </c:pt>
                <c:pt idx="5">
                  <c:v>0.42579871066884051</c:v>
                </c:pt>
                <c:pt idx="6">
                  <c:v>0.50986065197428831</c:v>
                </c:pt>
                <c:pt idx="7">
                  <c:v>0.57781818181818179</c:v>
                </c:pt>
                <c:pt idx="8">
                  <c:v>0.64957075913776952</c:v>
                </c:pt>
                <c:pt idx="9">
                  <c:v>0.69365491651205946</c:v>
                </c:pt>
                <c:pt idx="10">
                  <c:v>0.73249625117150885</c:v>
                </c:pt>
                <c:pt idx="11">
                  <c:v>0.7707722681359046</c:v>
                </c:pt>
                <c:pt idx="12">
                  <c:v>0.83341965105601479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1-034A-BFAA-519EF00EBE61}"/>
            </c:ext>
          </c:extLst>
        </c:ser>
        <c:ser>
          <c:idx val="1"/>
          <c:order val="1"/>
          <c:tx>
            <c:strRef>
              <c:f>summary!$B$5</c:f>
              <c:strCache>
                <c:ptCount val="1"/>
                <c:pt idx="0">
                  <c:v>UZr MEAM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summary!$C$3:$L$3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summary!$C$16:$L$16</c:f>
              <c:numCache>
                <c:formatCode>General</c:formatCode>
                <c:ptCount val="10"/>
                <c:pt idx="0">
                  <c:v>3.5545454545454547E-2</c:v>
                </c:pt>
                <c:pt idx="1">
                  <c:v>0.19</c:v>
                </c:pt>
                <c:pt idx="2">
                  <c:v>0.36799999999999999</c:v>
                </c:pt>
                <c:pt idx="3">
                  <c:v>0.49563636363636365</c:v>
                </c:pt>
                <c:pt idx="4">
                  <c:v>0.58499999999999996</c:v>
                </c:pt>
                <c:pt idx="5">
                  <c:v>0.67345454545454542</c:v>
                </c:pt>
                <c:pt idx="6">
                  <c:v>0.73499999999999999</c:v>
                </c:pt>
                <c:pt idx="7">
                  <c:v>0.80527272727272736</c:v>
                </c:pt>
                <c:pt idx="8">
                  <c:v>0.85890909090909096</c:v>
                </c:pt>
                <c:pt idx="9">
                  <c:v>0.91254545454545455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C1-034A-BFAA-519EF00EBE61}"/>
            </c:ext>
          </c:extLst>
        </c:ser>
        <c:ser>
          <c:idx val="2"/>
          <c:order val="2"/>
          <c:tx>
            <c:strRef>
              <c:f>summary!$B$6</c:f>
              <c:strCache>
                <c:ptCount val="1"/>
                <c:pt idx="0">
                  <c:v>UMo ADP</c:v>
                </c:pt>
              </c:strCache>
            </c:strRef>
          </c:tx>
          <c:marker>
            <c:symbol val="none"/>
          </c:marker>
          <c:xVal>
            <c:numRef>
              <c:f>summary!$C$3:$H$3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summary!$C$17:$H$17</c:f>
              <c:numCache>
                <c:formatCode>General</c:formatCode>
                <c:ptCount val="6"/>
                <c:pt idx="0">
                  <c:v>7.196078431372549E-2</c:v>
                </c:pt>
                <c:pt idx="1">
                  <c:v>0.312</c:v>
                </c:pt>
                <c:pt idx="2">
                  <c:v>0.46290909090909088</c:v>
                </c:pt>
                <c:pt idx="3">
                  <c:v>0.57381818181818178</c:v>
                </c:pt>
                <c:pt idx="4">
                  <c:v>0.67163636363636359</c:v>
                </c:pt>
                <c:pt idx="5">
                  <c:v>0.77181818181818185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C1-034A-BFAA-519EF00EBE61}"/>
            </c:ext>
          </c:extLst>
        </c:ser>
        <c:ser>
          <c:idx val="3"/>
          <c:order val="3"/>
          <c:spPr>
            <a:ln>
              <a:prstDash val="sysDot"/>
            </a:ln>
          </c:spPr>
          <c:marker>
            <c:symbol val="none"/>
          </c:marker>
          <c:xVal>
            <c:numRef>
              <c:f>summary!$B$3:$O$3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summary!$B$10:$O$10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C1-034A-BFAA-519EF00E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315136"/>
        <c:axId val="-1537311232"/>
      </c:scatterChart>
      <c:valAx>
        <c:axId val="-1537315136"/>
        <c:scaling>
          <c:orientation val="minMax"/>
          <c:max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311232"/>
        <c:crosses val="autoZero"/>
        <c:crossBetween val="midCat"/>
      </c:valAx>
      <c:valAx>
        <c:axId val="-153731123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3151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3440485564304505"/>
          <c:y val="0.54109069699620904"/>
          <c:w val="0.233650699912511"/>
          <c:h val="0.2789293525809269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summary!$B$20</c:f>
              <c:strCache>
                <c:ptCount val="1"/>
                <c:pt idx="0">
                  <c:v>600 K</c:v>
                </c:pt>
              </c:strCache>
            </c:strRef>
          </c:tx>
          <c:spPr>
            <a:ln>
              <a:prstDash val="dash"/>
              <a:round/>
            </a:ln>
          </c:spPr>
          <c:marker>
            <c:symbol val="none"/>
          </c:marker>
          <c:xVal>
            <c:numRef>
              <c:f>summary!$C$19:$K$19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summary!$C$23:$K$23</c:f>
              <c:numCache>
                <c:formatCode>General</c:formatCode>
                <c:ptCount val="9"/>
                <c:pt idx="0">
                  <c:v>6.8906250000000002E-2</c:v>
                </c:pt>
                <c:pt idx="1">
                  <c:v>0.21726562499999999</c:v>
                </c:pt>
                <c:pt idx="2">
                  <c:v>0.34140625000000002</c:v>
                </c:pt>
                <c:pt idx="3">
                  <c:v>0.46171875000000001</c:v>
                </c:pt>
                <c:pt idx="4">
                  <c:v>0.55078125</c:v>
                </c:pt>
                <c:pt idx="5">
                  <c:v>0.61640625000000004</c:v>
                </c:pt>
                <c:pt idx="6">
                  <c:v>0.66607142857142865</c:v>
                </c:pt>
                <c:pt idx="7">
                  <c:v>0.74499024846681094</c:v>
                </c:pt>
                <c:pt idx="8">
                  <c:v>0.82393697014790757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9-E04F-9B4B-FBACB65809D0}"/>
            </c:ext>
          </c:extLst>
        </c:ser>
        <c:ser>
          <c:idx val="1"/>
          <c:order val="1"/>
          <c:tx>
            <c:strRef>
              <c:f>summary!$B$21</c:f>
              <c:strCache>
                <c:ptCount val="1"/>
                <c:pt idx="0">
                  <c:v>800 K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summary!$C$21:$H$21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summary!$C$24:$H$24</c:f>
              <c:numCache>
                <c:formatCode>General</c:formatCode>
                <c:ptCount val="6"/>
                <c:pt idx="0">
                  <c:v>0.1153125</c:v>
                </c:pt>
                <c:pt idx="1">
                  <c:v>0.35335937499999998</c:v>
                </c:pt>
                <c:pt idx="2">
                  <c:v>0.4720538015463917</c:v>
                </c:pt>
                <c:pt idx="3">
                  <c:v>0.54860677083333331</c:v>
                </c:pt>
                <c:pt idx="4">
                  <c:v>0.61562499999999998</c:v>
                </c:pt>
                <c:pt idx="5">
                  <c:v>0.65154343434343431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B9-E04F-9B4B-FBACB65809D0}"/>
            </c:ext>
          </c:extLst>
        </c:ser>
        <c:ser>
          <c:idx val="3"/>
          <c:order val="2"/>
          <c:spPr>
            <a:ln>
              <a:prstDash val="sysDot"/>
            </a:ln>
          </c:spPr>
          <c:marker>
            <c:symbol val="none"/>
          </c:marker>
          <c:xVal>
            <c:numRef>
              <c:f>summary!$B$3:$O$3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summary!$B$10:$O$10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B9-E04F-9B4B-FBACB658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412864"/>
        <c:axId val="-1537409472"/>
      </c:scatterChart>
      <c:valAx>
        <c:axId val="-1537412864"/>
        <c:scaling>
          <c:orientation val="minMax"/>
          <c:max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409472"/>
        <c:crosses val="autoZero"/>
        <c:crossBetween val="midCat"/>
      </c:valAx>
      <c:valAx>
        <c:axId val="-153740947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412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0616415135608002"/>
          <c:y val="0.54109069699620904"/>
          <c:w val="0.16189140419947501"/>
          <c:h val="0.20601268591426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summary!$A$12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prstDash val="dash"/>
              <a:round/>
            </a:ln>
          </c:spPr>
          <c:marker>
            <c:symbol val="none"/>
          </c:marker>
          <c:xVal>
            <c:numRef>
              <c:f>summary!$C$3:$O$3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summary!$C$15:$O$15</c:f>
              <c:numCache>
                <c:formatCode>General</c:formatCode>
                <c:ptCount val="13"/>
                <c:pt idx="0">
                  <c:v>3.4545454545454545E-3</c:v>
                </c:pt>
                <c:pt idx="1">
                  <c:v>1.9454545454545457E-2</c:v>
                </c:pt>
                <c:pt idx="2">
                  <c:v>0.10081818181818182</c:v>
                </c:pt>
                <c:pt idx="3">
                  <c:v>0.21663636363636363</c:v>
                </c:pt>
                <c:pt idx="4">
                  <c:v>0.33167309458218552</c:v>
                </c:pt>
                <c:pt idx="5">
                  <c:v>0.42579871066884051</c:v>
                </c:pt>
                <c:pt idx="6">
                  <c:v>0.50986065197428831</c:v>
                </c:pt>
                <c:pt idx="7">
                  <c:v>0.57781818181818179</c:v>
                </c:pt>
                <c:pt idx="8">
                  <c:v>0.64957075913776952</c:v>
                </c:pt>
                <c:pt idx="9">
                  <c:v>0.69365491651205946</c:v>
                </c:pt>
                <c:pt idx="10">
                  <c:v>0.73249625117150885</c:v>
                </c:pt>
                <c:pt idx="11">
                  <c:v>0.7707722681359046</c:v>
                </c:pt>
                <c:pt idx="12">
                  <c:v>0.83341965105601479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D-074E-A607-7E731B2ACCDE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800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summary!$C$3:$O$3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summary!$C$7:$O$7</c:f>
              <c:numCache>
                <c:formatCode>General</c:formatCode>
                <c:ptCount val="13"/>
                <c:pt idx="0">
                  <c:v>1E-3</c:v>
                </c:pt>
                <c:pt idx="1">
                  <c:v>9.6883333333333335E-3</c:v>
                </c:pt>
                <c:pt idx="2">
                  <c:v>6.7019797979797985E-2</c:v>
                </c:pt>
                <c:pt idx="3">
                  <c:v>0.16492180134680137</c:v>
                </c:pt>
                <c:pt idx="4">
                  <c:v>0.26359092592592592</c:v>
                </c:pt>
                <c:pt idx="5">
                  <c:v>0.35634160246533136</c:v>
                </c:pt>
                <c:pt idx="6">
                  <c:v>0.44773027734976883</c:v>
                </c:pt>
                <c:pt idx="7">
                  <c:v>0.51776553672316383</c:v>
                </c:pt>
                <c:pt idx="8">
                  <c:v>0.58014821092278723</c:v>
                </c:pt>
                <c:pt idx="9">
                  <c:v>0.62336271186440684</c:v>
                </c:pt>
                <c:pt idx="10">
                  <c:v>0.66631779661016954</c:v>
                </c:pt>
                <c:pt idx="11">
                  <c:v>0.70967089787389315</c:v>
                </c:pt>
                <c:pt idx="12">
                  <c:v>0.78827966101694924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D-074E-A607-7E731B2ACCDE}"/>
            </c:ext>
          </c:extLst>
        </c:ser>
        <c:ser>
          <c:idx val="3"/>
          <c:order val="2"/>
          <c:spPr>
            <a:ln>
              <a:prstDash val="sysDot"/>
            </a:ln>
          </c:spPr>
          <c:marker>
            <c:symbol val="none"/>
          </c:marker>
          <c:xVal>
            <c:numRef>
              <c:f>summary!$B$3:$O$3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summary!$B$10:$O$10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3D-074E-A607-7E731B2A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379856"/>
        <c:axId val="-1537376464"/>
      </c:scatterChart>
      <c:valAx>
        <c:axId val="-1537379856"/>
        <c:scaling>
          <c:orientation val="minMax"/>
          <c:max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376464"/>
        <c:crosses val="autoZero"/>
        <c:crossBetween val="midCat"/>
      </c:valAx>
      <c:valAx>
        <c:axId val="-153737646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379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0616415135608002"/>
          <c:y val="0.54109069699620904"/>
          <c:w val="0.16189140419947501"/>
          <c:h val="0.20601268591426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 MEAM 800</c:v>
          </c:tx>
          <c:spPr>
            <a:ln>
              <a:prstDash val="dash"/>
              <a:round/>
            </a:ln>
          </c:spPr>
          <c:marker>
            <c:symbol val="none"/>
          </c:marker>
          <c:xVal>
            <c:numRef>
              <c:f>summary!$C$3:$O$3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summary!$C$7:$O$7</c:f>
              <c:numCache>
                <c:formatCode>General</c:formatCode>
                <c:ptCount val="13"/>
                <c:pt idx="0">
                  <c:v>1E-3</c:v>
                </c:pt>
                <c:pt idx="1">
                  <c:v>9.6883333333333335E-3</c:v>
                </c:pt>
                <c:pt idx="2">
                  <c:v>6.7019797979797985E-2</c:v>
                </c:pt>
                <c:pt idx="3">
                  <c:v>0.16492180134680137</c:v>
                </c:pt>
                <c:pt idx="4">
                  <c:v>0.26359092592592592</c:v>
                </c:pt>
                <c:pt idx="5">
                  <c:v>0.35634160246533136</c:v>
                </c:pt>
                <c:pt idx="6">
                  <c:v>0.44773027734976883</c:v>
                </c:pt>
                <c:pt idx="7">
                  <c:v>0.51776553672316383</c:v>
                </c:pt>
                <c:pt idx="8">
                  <c:v>0.58014821092278723</c:v>
                </c:pt>
                <c:pt idx="9">
                  <c:v>0.62336271186440684</c:v>
                </c:pt>
                <c:pt idx="10">
                  <c:v>0.66631779661016954</c:v>
                </c:pt>
                <c:pt idx="11">
                  <c:v>0.70967089787389315</c:v>
                </c:pt>
                <c:pt idx="12">
                  <c:v>0.78827966101694924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D-FD48-8764-5CA5C918E679}"/>
            </c:ext>
          </c:extLst>
        </c:ser>
        <c:ser>
          <c:idx val="1"/>
          <c:order val="1"/>
          <c:tx>
            <c:v>UZr MEAM 800</c:v>
          </c:tx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summary!$C$3:$L$3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summary!$C$8:$L$8</c:f>
              <c:numCache>
                <c:formatCode>General</c:formatCode>
                <c:ptCount val="10"/>
                <c:pt idx="0">
                  <c:v>1.9758771929824562E-2</c:v>
                </c:pt>
                <c:pt idx="1">
                  <c:v>0.1519298245614035</c:v>
                </c:pt>
                <c:pt idx="2">
                  <c:v>0.32208333333333333</c:v>
                </c:pt>
                <c:pt idx="3">
                  <c:v>0.44491228070175437</c:v>
                </c:pt>
                <c:pt idx="4">
                  <c:v>0.52350877192982459</c:v>
                </c:pt>
                <c:pt idx="5">
                  <c:v>0.61326067694488751</c:v>
                </c:pt>
                <c:pt idx="6">
                  <c:v>0.66210526315789475</c:v>
                </c:pt>
                <c:pt idx="7">
                  <c:v>0.71744107744107732</c:v>
                </c:pt>
                <c:pt idx="8">
                  <c:v>0.7807154882154882</c:v>
                </c:pt>
                <c:pt idx="9">
                  <c:v>0.84398989898989896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D-FD48-8764-5CA5C918E679}"/>
            </c:ext>
          </c:extLst>
        </c:ser>
        <c:ser>
          <c:idx val="2"/>
          <c:order val="2"/>
          <c:tx>
            <c:v>UMo ADP 800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summary!$C$3:$H$3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summary!$C$9:$H$9</c:f>
              <c:numCache>
                <c:formatCode>General</c:formatCode>
                <c:ptCount val="6"/>
                <c:pt idx="0">
                  <c:v>3.6727272727272726E-2</c:v>
                </c:pt>
                <c:pt idx="1">
                  <c:v>0.25127272727272731</c:v>
                </c:pt>
                <c:pt idx="2">
                  <c:v>0.43327272727272725</c:v>
                </c:pt>
                <c:pt idx="3">
                  <c:v>0.55127272727272725</c:v>
                </c:pt>
                <c:pt idx="4">
                  <c:v>0.63509090909090904</c:v>
                </c:pt>
                <c:pt idx="5">
                  <c:v>0.71793572084481172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DD-FD48-8764-5CA5C918E679}"/>
            </c:ext>
          </c:extLst>
        </c:ser>
        <c:ser>
          <c:idx val="3"/>
          <c:order val="3"/>
          <c:spPr>
            <a:ln>
              <a:prstDash val="sysDot"/>
            </a:ln>
          </c:spPr>
          <c:marker>
            <c:symbol val="none"/>
          </c:marker>
          <c:xVal>
            <c:numRef>
              <c:f>summary!$B$3:$O$3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summary!$B$10:$O$10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DD-FD48-8764-5CA5C918E679}"/>
            </c:ext>
          </c:extLst>
        </c:ser>
        <c:ser>
          <c:idx val="4"/>
          <c:order val="4"/>
          <c:tx>
            <c:v>U MEAM 1000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summary!$C$3:$O$3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summary!$C$15:$O$15</c:f>
              <c:numCache>
                <c:formatCode>General</c:formatCode>
                <c:ptCount val="13"/>
                <c:pt idx="0">
                  <c:v>3.4545454545454545E-3</c:v>
                </c:pt>
                <c:pt idx="1">
                  <c:v>1.9454545454545457E-2</c:v>
                </c:pt>
                <c:pt idx="2">
                  <c:v>0.10081818181818182</c:v>
                </c:pt>
                <c:pt idx="3">
                  <c:v>0.21663636363636363</c:v>
                </c:pt>
                <c:pt idx="4">
                  <c:v>0.33167309458218552</c:v>
                </c:pt>
                <c:pt idx="5">
                  <c:v>0.42579871066884051</c:v>
                </c:pt>
                <c:pt idx="6">
                  <c:v>0.50986065197428831</c:v>
                </c:pt>
                <c:pt idx="7">
                  <c:v>0.57781818181818179</c:v>
                </c:pt>
                <c:pt idx="8">
                  <c:v>0.64957075913776952</c:v>
                </c:pt>
                <c:pt idx="9">
                  <c:v>0.69365491651205946</c:v>
                </c:pt>
                <c:pt idx="10">
                  <c:v>0.73249625117150885</c:v>
                </c:pt>
                <c:pt idx="11">
                  <c:v>0.7707722681359046</c:v>
                </c:pt>
                <c:pt idx="12">
                  <c:v>0.83341965105601479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DD-FD48-8764-5CA5C918E679}"/>
            </c:ext>
          </c:extLst>
        </c:ser>
        <c:ser>
          <c:idx val="5"/>
          <c:order val="5"/>
          <c:tx>
            <c:v>UZr MEAM 1000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summary!$C$3:$L$3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summary!$C$16:$L$16</c:f>
              <c:numCache>
                <c:formatCode>General</c:formatCode>
                <c:ptCount val="10"/>
                <c:pt idx="0">
                  <c:v>3.5545454545454547E-2</c:v>
                </c:pt>
                <c:pt idx="1">
                  <c:v>0.19</c:v>
                </c:pt>
                <c:pt idx="2">
                  <c:v>0.36799999999999999</c:v>
                </c:pt>
                <c:pt idx="3">
                  <c:v>0.49563636363636365</c:v>
                </c:pt>
                <c:pt idx="4">
                  <c:v>0.58499999999999996</c:v>
                </c:pt>
                <c:pt idx="5">
                  <c:v>0.67345454545454542</c:v>
                </c:pt>
                <c:pt idx="6">
                  <c:v>0.73499999999999999</c:v>
                </c:pt>
                <c:pt idx="7">
                  <c:v>0.80527272727272736</c:v>
                </c:pt>
                <c:pt idx="8">
                  <c:v>0.85890909090909096</c:v>
                </c:pt>
                <c:pt idx="9">
                  <c:v>0.91254545454545455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DD-FD48-8764-5CA5C918E679}"/>
            </c:ext>
          </c:extLst>
        </c:ser>
        <c:ser>
          <c:idx val="6"/>
          <c:order val="6"/>
          <c:tx>
            <c:v>UMo ADP 1000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summary!$C$3:$H$3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summary!$C$17:$H$17</c:f>
              <c:numCache>
                <c:formatCode>General</c:formatCode>
                <c:ptCount val="6"/>
                <c:pt idx="0">
                  <c:v>7.196078431372549E-2</c:v>
                </c:pt>
                <c:pt idx="1">
                  <c:v>0.312</c:v>
                </c:pt>
                <c:pt idx="2">
                  <c:v>0.46290909090909088</c:v>
                </c:pt>
                <c:pt idx="3">
                  <c:v>0.57381818181818178</c:v>
                </c:pt>
                <c:pt idx="4">
                  <c:v>0.67163636363636359</c:v>
                </c:pt>
                <c:pt idx="5">
                  <c:v>0.77181818181818185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DD-FD48-8764-5CA5C918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110096"/>
        <c:axId val="-1537463936"/>
      </c:scatterChart>
      <c:valAx>
        <c:axId val="-1538110096"/>
        <c:scaling>
          <c:orientation val="minMax"/>
          <c:max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463936"/>
        <c:crosses val="autoZero"/>
        <c:crossBetween val="midCat"/>
      </c:valAx>
      <c:valAx>
        <c:axId val="-153746393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8110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6449748468941383"/>
          <c:y val="0.50841104420770944"/>
          <c:w val="0.27211832895888016"/>
          <c:h val="0.3311764705882352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summary!$A$4</c:f>
              <c:strCache>
                <c:ptCount val="1"/>
                <c:pt idx="0">
                  <c:v>800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summary!$C$3:$O$3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summary!$C$32:$O$32</c:f>
              <c:numCache>
                <c:formatCode>General</c:formatCode>
                <c:ptCount val="13"/>
                <c:pt idx="0">
                  <c:v>1E-3</c:v>
                </c:pt>
                <c:pt idx="1">
                  <c:v>9.6883333333333335E-3</c:v>
                </c:pt>
                <c:pt idx="2">
                  <c:v>6.7019797979797985E-2</c:v>
                </c:pt>
                <c:pt idx="3">
                  <c:v>0.16492180134680137</c:v>
                </c:pt>
                <c:pt idx="4">
                  <c:v>0.26359092592592592</c:v>
                </c:pt>
                <c:pt idx="5">
                  <c:v>0.35634160246533136</c:v>
                </c:pt>
                <c:pt idx="6">
                  <c:v>0.44773027734976883</c:v>
                </c:pt>
                <c:pt idx="7">
                  <c:v>0.51776553672316383</c:v>
                </c:pt>
                <c:pt idx="8">
                  <c:v>0.58014821092278723</c:v>
                </c:pt>
                <c:pt idx="9">
                  <c:v>0.62336271186440684</c:v>
                </c:pt>
                <c:pt idx="10">
                  <c:v>0.66631779661016954</c:v>
                </c:pt>
                <c:pt idx="11">
                  <c:v>0.70967089787389315</c:v>
                </c:pt>
                <c:pt idx="12">
                  <c:v>0.78827966101694924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2-2A44-AF53-3E3DC75AE763}"/>
            </c:ext>
          </c:extLst>
        </c:ser>
        <c:ser>
          <c:idx val="0"/>
          <c:order val="1"/>
          <c:tx>
            <c:v>upper bound</c:v>
          </c:tx>
          <c:spPr>
            <a:ln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summary!$C$26:$O$26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summary!$C$33:$O$33</c:f>
              <c:numCache>
                <c:formatCode>General</c:formatCode>
                <c:ptCount val="13"/>
                <c:pt idx="0">
                  <c:v>2E-3</c:v>
                </c:pt>
                <c:pt idx="1">
                  <c:v>1.2386357397574441E-2</c:v>
                </c:pt>
                <c:pt idx="2">
                  <c:v>7.8014558313820995E-2</c:v>
                </c:pt>
                <c:pt idx="3">
                  <c:v>0.18465578352887926</c:v>
                </c:pt>
                <c:pt idx="4">
                  <c:v>0.28734860693148861</c:v>
                </c:pt>
                <c:pt idx="5">
                  <c:v>0.38282477954836025</c:v>
                </c:pt>
                <c:pt idx="6">
                  <c:v>0.47662602233890294</c:v>
                </c:pt>
                <c:pt idx="7">
                  <c:v>0.54778275615702365</c:v>
                </c:pt>
                <c:pt idx="8">
                  <c:v>0.60884116855310955</c:v>
                </c:pt>
                <c:pt idx="9">
                  <c:v>0.65200444684077452</c:v>
                </c:pt>
                <c:pt idx="10">
                  <c:v>0.69524519304854548</c:v>
                </c:pt>
                <c:pt idx="11">
                  <c:v>0.73902116742267709</c:v>
                </c:pt>
                <c:pt idx="12">
                  <c:v>0.81873022800162554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42-2A44-AF53-3E3DC75AE763}"/>
            </c:ext>
          </c:extLst>
        </c:ser>
        <c:ser>
          <c:idx val="2"/>
          <c:order val="2"/>
          <c:tx>
            <c:v>lower bound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summary!$C$26:$O$26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summary!$C$34:$O$34</c:f>
              <c:numCache>
                <c:formatCode>General</c:formatCode>
                <c:ptCount val="13"/>
                <c:pt idx="0">
                  <c:v>0</c:v>
                </c:pt>
                <c:pt idx="1">
                  <c:v>6.9903092690922252E-3</c:v>
                </c:pt>
                <c:pt idx="2">
                  <c:v>5.6025037645774975E-2</c:v>
                </c:pt>
                <c:pt idx="3">
                  <c:v>0.14518781916472345</c:v>
                </c:pt>
                <c:pt idx="4">
                  <c:v>0.23983324492036323</c:v>
                </c:pt>
                <c:pt idx="5">
                  <c:v>0.32985842538230242</c:v>
                </c:pt>
                <c:pt idx="6">
                  <c:v>0.41883453236063473</c:v>
                </c:pt>
                <c:pt idx="7">
                  <c:v>0.48774831728930401</c:v>
                </c:pt>
                <c:pt idx="8">
                  <c:v>0.55145525329246492</c:v>
                </c:pt>
                <c:pt idx="9">
                  <c:v>0.59472097688803904</c:v>
                </c:pt>
                <c:pt idx="10">
                  <c:v>0.63739040017179349</c:v>
                </c:pt>
                <c:pt idx="11">
                  <c:v>0.6803206283251092</c:v>
                </c:pt>
                <c:pt idx="12">
                  <c:v>0.75782909403227294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42-2A44-AF53-3E3DC75AE763}"/>
            </c:ext>
          </c:extLst>
        </c:ser>
        <c:ser>
          <c:idx val="3"/>
          <c:order val="3"/>
          <c:spPr>
            <a:ln>
              <a:prstDash val="sysDot"/>
            </a:ln>
          </c:spPr>
          <c:marker>
            <c:symbol val="none"/>
          </c:marker>
          <c:xVal>
            <c:numRef>
              <c:f>summary!$B$3:$O$3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summary!$B$10:$O$10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42-2A44-AF53-3E3DC75A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379856"/>
        <c:axId val="-1537376464"/>
      </c:scatterChart>
      <c:valAx>
        <c:axId val="-1537379856"/>
        <c:scaling>
          <c:orientation val="minMax"/>
          <c:max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376464"/>
        <c:crosses val="autoZero"/>
        <c:crossBetween val="midCat"/>
      </c:valAx>
      <c:valAx>
        <c:axId val="-153737646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379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8565944881889773"/>
          <c:y val="0.53654723127035842"/>
          <c:w val="0.21480351414406532"/>
          <c:h val="0.1650488599348534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 MEAM 800</c:v>
          </c:tx>
          <c:spPr>
            <a:ln>
              <a:prstDash val="dash"/>
              <a:round/>
            </a:ln>
          </c:spPr>
          <c:marker>
            <c:symbol val="none"/>
          </c:marker>
          <c:xVal>
            <c:numRef>
              <c:f>summary!$C$3:$O$3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summary!$D$101:$P$101</c:f>
              <c:numCache>
                <c:formatCode>General</c:formatCode>
                <c:ptCount val="13"/>
                <c:pt idx="0">
                  <c:v>1.1287022130685056E-3</c:v>
                </c:pt>
                <c:pt idx="1">
                  <c:v>1.072451074455987E-2</c:v>
                </c:pt>
                <c:pt idx="2">
                  <c:v>7.4007724692108784E-2</c:v>
                </c:pt>
                <c:pt idx="3">
                  <c:v>0.1802348350888541</c:v>
                </c:pt>
                <c:pt idx="4">
                  <c:v>0.28797255302158986</c:v>
                </c:pt>
                <c:pt idx="5">
                  <c:v>0.38305318222304408</c:v>
                </c:pt>
                <c:pt idx="6">
                  <c:v>0.48078832813283506</c:v>
                </c:pt>
                <c:pt idx="7">
                  <c:v>0.55517594025218486</c:v>
                </c:pt>
                <c:pt idx="8">
                  <c:v>0.62227825047043173</c:v>
                </c:pt>
                <c:pt idx="9">
                  <c:v>0.66856307655514047</c:v>
                </c:pt>
                <c:pt idx="10">
                  <c:v>0.71434877871812474</c:v>
                </c:pt>
                <c:pt idx="11">
                  <c:v>0.76063541811885438</c:v>
                </c:pt>
                <c:pt idx="12">
                  <c:v>0.84447832478308471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D-E048-B6DC-02D0F3351CB9}"/>
            </c:ext>
          </c:extLst>
        </c:ser>
        <c:ser>
          <c:idx val="1"/>
          <c:order val="1"/>
          <c:tx>
            <c:v>UZr MEAM 800</c:v>
          </c:tx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summary!$C$3:$L$3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summary!$D$109:$M$109</c:f>
              <c:numCache>
                <c:formatCode>General</c:formatCode>
                <c:ptCount val="10"/>
                <c:pt idx="0">
                  <c:v>1.4904387040418812E-2</c:v>
                </c:pt>
                <c:pt idx="1">
                  <c:v>0.14830670852407446</c:v>
                </c:pt>
                <c:pt idx="2">
                  <c:v>0.32064037044317856</c:v>
                </c:pt>
                <c:pt idx="3">
                  <c:v>0.44186424667968216</c:v>
                </c:pt>
                <c:pt idx="4">
                  <c:v>0.52154430800546558</c:v>
                </c:pt>
                <c:pt idx="5">
                  <c:v>0.61495836667621928</c:v>
                </c:pt>
                <c:pt idx="6">
                  <c:v>0.66270019052063689</c:v>
                </c:pt>
                <c:pt idx="7">
                  <c:v>0.71703024516974634</c:v>
                </c:pt>
                <c:pt idx="8">
                  <c:v>0.78038142614450412</c:v>
                </c:pt>
                <c:pt idx="9">
                  <c:v>0.84373260711926168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ED-E048-B6DC-02D0F3351CB9}"/>
            </c:ext>
          </c:extLst>
        </c:ser>
        <c:ser>
          <c:idx val="2"/>
          <c:order val="2"/>
          <c:tx>
            <c:v>UMo ADP 800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summary!$C$3:$H$3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summary!$D$117:$I$117</c:f>
              <c:numCache>
                <c:formatCode>General</c:formatCode>
                <c:ptCount val="6"/>
                <c:pt idx="0">
                  <c:v>3.6483395417067445E-2</c:v>
                </c:pt>
                <c:pt idx="1">
                  <c:v>0.25177125234057968</c:v>
                </c:pt>
                <c:pt idx="2">
                  <c:v>0.43342148748031301</c:v>
                </c:pt>
                <c:pt idx="3">
                  <c:v>0.5514388232606191</c:v>
                </c:pt>
                <c:pt idx="4">
                  <c:v>0.63549925574368726</c:v>
                </c:pt>
                <c:pt idx="5">
                  <c:v>0.71893183581832398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ED-E048-B6DC-02D0F3351CB9}"/>
            </c:ext>
          </c:extLst>
        </c:ser>
        <c:ser>
          <c:idx val="3"/>
          <c:order val="3"/>
          <c:tx>
            <c:v>A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summary!$B$3:$O$3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summary!$B$10:$O$10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ED-E048-B6DC-02D0F3351CB9}"/>
            </c:ext>
          </c:extLst>
        </c:ser>
        <c:ser>
          <c:idx val="4"/>
          <c:order val="4"/>
          <c:tx>
            <c:v>U MEAM 1000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summary!$C$3:$O$3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summary!$D$105:$P$105</c:f>
              <c:numCache>
                <c:formatCode>General</c:formatCode>
                <c:ptCount val="13"/>
                <c:pt idx="0">
                  <c:v>3.527132857047656E-3</c:v>
                </c:pt>
                <c:pt idx="1">
                  <c:v>1.9590101006778434E-2</c:v>
                </c:pt>
                <c:pt idx="2">
                  <c:v>0.10055175464989126</c:v>
                </c:pt>
                <c:pt idx="3">
                  <c:v>0.21596598683062695</c:v>
                </c:pt>
                <c:pt idx="4">
                  <c:v>0.33087755892833653</c:v>
                </c:pt>
                <c:pt idx="5">
                  <c:v>0.42517188716313536</c:v>
                </c:pt>
                <c:pt idx="6">
                  <c:v>0.50908853203379156</c:v>
                </c:pt>
                <c:pt idx="7">
                  <c:v>0.57738330755340028</c:v>
                </c:pt>
                <c:pt idx="8">
                  <c:v>0.64947677734902942</c:v>
                </c:pt>
                <c:pt idx="9">
                  <c:v>0.69432690769904737</c:v>
                </c:pt>
                <c:pt idx="10">
                  <c:v>0.73303737549529446</c:v>
                </c:pt>
                <c:pt idx="11">
                  <c:v>0.7711831233650901</c:v>
                </c:pt>
                <c:pt idx="12">
                  <c:v>0.83385673107257108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ED-E048-B6DC-02D0F3351CB9}"/>
            </c:ext>
          </c:extLst>
        </c:ser>
        <c:ser>
          <c:idx val="5"/>
          <c:order val="5"/>
          <c:tx>
            <c:v>UZr MEAM 1000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summary!$C$3:$L$3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summary!$D$113:$M$113</c:f>
              <c:numCache>
                <c:formatCode>General</c:formatCode>
                <c:ptCount val="10"/>
                <c:pt idx="0">
                  <c:v>3.479981477153915E-2</c:v>
                </c:pt>
                <c:pt idx="1">
                  <c:v>0.18939914755084736</c:v>
                </c:pt>
                <c:pt idx="2">
                  <c:v>0.36738710364056898</c:v>
                </c:pt>
                <c:pt idx="3">
                  <c:v>0.49508572972873366</c:v>
                </c:pt>
                <c:pt idx="4">
                  <c:v>0.58501112600083827</c:v>
                </c:pt>
                <c:pt idx="5">
                  <c:v>0.67390367233613935</c:v>
                </c:pt>
                <c:pt idx="6">
                  <c:v>0.73548122304401398</c:v>
                </c:pt>
                <c:pt idx="7">
                  <c:v>0.8056319349346126</c:v>
                </c:pt>
                <c:pt idx="8">
                  <c:v>0.85949096940659075</c:v>
                </c:pt>
                <c:pt idx="9">
                  <c:v>0.91335000387856879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ED-E048-B6DC-02D0F3351CB9}"/>
            </c:ext>
          </c:extLst>
        </c:ser>
        <c:ser>
          <c:idx val="6"/>
          <c:order val="6"/>
          <c:tx>
            <c:v>UMo ADP 1000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summary!$C$3:$H$3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summary!$D$121:$I$121</c:f>
              <c:numCache>
                <c:formatCode>General</c:formatCode>
                <c:ptCount val="6"/>
                <c:pt idx="0">
                  <c:v>6.6284736562494367E-2</c:v>
                </c:pt>
                <c:pt idx="1">
                  <c:v>0.31161333457238344</c:v>
                </c:pt>
                <c:pt idx="2">
                  <c:v>0.46285216875449853</c:v>
                </c:pt>
                <c:pt idx="3">
                  <c:v>0.57378299102035091</c:v>
                </c:pt>
                <c:pt idx="4">
                  <c:v>0.67220994610598661</c:v>
                </c:pt>
                <c:pt idx="5">
                  <c:v>0.77226412995377469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ED-E048-B6DC-02D0F335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110096"/>
        <c:axId val="-1537463936"/>
      </c:scatterChart>
      <c:valAx>
        <c:axId val="-1538110096"/>
        <c:scaling>
          <c:orientation val="minMax"/>
          <c:max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463936"/>
        <c:crosses val="autoZero"/>
        <c:crossBetween val="midCat"/>
      </c:valAx>
      <c:valAx>
        <c:axId val="-153746393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8110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6449748468941383"/>
          <c:y val="0.50841104420770944"/>
          <c:w val="0.27211832895888016"/>
          <c:h val="0.3311764705882352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summary!$A$4</c:f>
              <c:strCache>
                <c:ptCount val="1"/>
                <c:pt idx="0">
                  <c:v>800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summary!$C$3:$O$3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summary!$D$101:$P$101</c:f>
              <c:numCache>
                <c:formatCode>General</c:formatCode>
                <c:ptCount val="13"/>
                <c:pt idx="0">
                  <c:v>1.1287022130685056E-3</c:v>
                </c:pt>
                <c:pt idx="1">
                  <c:v>1.072451074455987E-2</c:v>
                </c:pt>
                <c:pt idx="2">
                  <c:v>7.4007724692108784E-2</c:v>
                </c:pt>
                <c:pt idx="3">
                  <c:v>0.1802348350888541</c:v>
                </c:pt>
                <c:pt idx="4">
                  <c:v>0.28797255302158986</c:v>
                </c:pt>
                <c:pt idx="5">
                  <c:v>0.38305318222304408</c:v>
                </c:pt>
                <c:pt idx="6">
                  <c:v>0.48078832813283506</c:v>
                </c:pt>
                <c:pt idx="7">
                  <c:v>0.55517594025218486</c:v>
                </c:pt>
                <c:pt idx="8">
                  <c:v>0.62227825047043173</c:v>
                </c:pt>
                <c:pt idx="9">
                  <c:v>0.66856307655514047</c:v>
                </c:pt>
                <c:pt idx="10">
                  <c:v>0.71434877871812474</c:v>
                </c:pt>
                <c:pt idx="11">
                  <c:v>0.76063541811885438</c:v>
                </c:pt>
                <c:pt idx="12">
                  <c:v>0.84447832478308471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D-9948-842D-8BA3C9985726}"/>
            </c:ext>
          </c:extLst>
        </c:ser>
        <c:ser>
          <c:idx val="0"/>
          <c:order val="1"/>
          <c:tx>
            <c:v>upper bound</c:v>
          </c:tx>
          <c:spPr>
            <a:ln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summary!$C$26:$O$26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summary!$D$103:$P$103</c:f>
              <c:numCache>
                <c:formatCode>General</c:formatCode>
                <c:ptCount val="13"/>
                <c:pt idx="0">
                  <c:v>2.2169539053663043E-3</c:v>
                </c:pt>
                <c:pt idx="1">
                  <c:v>1.359322453177695E-2</c:v>
                </c:pt>
                <c:pt idx="2">
                  <c:v>8.5670432081937309E-2</c:v>
                </c:pt>
                <c:pt idx="3">
                  <c:v>0.20061761052966048</c:v>
                </c:pt>
                <c:pt idx="4">
                  <c:v>0.31149405134476676</c:v>
                </c:pt>
                <c:pt idx="5">
                  <c:v>0.40838510274469192</c:v>
                </c:pt>
                <c:pt idx="6">
                  <c:v>0.50713259711320968</c:v>
                </c:pt>
                <c:pt idx="7">
                  <c:v>0.58098650347441749</c:v>
                </c:pt>
                <c:pt idx="8">
                  <c:v>0.64445086024145593</c:v>
                </c:pt>
                <c:pt idx="9">
                  <c:v>0.68902093865687197</c:v>
                </c:pt>
                <c:pt idx="10">
                  <c:v>0.73319329118966337</c:v>
                </c:pt>
                <c:pt idx="11">
                  <c:v>0.77778496562980437</c:v>
                </c:pt>
                <c:pt idx="12">
                  <c:v>0.85836857962151936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D-9948-842D-8BA3C9985726}"/>
            </c:ext>
          </c:extLst>
        </c:ser>
        <c:ser>
          <c:idx val="2"/>
          <c:order val="2"/>
          <c:tx>
            <c:v>lower bound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summary!$C$26:$O$26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summary!$D$104:$P$104</c:f>
              <c:numCache>
                <c:formatCode>General</c:formatCode>
                <c:ptCount val="13"/>
                <c:pt idx="0">
                  <c:v>4.0450520770707042E-5</c:v>
                </c:pt>
                <c:pt idx="1">
                  <c:v>7.8557969573427883E-3</c:v>
                </c:pt>
                <c:pt idx="2">
                  <c:v>6.2345017302280252E-2</c:v>
                </c:pt>
                <c:pt idx="3">
                  <c:v>0.15985205964804769</c:v>
                </c:pt>
                <c:pt idx="4">
                  <c:v>0.2644510546984129</c:v>
                </c:pt>
                <c:pt idx="5">
                  <c:v>0.35772126170139623</c:v>
                </c:pt>
                <c:pt idx="6">
                  <c:v>0.45444405915246044</c:v>
                </c:pt>
                <c:pt idx="7">
                  <c:v>0.52936537702995223</c:v>
                </c:pt>
                <c:pt idx="8">
                  <c:v>0.60010564069940753</c:v>
                </c:pt>
                <c:pt idx="9">
                  <c:v>0.64810521445340896</c:v>
                </c:pt>
                <c:pt idx="10">
                  <c:v>0.69550426624658612</c:v>
                </c:pt>
                <c:pt idx="11">
                  <c:v>0.7434858706079045</c:v>
                </c:pt>
                <c:pt idx="12">
                  <c:v>0.83058806994465006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D-9948-842D-8BA3C9985726}"/>
            </c:ext>
          </c:extLst>
        </c:ser>
        <c:ser>
          <c:idx val="3"/>
          <c:order val="3"/>
          <c:spPr>
            <a:ln>
              <a:prstDash val="sysDot"/>
            </a:ln>
          </c:spPr>
          <c:marker>
            <c:symbol val="none"/>
          </c:marker>
          <c:xVal>
            <c:numRef>
              <c:f>summary!$B$3:$O$3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summary!$B$10:$O$10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5D-9948-842D-8BA3C998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379856"/>
        <c:axId val="-1537376464"/>
      </c:scatterChart>
      <c:valAx>
        <c:axId val="-1537379856"/>
        <c:scaling>
          <c:orientation val="minMax"/>
          <c:max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376464"/>
        <c:crosses val="autoZero"/>
        <c:crossBetween val="midCat"/>
      </c:valAx>
      <c:valAx>
        <c:axId val="-153737646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379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8565944881889773"/>
          <c:y val="0.53654723127035842"/>
          <c:w val="0.21480351414406532"/>
          <c:h val="0.1650488599348534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summary!$B$20</c:f>
              <c:strCache>
                <c:ptCount val="1"/>
                <c:pt idx="0">
                  <c:v>600 K</c:v>
                </c:pt>
              </c:strCache>
            </c:strRef>
          </c:tx>
          <c:spPr>
            <a:ln>
              <a:prstDash val="dash"/>
              <a:round/>
            </a:ln>
          </c:spPr>
          <c:marker>
            <c:symbol val="none"/>
          </c:marker>
          <c:xVal>
            <c:numRef>
              <c:f>summary!$D$126:$M$126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</c:numCache>
            </c:numRef>
          </c:xVal>
          <c:yVal>
            <c:numRef>
              <c:f>summary!$D$136:$M$136</c:f>
              <c:numCache>
                <c:formatCode>General</c:formatCode>
                <c:ptCount val="10"/>
                <c:pt idx="0">
                  <c:v>5.3672264000767349E-3</c:v>
                </c:pt>
                <c:pt idx="1">
                  <c:v>0.12799242950468032</c:v>
                </c:pt>
                <c:pt idx="2">
                  <c:v>0.25762280183789943</c:v>
                </c:pt>
                <c:pt idx="3">
                  <c:v>0.35403580672276869</c:v>
                </c:pt>
                <c:pt idx="4">
                  <c:v>0.45926347391791489</c:v>
                </c:pt>
                <c:pt idx="5">
                  <c:v>0.54363050702426585</c:v>
                </c:pt>
                <c:pt idx="6">
                  <c:v>0.60713964801255571</c:v>
                </c:pt>
                <c:pt idx="7">
                  <c:v>0.65509308749693629</c:v>
                </c:pt>
                <c:pt idx="8">
                  <c:v>0.71454758240227645</c:v>
                </c:pt>
                <c:pt idx="9">
                  <c:v>0.77250035405363093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A-8B48-9A52-27796E4183E9}"/>
            </c:ext>
          </c:extLst>
        </c:ser>
        <c:ser>
          <c:idx val="1"/>
          <c:order val="1"/>
          <c:tx>
            <c:strRef>
              <c:f>summary!$B$21</c:f>
              <c:strCache>
                <c:ptCount val="1"/>
                <c:pt idx="0">
                  <c:v>800 K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summary!$E$126:$L$126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summary!$E$140:$L$140</c:f>
              <c:numCache>
                <c:formatCode>General</c:formatCode>
                <c:ptCount val="8"/>
                <c:pt idx="0">
                  <c:v>0.15358429323069167</c:v>
                </c:pt>
                <c:pt idx="1">
                  <c:v>0.26193393695815309</c:v>
                </c:pt>
                <c:pt idx="2">
                  <c:v>0.37028358068561451</c:v>
                </c:pt>
                <c:pt idx="3">
                  <c:v>0.48064366001465159</c:v>
                </c:pt>
                <c:pt idx="4">
                  <c:v>0.55282585946589069</c:v>
                </c:pt>
                <c:pt idx="5">
                  <c:v>0.6057856083256723</c:v>
                </c:pt>
                <c:pt idx="6">
                  <c:v>0.66522825052241952</c:v>
                </c:pt>
                <c:pt idx="7">
                  <c:v>0.72951274857648873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AA-8B48-9A52-27796E4183E9}"/>
            </c:ext>
          </c:extLst>
        </c:ser>
        <c:ser>
          <c:idx val="3"/>
          <c:order val="2"/>
          <c:spPr>
            <a:ln>
              <a:prstDash val="sysDot"/>
            </a:ln>
          </c:spPr>
          <c:marker>
            <c:symbol val="none"/>
          </c:marker>
          <c:xVal>
            <c:numRef>
              <c:f>summary!$B$3:$O$3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summary!$B$10:$O$10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AA-8B48-9A52-27796E418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412864"/>
        <c:axId val="-1537409472"/>
      </c:scatterChart>
      <c:valAx>
        <c:axId val="-1537412864"/>
        <c:scaling>
          <c:orientation val="minMax"/>
          <c:max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409472"/>
        <c:crosses val="autoZero"/>
        <c:crossBetween val="midCat"/>
      </c:valAx>
      <c:valAx>
        <c:axId val="-153740947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412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0616415135608002"/>
          <c:y val="0.54109069699620904"/>
          <c:w val="0.16189140419947501"/>
          <c:h val="0.20601268591426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0.2</c:v>
          </c:tx>
          <c:spPr>
            <a:ln w="47625">
              <a:noFill/>
            </a:ln>
          </c:spPr>
          <c:xVal>
            <c:numRef>
              <c:f>thermostat_test!$P$54:$P$104</c:f>
              <c:numCache>
                <c:formatCode>General</c:formatCode>
                <c:ptCount val="51"/>
                <c:pt idx="0">
                  <c:v>50000</c:v>
                </c:pt>
                <c:pt idx="1">
                  <c:v>51000</c:v>
                </c:pt>
                <c:pt idx="2">
                  <c:v>52000</c:v>
                </c:pt>
                <c:pt idx="3">
                  <c:v>53000</c:v>
                </c:pt>
                <c:pt idx="4">
                  <c:v>54000</c:v>
                </c:pt>
                <c:pt idx="5">
                  <c:v>55000</c:v>
                </c:pt>
                <c:pt idx="6">
                  <c:v>56000</c:v>
                </c:pt>
                <c:pt idx="7">
                  <c:v>57000</c:v>
                </c:pt>
                <c:pt idx="8">
                  <c:v>58000</c:v>
                </c:pt>
                <c:pt idx="9">
                  <c:v>59000</c:v>
                </c:pt>
                <c:pt idx="10">
                  <c:v>60000</c:v>
                </c:pt>
                <c:pt idx="11">
                  <c:v>61000</c:v>
                </c:pt>
                <c:pt idx="12">
                  <c:v>62000</c:v>
                </c:pt>
                <c:pt idx="13">
                  <c:v>63000</c:v>
                </c:pt>
                <c:pt idx="14">
                  <c:v>64000</c:v>
                </c:pt>
                <c:pt idx="15">
                  <c:v>65000</c:v>
                </c:pt>
                <c:pt idx="16">
                  <c:v>66000</c:v>
                </c:pt>
                <c:pt idx="17">
                  <c:v>67000</c:v>
                </c:pt>
                <c:pt idx="18">
                  <c:v>68000</c:v>
                </c:pt>
                <c:pt idx="19">
                  <c:v>69000</c:v>
                </c:pt>
                <c:pt idx="20">
                  <c:v>70000</c:v>
                </c:pt>
                <c:pt idx="21">
                  <c:v>71000</c:v>
                </c:pt>
                <c:pt idx="22">
                  <c:v>72000</c:v>
                </c:pt>
                <c:pt idx="23">
                  <c:v>73000</c:v>
                </c:pt>
                <c:pt idx="24">
                  <c:v>74000</c:v>
                </c:pt>
                <c:pt idx="25">
                  <c:v>75000</c:v>
                </c:pt>
                <c:pt idx="26">
                  <c:v>76000</c:v>
                </c:pt>
                <c:pt idx="27">
                  <c:v>77000</c:v>
                </c:pt>
                <c:pt idx="28">
                  <c:v>78000</c:v>
                </c:pt>
                <c:pt idx="29">
                  <c:v>79000</c:v>
                </c:pt>
                <c:pt idx="30">
                  <c:v>80000</c:v>
                </c:pt>
                <c:pt idx="31">
                  <c:v>81000</c:v>
                </c:pt>
                <c:pt idx="32">
                  <c:v>82000</c:v>
                </c:pt>
                <c:pt idx="33">
                  <c:v>83000</c:v>
                </c:pt>
                <c:pt idx="34">
                  <c:v>84000</c:v>
                </c:pt>
                <c:pt idx="35">
                  <c:v>85000</c:v>
                </c:pt>
                <c:pt idx="36">
                  <c:v>86000</c:v>
                </c:pt>
                <c:pt idx="37">
                  <c:v>87000</c:v>
                </c:pt>
                <c:pt idx="38">
                  <c:v>88000</c:v>
                </c:pt>
                <c:pt idx="39">
                  <c:v>89000</c:v>
                </c:pt>
                <c:pt idx="40">
                  <c:v>90000</c:v>
                </c:pt>
                <c:pt idx="41">
                  <c:v>91000</c:v>
                </c:pt>
                <c:pt idx="42">
                  <c:v>92000</c:v>
                </c:pt>
                <c:pt idx="43">
                  <c:v>93000</c:v>
                </c:pt>
                <c:pt idx="44">
                  <c:v>94000</c:v>
                </c:pt>
                <c:pt idx="45">
                  <c:v>95000</c:v>
                </c:pt>
                <c:pt idx="46">
                  <c:v>96000</c:v>
                </c:pt>
                <c:pt idx="47">
                  <c:v>97000</c:v>
                </c:pt>
                <c:pt idx="48">
                  <c:v>98000</c:v>
                </c:pt>
                <c:pt idx="49">
                  <c:v>99000</c:v>
                </c:pt>
                <c:pt idx="50">
                  <c:v>100000</c:v>
                </c:pt>
              </c:numCache>
            </c:numRef>
          </c:xVal>
          <c:yVal>
            <c:numRef>
              <c:f>thermostat_test!$Q$54:$Q$104</c:f>
              <c:numCache>
                <c:formatCode>General</c:formatCode>
                <c:ptCount val="51"/>
                <c:pt idx="0">
                  <c:v>993.84100999999998</c:v>
                </c:pt>
                <c:pt idx="1">
                  <c:v>386.50214</c:v>
                </c:pt>
                <c:pt idx="2">
                  <c:v>377.59679999999997</c:v>
                </c:pt>
                <c:pt idx="3">
                  <c:v>371.15634</c:v>
                </c:pt>
                <c:pt idx="4">
                  <c:v>368.13871</c:v>
                </c:pt>
                <c:pt idx="5">
                  <c:v>376.22030000000001</c:v>
                </c:pt>
                <c:pt idx="6">
                  <c:v>373.39780999999999</c:v>
                </c:pt>
                <c:pt idx="7">
                  <c:v>372.25416000000001</c:v>
                </c:pt>
                <c:pt idx="8">
                  <c:v>370.98473000000001</c:v>
                </c:pt>
                <c:pt idx="9">
                  <c:v>367.65962999999999</c:v>
                </c:pt>
                <c:pt idx="10">
                  <c:v>374.04793000000001</c:v>
                </c:pt>
                <c:pt idx="11">
                  <c:v>374.59444000000002</c:v>
                </c:pt>
                <c:pt idx="12">
                  <c:v>372.56963999999999</c:v>
                </c:pt>
                <c:pt idx="13">
                  <c:v>373.68405999999999</c:v>
                </c:pt>
                <c:pt idx="14">
                  <c:v>376.56270000000001</c:v>
                </c:pt>
                <c:pt idx="15">
                  <c:v>371.16167999999999</c:v>
                </c:pt>
                <c:pt idx="16">
                  <c:v>375.01677000000001</c:v>
                </c:pt>
                <c:pt idx="17">
                  <c:v>369.78277000000003</c:v>
                </c:pt>
                <c:pt idx="18">
                  <c:v>375.84805</c:v>
                </c:pt>
                <c:pt idx="19">
                  <c:v>372.29856000000001</c:v>
                </c:pt>
                <c:pt idx="20">
                  <c:v>370.53205000000003</c:v>
                </c:pt>
                <c:pt idx="21">
                  <c:v>370.94968</c:v>
                </c:pt>
                <c:pt idx="22">
                  <c:v>373.10061999999999</c:v>
                </c:pt>
                <c:pt idx="23">
                  <c:v>371.64825000000002</c:v>
                </c:pt>
                <c:pt idx="24">
                  <c:v>375.63812000000001</c:v>
                </c:pt>
                <c:pt idx="25">
                  <c:v>372.61991</c:v>
                </c:pt>
                <c:pt idx="26">
                  <c:v>370.43275</c:v>
                </c:pt>
                <c:pt idx="27">
                  <c:v>367.30770999999999</c:v>
                </c:pt>
                <c:pt idx="28">
                  <c:v>374.29903999999999</c:v>
                </c:pt>
                <c:pt idx="29">
                  <c:v>366.57436999999999</c:v>
                </c:pt>
                <c:pt idx="30">
                  <c:v>372.37936000000002</c:v>
                </c:pt>
                <c:pt idx="31">
                  <c:v>370.70082000000002</c:v>
                </c:pt>
                <c:pt idx="32">
                  <c:v>375.85748000000001</c:v>
                </c:pt>
                <c:pt idx="33">
                  <c:v>371.04876000000002</c:v>
                </c:pt>
                <c:pt idx="34">
                  <c:v>371.89927999999998</c:v>
                </c:pt>
                <c:pt idx="35">
                  <c:v>369.90911999999997</c:v>
                </c:pt>
                <c:pt idx="36">
                  <c:v>375.11799999999999</c:v>
                </c:pt>
                <c:pt idx="37">
                  <c:v>374.42540000000002</c:v>
                </c:pt>
                <c:pt idx="38">
                  <c:v>372.57450999999998</c:v>
                </c:pt>
                <c:pt idx="39">
                  <c:v>368.88042999999999</c:v>
                </c:pt>
                <c:pt idx="40">
                  <c:v>369.45359000000002</c:v>
                </c:pt>
                <c:pt idx="41">
                  <c:v>377.06335000000001</c:v>
                </c:pt>
                <c:pt idx="42">
                  <c:v>372.87502000000001</c:v>
                </c:pt>
                <c:pt idx="43">
                  <c:v>371.63947999999999</c:v>
                </c:pt>
                <c:pt idx="44">
                  <c:v>374.02857</c:v>
                </c:pt>
                <c:pt idx="45">
                  <c:v>373.52901000000003</c:v>
                </c:pt>
                <c:pt idx="46">
                  <c:v>370.60712999999998</c:v>
                </c:pt>
                <c:pt idx="47">
                  <c:v>375.71982000000003</c:v>
                </c:pt>
                <c:pt idx="48">
                  <c:v>372.27762999999999</c:v>
                </c:pt>
                <c:pt idx="49">
                  <c:v>373.07231999999999</c:v>
                </c:pt>
                <c:pt idx="50">
                  <c:v>371.82968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6-C642-89F7-C903D6484CD5}"/>
            </c:ext>
          </c:extLst>
        </c:ser>
        <c:ser>
          <c:idx val="1"/>
          <c:order val="1"/>
          <c:tx>
            <c:v>nose</c:v>
          </c:tx>
          <c:spPr>
            <a:ln w="47625">
              <a:noFill/>
            </a:ln>
          </c:spPr>
          <c:xVal>
            <c:numRef>
              <c:f>thermostat_test!$S$54:$S$104</c:f>
              <c:numCache>
                <c:formatCode>General</c:formatCode>
                <c:ptCount val="51"/>
                <c:pt idx="0">
                  <c:v>50000</c:v>
                </c:pt>
                <c:pt idx="1">
                  <c:v>51000</c:v>
                </c:pt>
                <c:pt idx="2">
                  <c:v>52000</c:v>
                </c:pt>
                <c:pt idx="3">
                  <c:v>53000</c:v>
                </c:pt>
                <c:pt idx="4">
                  <c:v>54000</c:v>
                </c:pt>
                <c:pt idx="5">
                  <c:v>55000</c:v>
                </c:pt>
                <c:pt idx="6">
                  <c:v>56000</c:v>
                </c:pt>
                <c:pt idx="7">
                  <c:v>57000</c:v>
                </c:pt>
                <c:pt idx="8">
                  <c:v>58000</c:v>
                </c:pt>
                <c:pt idx="9">
                  <c:v>59000</c:v>
                </c:pt>
                <c:pt idx="10">
                  <c:v>60000</c:v>
                </c:pt>
                <c:pt idx="11">
                  <c:v>61000</c:v>
                </c:pt>
                <c:pt idx="12">
                  <c:v>62000</c:v>
                </c:pt>
                <c:pt idx="13">
                  <c:v>63000</c:v>
                </c:pt>
                <c:pt idx="14">
                  <c:v>64000</c:v>
                </c:pt>
                <c:pt idx="15">
                  <c:v>65000</c:v>
                </c:pt>
                <c:pt idx="16">
                  <c:v>66000</c:v>
                </c:pt>
                <c:pt idx="17">
                  <c:v>67000</c:v>
                </c:pt>
                <c:pt idx="18">
                  <c:v>68000</c:v>
                </c:pt>
                <c:pt idx="19">
                  <c:v>69000</c:v>
                </c:pt>
                <c:pt idx="20">
                  <c:v>70000</c:v>
                </c:pt>
                <c:pt idx="21">
                  <c:v>71000</c:v>
                </c:pt>
                <c:pt idx="22">
                  <c:v>72000</c:v>
                </c:pt>
                <c:pt idx="23">
                  <c:v>73000</c:v>
                </c:pt>
                <c:pt idx="24">
                  <c:v>74000</c:v>
                </c:pt>
                <c:pt idx="25">
                  <c:v>75000</c:v>
                </c:pt>
                <c:pt idx="26">
                  <c:v>76000</c:v>
                </c:pt>
                <c:pt idx="27">
                  <c:v>77000</c:v>
                </c:pt>
                <c:pt idx="28">
                  <c:v>78000</c:v>
                </c:pt>
                <c:pt idx="29">
                  <c:v>79000</c:v>
                </c:pt>
                <c:pt idx="30">
                  <c:v>80000</c:v>
                </c:pt>
                <c:pt idx="31">
                  <c:v>81000</c:v>
                </c:pt>
                <c:pt idx="32">
                  <c:v>82000</c:v>
                </c:pt>
                <c:pt idx="33">
                  <c:v>83000</c:v>
                </c:pt>
                <c:pt idx="34">
                  <c:v>84000</c:v>
                </c:pt>
                <c:pt idx="35">
                  <c:v>85000</c:v>
                </c:pt>
                <c:pt idx="36">
                  <c:v>86000</c:v>
                </c:pt>
                <c:pt idx="37">
                  <c:v>87000</c:v>
                </c:pt>
                <c:pt idx="38">
                  <c:v>88000</c:v>
                </c:pt>
                <c:pt idx="39">
                  <c:v>89000</c:v>
                </c:pt>
                <c:pt idx="40">
                  <c:v>90000</c:v>
                </c:pt>
                <c:pt idx="41">
                  <c:v>91000</c:v>
                </c:pt>
                <c:pt idx="42">
                  <c:v>92000</c:v>
                </c:pt>
                <c:pt idx="43">
                  <c:v>93000</c:v>
                </c:pt>
                <c:pt idx="44">
                  <c:v>94000</c:v>
                </c:pt>
                <c:pt idx="45">
                  <c:v>95000</c:v>
                </c:pt>
                <c:pt idx="46">
                  <c:v>96000</c:v>
                </c:pt>
                <c:pt idx="47">
                  <c:v>97000</c:v>
                </c:pt>
                <c:pt idx="48">
                  <c:v>98000</c:v>
                </c:pt>
                <c:pt idx="49">
                  <c:v>99000</c:v>
                </c:pt>
                <c:pt idx="50">
                  <c:v>100000</c:v>
                </c:pt>
              </c:numCache>
            </c:numRef>
          </c:xVal>
          <c:yVal>
            <c:numRef>
              <c:f>thermostat_test!$T$54:$T$104</c:f>
              <c:numCache>
                <c:formatCode>General</c:formatCode>
                <c:ptCount val="51"/>
                <c:pt idx="0">
                  <c:v>989.65872000000002</c:v>
                </c:pt>
                <c:pt idx="1">
                  <c:v>997.06042000000002</c:v>
                </c:pt>
                <c:pt idx="2">
                  <c:v>892.93476999999996</c:v>
                </c:pt>
                <c:pt idx="3">
                  <c:v>788.50243999999998</c:v>
                </c:pt>
                <c:pt idx="4">
                  <c:v>707.36202000000003</c:v>
                </c:pt>
                <c:pt idx="5">
                  <c:v>628.58897000000002</c:v>
                </c:pt>
                <c:pt idx="6">
                  <c:v>558.75242000000003</c:v>
                </c:pt>
                <c:pt idx="7">
                  <c:v>507.38995</c:v>
                </c:pt>
                <c:pt idx="8">
                  <c:v>463.35750000000002</c:v>
                </c:pt>
                <c:pt idx="9">
                  <c:v>428.39643000000001</c:v>
                </c:pt>
                <c:pt idx="10">
                  <c:v>396.04982999999999</c:v>
                </c:pt>
                <c:pt idx="11">
                  <c:v>379.00092999999998</c:v>
                </c:pt>
                <c:pt idx="12">
                  <c:v>382.82477999999998</c:v>
                </c:pt>
                <c:pt idx="13">
                  <c:v>386.42257000000001</c:v>
                </c:pt>
                <c:pt idx="14">
                  <c:v>370.37452000000002</c:v>
                </c:pt>
                <c:pt idx="15">
                  <c:v>352.76801999999998</c:v>
                </c:pt>
                <c:pt idx="16">
                  <c:v>333.68351999999999</c:v>
                </c:pt>
                <c:pt idx="17">
                  <c:v>323.86707999999999</c:v>
                </c:pt>
                <c:pt idx="18">
                  <c:v>309.07046000000003</c:v>
                </c:pt>
                <c:pt idx="19">
                  <c:v>300.60342000000003</c:v>
                </c:pt>
                <c:pt idx="20">
                  <c:v>295.45152999999999</c:v>
                </c:pt>
                <c:pt idx="21">
                  <c:v>287.28586999999999</c:v>
                </c:pt>
                <c:pt idx="22">
                  <c:v>289.96719999999999</c:v>
                </c:pt>
                <c:pt idx="23">
                  <c:v>288.96870999999999</c:v>
                </c:pt>
                <c:pt idx="24">
                  <c:v>295.56853000000001</c:v>
                </c:pt>
                <c:pt idx="25">
                  <c:v>301.18112000000002</c:v>
                </c:pt>
                <c:pt idx="26">
                  <c:v>308.13157999999999</c:v>
                </c:pt>
                <c:pt idx="27">
                  <c:v>307.16419999999999</c:v>
                </c:pt>
                <c:pt idx="28">
                  <c:v>307.84352000000001</c:v>
                </c:pt>
                <c:pt idx="29">
                  <c:v>304.43369000000001</c:v>
                </c:pt>
                <c:pt idx="30">
                  <c:v>300.80047999999999</c:v>
                </c:pt>
                <c:pt idx="31">
                  <c:v>297.43108000000001</c:v>
                </c:pt>
                <c:pt idx="32">
                  <c:v>295.71132</c:v>
                </c:pt>
                <c:pt idx="33">
                  <c:v>291.06466999999998</c:v>
                </c:pt>
                <c:pt idx="34">
                  <c:v>294.93196</c:v>
                </c:pt>
                <c:pt idx="35">
                  <c:v>295.00054</c:v>
                </c:pt>
                <c:pt idx="36">
                  <c:v>300.25285000000002</c:v>
                </c:pt>
                <c:pt idx="37">
                  <c:v>302.87007999999997</c:v>
                </c:pt>
                <c:pt idx="38">
                  <c:v>306.52485999999999</c:v>
                </c:pt>
                <c:pt idx="39">
                  <c:v>306.45058</c:v>
                </c:pt>
                <c:pt idx="40">
                  <c:v>305.28339999999997</c:v>
                </c:pt>
                <c:pt idx="41">
                  <c:v>302.84568999999999</c:v>
                </c:pt>
                <c:pt idx="42">
                  <c:v>298.60034999999999</c:v>
                </c:pt>
                <c:pt idx="43">
                  <c:v>293.01170000000002</c:v>
                </c:pt>
                <c:pt idx="44">
                  <c:v>292.51634000000001</c:v>
                </c:pt>
                <c:pt idx="45">
                  <c:v>294.35977000000003</c:v>
                </c:pt>
                <c:pt idx="46">
                  <c:v>297.31322</c:v>
                </c:pt>
                <c:pt idx="47">
                  <c:v>300.49232000000001</c:v>
                </c:pt>
                <c:pt idx="48">
                  <c:v>300.19481999999999</c:v>
                </c:pt>
                <c:pt idx="49">
                  <c:v>303.88652999999999</c:v>
                </c:pt>
                <c:pt idx="50">
                  <c:v>306.21881000000002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6-C642-89F7-C903D6484CD5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thermostat_test!$V$54:$V$104</c:f>
              <c:numCache>
                <c:formatCode>General</c:formatCode>
                <c:ptCount val="51"/>
                <c:pt idx="0">
                  <c:v>50000</c:v>
                </c:pt>
                <c:pt idx="1">
                  <c:v>51000</c:v>
                </c:pt>
                <c:pt idx="2">
                  <c:v>52000</c:v>
                </c:pt>
                <c:pt idx="3">
                  <c:v>53000</c:v>
                </c:pt>
                <c:pt idx="4">
                  <c:v>54000</c:v>
                </c:pt>
                <c:pt idx="5">
                  <c:v>55000</c:v>
                </c:pt>
                <c:pt idx="6">
                  <c:v>56000</c:v>
                </c:pt>
                <c:pt idx="7">
                  <c:v>57000</c:v>
                </c:pt>
                <c:pt idx="8">
                  <c:v>58000</c:v>
                </c:pt>
                <c:pt idx="9">
                  <c:v>59000</c:v>
                </c:pt>
                <c:pt idx="10">
                  <c:v>60000</c:v>
                </c:pt>
                <c:pt idx="11">
                  <c:v>61000</c:v>
                </c:pt>
                <c:pt idx="12">
                  <c:v>62000</c:v>
                </c:pt>
                <c:pt idx="13">
                  <c:v>63000</c:v>
                </c:pt>
                <c:pt idx="14">
                  <c:v>64000</c:v>
                </c:pt>
                <c:pt idx="15">
                  <c:v>65000</c:v>
                </c:pt>
                <c:pt idx="16">
                  <c:v>66000</c:v>
                </c:pt>
                <c:pt idx="17">
                  <c:v>67000</c:v>
                </c:pt>
                <c:pt idx="18">
                  <c:v>68000</c:v>
                </c:pt>
                <c:pt idx="19">
                  <c:v>69000</c:v>
                </c:pt>
                <c:pt idx="20">
                  <c:v>70000</c:v>
                </c:pt>
                <c:pt idx="21">
                  <c:v>71000</c:v>
                </c:pt>
                <c:pt idx="22">
                  <c:v>72000</c:v>
                </c:pt>
                <c:pt idx="23">
                  <c:v>73000</c:v>
                </c:pt>
                <c:pt idx="24">
                  <c:v>74000</c:v>
                </c:pt>
                <c:pt idx="25">
                  <c:v>75000</c:v>
                </c:pt>
                <c:pt idx="26">
                  <c:v>76000</c:v>
                </c:pt>
                <c:pt idx="27">
                  <c:v>77000</c:v>
                </c:pt>
                <c:pt idx="28">
                  <c:v>78000</c:v>
                </c:pt>
                <c:pt idx="29">
                  <c:v>79000</c:v>
                </c:pt>
                <c:pt idx="30">
                  <c:v>80000</c:v>
                </c:pt>
                <c:pt idx="31">
                  <c:v>81000</c:v>
                </c:pt>
                <c:pt idx="32">
                  <c:v>82000</c:v>
                </c:pt>
                <c:pt idx="33">
                  <c:v>83000</c:v>
                </c:pt>
                <c:pt idx="34">
                  <c:v>84000</c:v>
                </c:pt>
                <c:pt idx="35">
                  <c:v>85000</c:v>
                </c:pt>
                <c:pt idx="36">
                  <c:v>86000</c:v>
                </c:pt>
                <c:pt idx="37">
                  <c:v>87000</c:v>
                </c:pt>
                <c:pt idx="38">
                  <c:v>88000</c:v>
                </c:pt>
                <c:pt idx="39">
                  <c:v>89000</c:v>
                </c:pt>
                <c:pt idx="40">
                  <c:v>90000</c:v>
                </c:pt>
                <c:pt idx="41">
                  <c:v>91000</c:v>
                </c:pt>
                <c:pt idx="42">
                  <c:v>92000</c:v>
                </c:pt>
                <c:pt idx="43">
                  <c:v>93000</c:v>
                </c:pt>
                <c:pt idx="44">
                  <c:v>94000</c:v>
                </c:pt>
                <c:pt idx="45">
                  <c:v>95000</c:v>
                </c:pt>
                <c:pt idx="46">
                  <c:v>96000</c:v>
                </c:pt>
                <c:pt idx="47">
                  <c:v>97000</c:v>
                </c:pt>
                <c:pt idx="48">
                  <c:v>98000</c:v>
                </c:pt>
                <c:pt idx="49">
                  <c:v>99000</c:v>
                </c:pt>
                <c:pt idx="50">
                  <c:v>100000</c:v>
                </c:pt>
              </c:numCache>
            </c:numRef>
          </c:xVal>
          <c:yVal>
            <c:numRef>
              <c:f>thermostat_test!$W$54:$W$104</c:f>
              <c:numCache>
                <c:formatCode>General</c:formatCode>
                <c:ptCount val="51"/>
                <c:pt idx="0">
                  <c:v>993.84100999999998</c:v>
                </c:pt>
                <c:pt idx="1">
                  <c:v>805.05193999999995</c:v>
                </c:pt>
                <c:pt idx="2">
                  <c:v>701.56930999999997</c:v>
                </c:pt>
                <c:pt idx="3">
                  <c:v>669.20889</c:v>
                </c:pt>
                <c:pt idx="4">
                  <c:v>659.13390000000004</c:v>
                </c:pt>
                <c:pt idx="5">
                  <c:v>657.34875</c:v>
                </c:pt>
                <c:pt idx="6">
                  <c:v>647.81850999999995</c:v>
                </c:pt>
                <c:pt idx="7">
                  <c:v>646.03223000000003</c:v>
                </c:pt>
                <c:pt idx="8">
                  <c:v>646.66557999999998</c:v>
                </c:pt>
                <c:pt idx="9">
                  <c:v>645.29043000000001</c:v>
                </c:pt>
                <c:pt idx="10">
                  <c:v>650.20920000000001</c:v>
                </c:pt>
                <c:pt idx="11">
                  <c:v>645.69601</c:v>
                </c:pt>
                <c:pt idx="12">
                  <c:v>650.69101000000001</c:v>
                </c:pt>
                <c:pt idx="13">
                  <c:v>649.43798000000004</c:v>
                </c:pt>
                <c:pt idx="14">
                  <c:v>646.26913000000002</c:v>
                </c:pt>
                <c:pt idx="15">
                  <c:v>644.38576</c:v>
                </c:pt>
                <c:pt idx="16">
                  <c:v>657.63986999999997</c:v>
                </c:pt>
                <c:pt idx="17">
                  <c:v>641.10661000000005</c:v>
                </c:pt>
                <c:pt idx="18">
                  <c:v>649.67229999999995</c:v>
                </c:pt>
                <c:pt idx="19">
                  <c:v>649.00189</c:v>
                </c:pt>
                <c:pt idx="20">
                  <c:v>643.94200999999998</c:v>
                </c:pt>
                <c:pt idx="21">
                  <c:v>648.08167000000003</c:v>
                </c:pt>
                <c:pt idx="22">
                  <c:v>648.49910999999997</c:v>
                </c:pt>
                <c:pt idx="23">
                  <c:v>648.06552999999997</c:v>
                </c:pt>
                <c:pt idx="24">
                  <c:v>653.75604999999996</c:v>
                </c:pt>
                <c:pt idx="25">
                  <c:v>647.19399999999996</c:v>
                </c:pt>
                <c:pt idx="26">
                  <c:v>655.07992000000002</c:v>
                </c:pt>
                <c:pt idx="27">
                  <c:v>654.01588000000004</c:v>
                </c:pt>
                <c:pt idx="28">
                  <c:v>653.88539000000003</c:v>
                </c:pt>
                <c:pt idx="29">
                  <c:v>643.55677000000003</c:v>
                </c:pt>
                <c:pt idx="30">
                  <c:v>651.27081999999996</c:v>
                </c:pt>
                <c:pt idx="31">
                  <c:v>647.23548000000005</c:v>
                </c:pt>
                <c:pt idx="32">
                  <c:v>648.23365000000001</c:v>
                </c:pt>
                <c:pt idx="33">
                  <c:v>642.89008999999999</c:v>
                </c:pt>
                <c:pt idx="34">
                  <c:v>648.21738000000005</c:v>
                </c:pt>
                <c:pt idx="35">
                  <c:v>657.98310000000004</c:v>
                </c:pt>
                <c:pt idx="36">
                  <c:v>646.86319000000003</c:v>
                </c:pt>
                <c:pt idx="37">
                  <c:v>648.59572000000003</c:v>
                </c:pt>
                <c:pt idx="38">
                  <c:v>649.29517999999996</c:v>
                </c:pt>
                <c:pt idx="39">
                  <c:v>645.68641000000002</c:v>
                </c:pt>
                <c:pt idx="40">
                  <c:v>652.23347999999999</c:v>
                </c:pt>
                <c:pt idx="41">
                  <c:v>654.16597000000002</c:v>
                </c:pt>
                <c:pt idx="42">
                  <c:v>646.60991999999999</c:v>
                </c:pt>
                <c:pt idx="43">
                  <c:v>652.00027</c:v>
                </c:pt>
                <c:pt idx="44">
                  <c:v>650.99342000000001</c:v>
                </c:pt>
                <c:pt idx="45">
                  <c:v>644.45367999999996</c:v>
                </c:pt>
                <c:pt idx="46">
                  <c:v>653.17303000000004</c:v>
                </c:pt>
                <c:pt idx="47">
                  <c:v>645.58798000000002</c:v>
                </c:pt>
                <c:pt idx="48">
                  <c:v>654.35455000000002</c:v>
                </c:pt>
                <c:pt idx="49">
                  <c:v>650.67646999999999</c:v>
                </c:pt>
                <c:pt idx="50">
                  <c:v>656.82619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46-C642-89F7-C903D6484CD5}"/>
            </c:ext>
          </c:extLst>
        </c:ser>
        <c:ser>
          <c:idx val="3"/>
          <c:order val="3"/>
          <c:tx>
            <c:v>1</c:v>
          </c:tx>
          <c:spPr>
            <a:ln w="47625">
              <a:noFill/>
            </a:ln>
          </c:spPr>
          <c:xVal>
            <c:numRef>
              <c:f>thermostat_test!$Y$54:$Y$104</c:f>
              <c:numCache>
                <c:formatCode>General</c:formatCode>
                <c:ptCount val="51"/>
                <c:pt idx="0">
                  <c:v>50000</c:v>
                </c:pt>
                <c:pt idx="1">
                  <c:v>51000</c:v>
                </c:pt>
                <c:pt idx="2">
                  <c:v>52000</c:v>
                </c:pt>
                <c:pt idx="3">
                  <c:v>53000</c:v>
                </c:pt>
                <c:pt idx="4">
                  <c:v>54000</c:v>
                </c:pt>
                <c:pt idx="5">
                  <c:v>55000</c:v>
                </c:pt>
                <c:pt idx="6">
                  <c:v>56000</c:v>
                </c:pt>
                <c:pt idx="7">
                  <c:v>57000</c:v>
                </c:pt>
                <c:pt idx="8">
                  <c:v>58000</c:v>
                </c:pt>
                <c:pt idx="9">
                  <c:v>59000</c:v>
                </c:pt>
                <c:pt idx="10">
                  <c:v>60000</c:v>
                </c:pt>
                <c:pt idx="11">
                  <c:v>61000</c:v>
                </c:pt>
                <c:pt idx="12">
                  <c:v>62000</c:v>
                </c:pt>
                <c:pt idx="13">
                  <c:v>63000</c:v>
                </c:pt>
                <c:pt idx="14">
                  <c:v>64000</c:v>
                </c:pt>
                <c:pt idx="15">
                  <c:v>65000</c:v>
                </c:pt>
                <c:pt idx="16">
                  <c:v>66000</c:v>
                </c:pt>
                <c:pt idx="17">
                  <c:v>67000</c:v>
                </c:pt>
                <c:pt idx="18">
                  <c:v>68000</c:v>
                </c:pt>
                <c:pt idx="19">
                  <c:v>69000</c:v>
                </c:pt>
                <c:pt idx="20">
                  <c:v>70000</c:v>
                </c:pt>
                <c:pt idx="21">
                  <c:v>71000</c:v>
                </c:pt>
                <c:pt idx="22">
                  <c:v>72000</c:v>
                </c:pt>
                <c:pt idx="23">
                  <c:v>73000</c:v>
                </c:pt>
                <c:pt idx="24">
                  <c:v>74000</c:v>
                </c:pt>
                <c:pt idx="25">
                  <c:v>75000</c:v>
                </c:pt>
                <c:pt idx="26">
                  <c:v>76000</c:v>
                </c:pt>
                <c:pt idx="27">
                  <c:v>77000</c:v>
                </c:pt>
                <c:pt idx="28">
                  <c:v>78000</c:v>
                </c:pt>
                <c:pt idx="29">
                  <c:v>79000</c:v>
                </c:pt>
                <c:pt idx="30">
                  <c:v>80000</c:v>
                </c:pt>
                <c:pt idx="31">
                  <c:v>81000</c:v>
                </c:pt>
                <c:pt idx="32">
                  <c:v>82000</c:v>
                </c:pt>
                <c:pt idx="33">
                  <c:v>83000</c:v>
                </c:pt>
                <c:pt idx="34">
                  <c:v>84000</c:v>
                </c:pt>
                <c:pt idx="35">
                  <c:v>85000</c:v>
                </c:pt>
                <c:pt idx="36">
                  <c:v>86000</c:v>
                </c:pt>
                <c:pt idx="37">
                  <c:v>87000</c:v>
                </c:pt>
                <c:pt idx="38">
                  <c:v>88000</c:v>
                </c:pt>
                <c:pt idx="39">
                  <c:v>89000</c:v>
                </c:pt>
                <c:pt idx="40">
                  <c:v>90000</c:v>
                </c:pt>
                <c:pt idx="41">
                  <c:v>91000</c:v>
                </c:pt>
                <c:pt idx="42">
                  <c:v>92000</c:v>
                </c:pt>
                <c:pt idx="43">
                  <c:v>93000</c:v>
                </c:pt>
                <c:pt idx="44">
                  <c:v>94000</c:v>
                </c:pt>
                <c:pt idx="45">
                  <c:v>95000</c:v>
                </c:pt>
                <c:pt idx="46">
                  <c:v>96000</c:v>
                </c:pt>
                <c:pt idx="47">
                  <c:v>97000</c:v>
                </c:pt>
                <c:pt idx="48">
                  <c:v>98000</c:v>
                </c:pt>
                <c:pt idx="49">
                  <c:v>99000</c:v>
                </c:pt>
                <c:pt idx="50">
                  <c:v>100000</c:v>
                </c:pt>
              </c:numCache>
            </c:numRef>
          </c:xVal>
          <c:yVal>
            <c:numRef>
              <c:f>thermostat_test!$Z$54:$Z$104</c:f>
              <c:numCache>
                <c:formatCode>General</c:formatCode>
                <c:ptCount val="51"/>
                <c:pt idx="0">
                  <c:v>993.84100999999998</c:v>
                </c:pt>
                <c:pt idx="1">
                  <c:v>686.75540000000001</c:v>
                </c:pt>
                <c:pt idx="2">
                  <c:v>585.27183000000002</c:v>
                </c:pt>
                <c:pt idx="3">
                  <c:v>561.49051999999995</c:v>
                </c:pt>
                <c:pt idx="4">
                  <c:v>555.66164000000003</c:v>
                </c:pt>
                <c:pt idx="5">
                  <c:v>557.60117000000002</c:v>
                </c:pt>
                <c:pt idx="6">
                  <c:v>557.19538</c:v>
                </c:pt>
                <c:pt idx="7">
                  <c:v>559.11508000000003</c:v>
                </c:pt>
                <c:pt idx="8">
                  <c:v>558.43206999999995</c:v>
                </c:pt>
                <c:pt idx="9">
                  <c:v>561.81760999999995</c:v>
                </c:pt>
                <c:pt idx="10">
                  <c:v>557.95289000000002</c:v>
                </c:pt>
                <c:pt idx="11">
                  <c:v>553.74810000000002</c:v>
                </c:pt>
                <c:pt idx="12">
                  <c:v>563.19897000000003</c:v>
                </c:pt>
                <c:pt idx="13">
                  <c:v>564.05462</c:v>
                </c:pt>
                <c:pt idx="14">
                  <c:v>560.61956999999995</c:v>
                </c:pt>
                <c:pt idx="15">
                  <c:v>554.53427999999997</c:v>
                </c:pt>
                <c:pt idx="16">
                  <c:v>560.34190999999998</c:v>
                </c:pt>
                <c:pt idx="17">
                  <c:v>560.50035000000003</c:v>
                </c:pt>
                <c:pt idx="18">
                  <c:v>555.74247000000003</c:v>
                </c:pt>
                <c:pt idx="19">
                  <c:v>556.51912000000004</c:v>
                </c:pt>
                <c:pt idx="20">
                  <c:v>560.89584000000002</c:v>
                </c:pt>
                <c:pt idx="21">
                  <c:v>564.33043999999995</c:v>
                </c:pt>
                <c:pt idx="22">
                  <c:v>556.26387</c:v>
                </c:pt>
                <c:pt idx="23">
                  <c:v>561.06043999999997</c:v>
                </c:pt>
                <c:pt idx="24">
                  <c:v>564.17773</c:v>
                </c:pt>
                <c:pt idx="25">
                  <c:v>556.73693000000003</c:v>
                </c:pt>
                <c:pt idx="26">
                  <c:v>559.89986999999996</c:v>
                </c:pt>
                <c:pt idx="27">
                  <c:v>553.58222000000001</c:v>
                </c:pt>
                <c:pt idx="28">
                  <c:v>552.52606000000003</c:v>
                </c:pt>
                <c:pt idx="29">
                  <c:v>556.43416999999999</c:v>
                </c:pt>
                <c:pt idx="30">
                  <c:v>558.60281999999995</c:v>
                </c:pt>
                <c:pt idx="31">
                  <c:v>556.07507999999996</c:v>
                </c:pt>
                <c:pt idx="32">
                  <c:v>560.16633000000002</c:v>
                </c:pt>
                <c:pt idx="33">
                  <c:v>557.55088000000001</c:v>
                </c:pt>
                <c:pt idx="34">
                  <c:v>555.35581000000002</c:v>
                </c:pt>
                <c:pt idx="35">
                  <c:v>562.28615000000002</c:v>
                </c:pt>
                <c:pt idx="36">
                  <c:v>558.62613999999996</c:v>
                </c:pt>
                <c:pt idx="37">
                  <c:v>559.07402999999999</c:v>
                </c:pt>
                <c:pt idx="38">
                  <c:v>560.38585</c:v>
                </c:pt>
                <c:pt idx="39">
                  <c:v>555.97758999999996</c:v>
                </c:pt>
                <c:pt idx="40">
                  <c:v>559.11297000000002</c:v>
                </c:pt>
                <c:pt idx="41">
                  <c:v>557.50716</c:v>
                </c:pt>
                <c:pt idx="42">
                  <c:v>559.31293000000005</c:v>
                </c:pt>
                <c:pt idx="43">
                  <c:v>558.20453999999995</c:v>
                </c:pt>
                <c:pt idx="44">
                  <c:v>567.06196</c:v>
                </c:pt>
                <c:pt idx="45">
                  <c:v>547.81407999999999</c:v>
                </c:pt>
                <c:pt idx="46">
                  <c:v>557.39720999999997</c:v>
                </c:pt>
                <c:pt idx="47">
                  <c:v>560.19485999999995</c:v>
                </c:pt>
                <c:pt idx="48">
                  <c:v>553.12404000000004</c:v>
                </c:pt>
                <c:pt idx="49">
                  <c:v>553.95475999999996</c:v>
                </c:pt>
                <c:pt idx="50">
                  <c:v>556.02696000000003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6-C642-89F7-C903D648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242544"/>
        <c:axId val="-1161239712"/>
      </c:scatterChart>
      <c:valAx>
        <c:axId val="-1161242544"/>
        <c:scaling>
          <c:orientation val="minMax"/>
          <c:max val="100000"/>
          <c:min val="50000"/>
        </c:scaling>
        <c:delete val="0"/>
        <c:axPos val="b"/>
        <c:numFmt formatCode="General" sourceLinked="1"/>
        <c:majorTickMark val="out"/>
        <c:minorTickMark val="none"/>
        <c:tickLblPos val="nextTo"/>
        <c:crossAx val="-1161239712"/>
        <c:crosses val="autoZero"/>
        <c:crossBetween val="midCat"/>
      </c:valAx>
      <c:valAx>
        <c:axId val="-116123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161242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U MEAM</c:v>
                </c:pt>
              </c:strCache>
            </c:strRef>
          </c:tx>
          <c:spPr>
            <a:ln>
              <a:prstDash val="dash"/>
              <a:round/>
            </a:ln>
          </c:spPr>
          <c:marker>
            <c:symbol val="none"/>
          </c:marker>
          <c:xVal>
            <c:numRef>
              <c:f>summary!$C$3:$O$3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summary!$D$101:$P$101</c:f>
              <c:numCache>
                <c:formatCode>General</c:formatCode>
                <c:ptCount val="13"/>
                <c:pt idx="0">
                  <c:v>1.1287022130685056E-3</c:v>
                </c:pt>
                <c:pt idx="1">
                  <c:v>1.072451074455987E-2</c:v>
                </c:pt>
                <c:pt idx="2">
                  <c:v>7.4007724692108784E-2</c:v>
                </c:pt>
                <c:pt idx="3">
                  <c:v>0.1802348350888541</c:v>
                </c:pt>
                <c:pt idx="4">
                  <c:v>0.28797255302158986</c:v>
                </c:pt>
                <c:pt idx="5">
                  <c:v>0.38305318222304408</c:v>
                </c:pt>
                <c:pt idx="6">
                  <c:v>0.48078832813283506</c:v>
                </c:pt>
                <c:pt idx="7">
                  <c:v>0.55517594025218486</c:v>
                </c:pt>
                <c:pt idx="8">
                  <c:v>0.62227825047043173</c:v>
                </c:pt>
                <c:pt idx="9">
                  <c:v>0.66856307655514047</c:v>
                </c:pt>
                <c:pt idx="10">
                  <c:v>0.71434877871812474</c:v>
                </c:pt>
                <c:pt idx="11">
                  <c:v>0.76063541811885438</c:v>
                </c:pt>
                <c:pt idx="12">
                  <c:v>0.84447832478308471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6-9E43-8742-A7C2052E6240}"/>
            </c:ext>
          </c:extLst>
        </c:ser>
        <c:ser>
          <c:idx val="1"/>
          <c:order val="1"/>
          <c:tx>
            <c:strRef>
              <c:f>summary!$B$5</c:f>
              <c:strCache>
                <c:ptCount val="1"/>
                <c:pt idx="0">
                  <c:v>UZr MEAM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summary!$C$3:$L$3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summary!$D$109:$M$109</c:f>
              <c:numCache>
                <c:formatCode>General</c:formatCode>
                <c:ptCount val="10"/>
                <c:pt idx="0">
                  <c:v>1.4904387040418812E-2</c:v>
                </c:pt>
                <c:pt idx="1">
                  <c:v>0.14830670852407446</c:v>
                </c:pt>
                <c:pt idx="2">
                  <c:v>0.32064037044317856</c:v>
                </c:pt>
                <c:pt idx="3">
                  <c:v>0.44186424667968216</c:v>
                </c:pt>
                <c:pt idx="4">
                  <c:v>0.52154430800546558</c:v>
                </c:pt>
                <c:pt idx="5">
                  <c:v>0.61495836667621928</c:v>
                </c:pt>
                <c:pt idx="6">
                  <c:v>0.66270019052063689</c:v>
                </c:pt>
                <c:pt idx="7">
                  <c:v>0.71703024516974634</c:v>
                </c:pt>
                <c:pt idx="8">
                  <c:v>0.78038142614450412</c:v>
                </c:pt>
                <c:pt idx="9">
                  <c:v>0.84373260711926168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76-9E43-8742-A7C2052E6240}"/>
            </c:ext>
          </c:extLst>
        </c:ser>
        <c:ser>
          <c:idx val="2"/>
          <c:order val="2"/>
          <c:tx>
            <c:strRef>
              <c:f>summary!$B$6</c:f>
              <c:strCache>
                <c:ptCount val="1"/>
                <c:pt idx="0">
                  <c:v>UMo ADP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summary!$C$3:$H$3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summary!$D$117:$I$117</c:f>
              <c:numCache>
                <c:formatCode>General</c:formatCode>
                <c:ptCount val="6"/>
                <c:pt idx="0">
                  <c:v>3.6483395417067445E-2</c:v>
                </c:pt>
                <c:pt idx="1">
                  <c:v>0.25177125234057968</c:v>
                </c:pt>
                <c:pt idx="2">
                  <c:v>0.43342148748031301</c:v>
                </c:pt>
                <c:pt idx="3">
                  <c:v>0.5514388232606191</c:v>
                </c:pt>
                <c:pt idx="4">
                  <c:v>0.63549925574368726</c:v>
                </c:pt>
                <c:pt idx="5">
                  <c:v>0.71893183581832398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76-9E43-8742-A7C2052E6240}"/>
            </c:ext>
          </c:extLst>
        </c:ser>
        <c:ser>
          <c:idx val="3"/>
          <c:order val="3"/>
          <c:spPr>
            <a:ln>
              <a:solidFill>
                <a:schemeClr val="accent4">
                  <a:shade val="95000"/>
                  <a:satMod val="105000"/>
                  <a:alpha val="37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summary!$B$3:$O$3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140</c:v>
                </c:pt>
              </c:numCache>
            </c:numRef>
          </c:xVal>
          <c:yVal>
            <c:numRef>
              <c:f>summary!$B$10:$O$10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76-9E43-8742-A7C2052E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110096"/>
        <c:axId val="-1537463936"/>
      </c:scatterChart>
      <c:valAx>
        <c:axId val="-1538110096"/>
        <c:scaling>
          <c:orientation val="minMax"/>
          <c:max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7463936"/>
        <c:crosses val="autoZero"/>
        <c:crossBetween val="midCat"/>
      </c:valAx>
      <c:valAx>
        <c:axId val="-153746393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38110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3440485564304505"/>
          <c:y val="0.54109069699620904"/>
          <c:w val="0.233650699912511"/>
          <c:h val="0.2789293525809269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9.1147419072615907E-2"/>
                  <c:y val="-0.216203703703704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'UZr 1000K'!$B$67:$J$67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'UZr 1000K'!$B$72:$J$72</c:f>
              <c:numCache>
                <c:formatCode>General</c:formatCode>
                <c:ptCount val="9"/>
                <c:pt idx="0">
                  <c:v>2.8852736849622267</c:v>
                </c:pt>
                <c:pt idx="1">
                  <c:v>17.715542274019246</c:v>
                </c:pt>
                <c:pt idx="2">
                  <c:v>35.189188463936944</c:v>
                </c:pt>
                <c:pt idx="3">
                  <c:v>47.943734126829916</c:v>
                </c:pt>
                <c:pt idx="4">
                  <c:v>56.824216852260065</c:v>
                </c:pt>
                <c:pt idx="5">
                  <c:v>65.829830376752753</c:v>
                </c:pt>
                <c:pt idx="6">
                  <c:v>71.969281984460352</c:v>
                </c:pt>
                <c:pt idx="7">
                  <c:v>79.031857839298567</c:v>
                </c:pt>
                <c:pt idx="8">
                  <c:v>89.76265532810433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D-5D44-898F-DCC44A80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5065760"/>
        <c:axId val="-1085236320"/>
      </c:scatterChart>
      <c:valAx>
        <c:axId val="-10850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85236320"/>
        <c:crosses val="autoZero"/>
        <c:crossBetween val="midCat"/>
      </c:valAx>
      <c:valAx>
        <c:axId val="-108523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08506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9.1147419072615907E-2"/>
                  <c:y val="-0.216203703703704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'UZr 1000K'!$B$67:$J$67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'UZr 1000K'!$P$71:$X$71</c:f>
              <c:numCache>
                <c:formatCode>General</c:formatCode>
                <c:ptCount val="9"/>
                <c:pt idx="0">
                  <c:v>2.859404869965295</c:v>
                </c:pt>
                <c:pt idx="1">
                  <c:v>17.688404781676443</c:v>
                </c:pt>
                <c:pt idx="2">
                  <c:v>35.154821072266344</c:v>
                </c:pt>
                <c:pt idx="3">
                  <c:v>47.905421865490027</c:v>
                </c:pt>
                <c:pt idx="4">
                  <c:v>56.800480121130491</c:v>
                </c:pt>
                <c:pt idx="5">
                  <c:v>65.798367423084116</c:v>
                </c:pt>
                <c:pt idx="6">
                  <c:v>71.930387079630023</c:v>
                </c:pt>
                <c:pt idx="7">
                  <c:v>78.990214241661803</c:v>
                </c:pt>
                <c:pt idx="8">
                  <c:v>89.733306618973785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F-4141-8CD4-03157E8E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5065760"/>
        <c:axId val="-1085236320"/>
      </c:scatterChart>
      <c:valAx>
        <c:axId val="-10850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85236320"/>
        <c:crosses val="autoZero"/>
        <c:crossBetween val="midCat"/>
      </c:valAx>
      <c:valAx>
        <c:axId val="-108523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08506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spPr>
            <a:ln w="47625">
              <a:noFill/>
            </a:ln>
          </c:spPr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map!$B$15:$K$15</c:f>
              <c:numCache>
                <c:formatCode>General</c:formatCode>
                <c:ptCount val="10"/>
                <c:pt idx="0">
                  <c:v>22.5</c:v>
                </c:pt>
                <c:pt idx="1">
                  <c:v>22.2</c:v>
                </c:pt>
                <c:pt idx="2">
                  <c:v>30.5</c:v>
                </c:pt>
                <c:pt idx="3">
                  <c:v>29.3</c:v>
                </c:pt>
                <c:pt idx="4">
                  <c:v>31.5</c:v>
                </c:pt>
                <c:pt idx="5">
                  <c:v>45.5</c:v>
                </c:pt>
                <c:pt idx="6">
                  <c:v>54.1</c:v>
                </c:pt>
                <c:pt idx="7">
                  <c:v>60</c:v>
                </c:pt>
                <c:pt idx="8">
                  <c:v>53</c:v>
                </c:pt>
                <c:pt idx="9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7045-ACFE-539C0C596A8B}"/>
            </c:ext>
          </c:extLst>
        </c:ser>
        <c:ser>
          <c:idx val="2"/>
          <c:order val="1"/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map!$B$13:$K$13</c:f>
              <c:numCache>
                <c:formatCode>General</c:formatCode>
                <c:ptCount val="10"/>
                <c:pt idx="2">
                  <c:v>25.8</c:v>
                </c:pt>
                <c:pt idx="3">
                  <c:v>35.4</c:v>
                </c:pt>
                <c:pt idx="4">
                  <c:v>41.4</c:v>
                </c:pt>
                <c:pt idx="5">
                  <c:v>45.9</c:v>
                </c:pt>
                <c:pt idx="6">
                  <c:v>56.6</c:v>
                </c:pt>
                <c:pt idx="7">
                  <c:v>52.1</c:v>
                </c:pt>
                <c:pt idx="8">
                  <c:v>52.2</c:v>
                </c:pt>
                <c:pt idx="9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E-7045-ACFE-539C0C596A8B}"/>
            </c:ext>
          </c:extLst>
        </c:ser>
        <c:ser>
          <c:idx val="1"/>
          <c:order val="2"/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map!$B$14:$K$14</c:f>
              <c:numCache>
                <c:formatCode>General</c:formatCode>
                <c:ptCount val="10"/>
                <c:pt idx="1">
                  <c:v>23.2</c:v>
                </c:pt>
                <c:pt idx="2">
                  <c:v>22.3</c:v>
                </c:pt>
                <c:pt idx="3">
                  <c:v>29</c:v>
                </c:pt>
                <c:pt idx="4">
                  <c:v>40.5</c:v>
                </c:pt>
                <c:pt idx="5">
                  <c:v>41.87</c:v>
                </c:pt>
                <c:pt idx="6">
                  <c:v>53.1</c:v>
                </c:pt>
                <c:pt idx="7">
                  <c:v>57.2</c:v>
                </c:pt>
                <c:pt idx="8">
                  <c:v>53.5</c:v>
                </c:pt>
                <c:pt idx="9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E-7045-ACFE-539C0C596A8B}"/>
            </c:ext>
          </c:extLst>
        </c:ser>
        <c:ser>
          <c:idx val="3"/>
          <c:order val="3"/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map!$B$12:$K$12</c:f>
              <c:numCache>
                <c:formatCode>General</c:formatCode>
                <c:ptCount val="10"/>
                <c:pt idx="3">
                  <c:v>35.4</c:v>
                </c:pt>
                <c:pt idx="4">
                  <c:v>32.5</c:v>
                </c:pt>
                <c:pt idx="5">
                  <c:v>46.1</c:v>
                </c:pt>
                <c:pt idx="6">
                  <c:v>50.1</c:v>
                </c:pt>
                <c:pt idx="7">
                  <c:v>47.9</c:v>
                </c:pt>
                <c:pt idx="8">
                  <c:v>50.5</c:v>
                </c:pt>
                <c:pt idx="9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E-7045-ACFE-539C0C596A8B}"/>
            </c:ext>
          </c:extLst>
        </c:ser>
        <c:ser>
          <c:idx val="4"/>
          <c:order val="4"/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map!$B$11:$K$11</c:f>
              <c:numCache>
                <c:formatCode>General</c:formatCode>
                <c:ptCount val="10"/>
                <c:pt idx="4">
                  <c:v>39</c:v>
                </c:pt>
                <c:pt idx="5">
                  <c:v>46.4</c:v>
                </c:pt>
                <c:pt idx="6">
                  <c:v>45.1</c:v>
                </c:pt>
                <c:pt idx="7">
                  <c:v>49.6</c:v>
                </c:pt>
                <c:pt idx="8">
                  <c:v>40.799999999999997</c:v>
                </c:pt>
                <c:pt idx="9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BE-7045-ACFE-539C0C596A8B}"/>
            </c:ext>
          </c:extLst>
        </c:ser>
        <c:ser>
          <c:idx val="5"/>
          <c:order val="5"/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map!$B$10:$K$10</c:f>
              <c:numCache>
                <c:formatCode>General</c:formatCode>
                <c:ptCount val="10"/>
                <c:pt idx="5">
                  <c:v>44.6</c:v>
                </c:pt>
                <c:pt idx="6">
                  <c:v>49.8</c:v>
                </c:pt>
                <c:pt idx="7">
                  <c:v>48.9</c:v>
                </c:pt>
                <c:pt idx="8">
                  <c:v>41.5</c:v>
                </c:pt>
                <c:pt idx="9">
                  <c:v>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BE-7045-ACFE-539C0C596A8B}"/>
            </c:ext>
          </c:extLst>
        </c:ser>
        <c:ser>
          <c:idx val="6"/>
          <c:order val="6"/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map!$B$9:$K$9</c:f>
              <c:numCache>
                <c:formatCode>General</c:formatCode>
                <c:ptCount val="10"/>
                <c:pt idx="6">
                  <c:v>45.6</c:v>
                </c:pt>
                <c:pt idx="7">
                  <c:v>34.799999999999997</c:v>
                </c:pt>
                <c:pt idx="8">
                  <c:v>37.9</c:v>
                </c:pt>
                <c:pt idx="9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BE-7045-ACFE-539C0C596A8B}"/>
            </c:ext>
          </c:extLst>
        </c:ser>
        <c:ser>
          <c:idx val="7"/>
          <c:order val="7"/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map!$B$8:$K$8</c:f>
              <c:numCache>
                <c:formatCode>General</c:formatCode>
                <c:ptCount val="10"/>
                <c:pt idx="7">
                  <c:v>39.700000000000003</c:v>
                </c:pt>
                <c:pt idx="8">
                  <c:v>33.700000000000003</c:v>
                </c:pt>
                <c:pt idx="9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BE-7045-ACFE-539C0C596A8B}"/>
            </c:ext>
          </c:extLst>
        </c:ser>
        <c:ser>
          <c:idx val="8"/>
          <c:order val="8"/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map!$B$7:$K$7</c:f>
              <c:numCache>
                <c:formatCode>General</c:formatCode>
                <c:ptCount val="10"/>
                <c:pt idx="8">
                  <c:v>35.1</c:v>
                </c:pt>
                <c:pt idx="9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BE-7045-ACFE-539C0C596A8B}"/>
            </c:ext>
          </c:extLst>
        </c:ser>
        <c:ser>
          <c:idx val="9"/>
          <c:order val="9"/>
          <c:cat>
            <c:numRef>
              <c:f>map!$B$16:$K$16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map!$B$6:$K$6</c:f>
              <c:numCache>
                <c:formatCode>General</c:formatCode>
                <c:ptCount val="10"/>
                <c:pt idx="9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BE-7045-ACFE-539C0C596A8B}"/>
            </c:ext>
          </c:extLst>
        </c:ser>
        <c:bandFmts/>
        <c:axId val="-1082769936"/>
        <c:axId val="-1082767616"/>
        <c:axId val="-1082765296"/>
      </c:surfaceChart>
      <c:catAx>
        <c:axId val="-10827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82767616"/>
        <c:crosses val="autoZero"/>
        <c:auto val="1"/>
        <c:lblAlgn val="ctr"/>
        <c:lblOffset val="100"/>
        <c:noMultiLvlLbl val="0"/>
      </c:catAx>
      <c:valAx>
        <c:axId val="-10827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-1082769936"/>
        <c:crosses val="autoZero"/>
        <c:crossBetween val="midCat"/>
      </c:valAx>
      <c:serAx>
        <c:axId val="-108276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-108276761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1</xdr:row>
      <xdr:rowOff>12700</xdr:rowOff>
    </xdr:from>
    <xdr:to>
      <xdr:col>9</xdr:col>
      <xdr:colOff>609600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22</xdr:row>
      <xdr:rowOff>76200</xdr:rowOff>
    </xdr:from>
    <xdr:to>
      <xdr:col>9</xdr:col>
      <xdr:colOff>457200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317500</xdr:colOff>
      <xdr:row>88</xdr:row>
      <xdr:rowOff>50800</xdr:rowOff>
    </xdr:from>
    <xdr:to>
      <xdr:col>21</xdr:col>
      <xdr:colOff>762000</xdr:colOff>
      <xdr:row>102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622300</xdr:colOff>
      <xdr:row>108</xdr:row>
      <xdr:rowOff>139700</xdr:rowOff>
    </xdr:from>
    <xdr:to>
      <xdr:col>22</xdr:col>
      <xdr:colOff>241300</xdr:colOff>
      <xdr:row>123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755650</xdr:colOff>
      <xdr:row>125</xdr:row>
      <xdr:rowOff>31750</xdr:rowOff>
    </xdr:from>
    <xdr:to>
      <xdr:col>22</xdr:col>
      <xdr:colOff>374650</xdr:colOff>
      <xdr:row>139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</xdr:colOff>
      <xdr:row>206</xdr:row>
      <xdr:rowOff>44450</xdr:rowOff>
    </xdr:from>
    <xdr:to>
      <xdr:col>18</xdr:col>
      <xdr:colOff>469900</xdr:colOff>
      <xdr:row>225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584200</xdr:colOff>
      <xdr:row>4</xdr:row>
      <xdr:rowOff>146050</xdr:rowOff>
    </xdr:from>
    <xdr:to>
      <xdr:col>22</xdr:col>
      <xdr:colOff>203200</xdr:colOff>
      <xdr:row>19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228</xdr:row>
      <xdr:rowOff>0</xdr:rowOff>
    </xdr:from>
    <xdr:to>
      <xdr:col>18</xdr:col>
      <xdr:colOff>444500</xdr:colOff>
      <xdr:row>247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103</xdr:row>
      <xdr:rowOff>0</xdr:rowOff>
    </xdr:from>
    <xdr:to>
      <xdr:col>38</xdr:col>
      <xdr:colOff>444500</xdr:colOff>
      <xdr:row>117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F81429-E0F1-1740-900B-CB35B899A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126</xdr:row>
      <xdr:rowOff>50800</xdr:rowOff>
    </xdr:from>
    <xdr:to>
      <xdr:col>12</xdr:col>
      <xdr:colOff>59266</xdr:colOff>
      <xdr:row>144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154</xdr:row>
      <xdr:rowOff>25400</xdr:rowOff>
    </xdr:from>
    <xdr:to>
      <xdr:col>13</xdr:col>
      <xdr:colOff>812800</xdr:colOff>
      <xdr:row>168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154</xdr:row>
      <xdr:rowOff>114300</xdr:rowOff>
    </xdr:from>
    <xdr:to>
      <xdr:col>19</xdr:col>
      <xdr:colOff>571500</xdr:colOff>
      <xdr:row>169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102</xdr:row>
      <xdr:rowOff>152400</xdr:rowOff>
    </xdr:from>
    <xdr:to>
      <xdr:col>12</xdr:col>
      <xdr:colOff>368300</xdr:colOff>
      <xdr:row>118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749300</xdr:colOff>
      <xdr:row>63</xdr:row>
      <xdr:rowOff>190500</xdr:rowOff>
    </xdr:from>
    <xdr:to>
      <xdr:col>11</xdr:col>
      <xdr:colOff>368300</xdr:colOff>
      <xdr:row>81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177800</xdr:colOff>
      <xdr:row>82</xdr:row>
      <xdr:rowOff>38100</xdr:rowOff>
    </xdr:from>
    <xdr:to>
      <xdr:col>11</xdr:col>
      <xdr:colOff>622300</xdr:colOff>
      <xdr:row>100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673E34-A112-9B4E-B8C8-F18E7AB8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317500</xdr:colOff>
      <xdr:row>8</xdr:row>
      <xdr:rowOff>114300</xdr:rowOff>
    </xdr:from>
    <xdr:to>
      <xdr:col>24</xdr:col>
      <xdr:colOff>762000</xdr:colOff>
      <xdr:row>26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FD99EC-CCF0-4843-A95B-DA106A39A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266700</xdr:colOff>
      <xdr:row>80</xdr:row>
      <xdr:rowOff>190500</xdr:rowOff>
    </xdr:from>
    <xdr:to>
      <xdr:col>33</xdr:col>
      <xdr:colOff>668866</xdr:colOff>
      <xdr:row>99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FDF5-C8C9-BD45-B403-E2B3A4C3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40</xdr:row>
      <xdr:rowOff>146050</xdr:rowOff>
    </xdr:from>
    <xdr:to>
      <xdr:col>26</xdr:col>
      <xdr:colOff>55880</xdr:colOff>
      <xdr:row>56</xdr:row>
      <xdr:rowOff>42418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711200</xdr:colOff>
      <xdr:row>11</xdr:row>
      <xdr:rowOff>57150</xdr:rowOff>
    </xdr:from>
    <xdr:to>
      <xdr:col>25</xdr:col>
      <xdr:colOff>330200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25400</xdr:colOff>
      <xdr:row>36</xdr:row>
      <xdr:rowOff>146050</xdr:rowOff>
    </xdr:from>
    <xdr:to>
      <xdr:col>32</xdr:col>
      <xdr:colOff>469900</xdr:colOff>
      <xdr:row>55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64</xdr:row>
      <xdr:rowOff>25400</xdr:rowOff>
    </xdr:from>
    <xdr:to>
      <xdr:col>11</xdr:col>
      <xdr:colOff>279400</xdr:colOff>
      <xdr:row>87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64</xdr:row>
      <xdr:rowOff>50800</xdr:rowOff>
    </xdr:from>
    <xdr:to>
      <xdr:col>19</xdr:col>
      <xdr:colOff>266700</xdr:colOff>
      <xdr:row>87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32</xdr:col>
      <xdr:colOff>546100</xdr:colOff>
      <xdr:row>47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60E47-239B-8544-A689-859577ED5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33</xdr:row>
      <xdr:rowOff>171450</xdr:rowOff>
    </xdr:from>
    <xdr:to>
      <xdr:col>8</xdr:col>
      <xdr:colOff>114300</xdr:colOff>
      <xdr:row>53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88900</xdr:rowOff>
    </xdr:from>
    <xdr:to>
      <xdr:col>15</xdr:col>
      <xdr:colOff>533400</xdr:colOff>
      <xdr:row>53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749300</xdr:colOff>
      <xdr:row>22</xdr:row>
      <xdr:rowOff>88900</xdr:rowOff>
    </xdr:from>
    <xdr:to>
      <xdr:col>24</xdr:col>
      <xdr:colOff>457200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22</xdr:col>
      <xdr:colOff>533400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215900</xdr:colOff>
      <xdr:row>54</xdr:row>
      <xdr:rowOff>25400</xdr:rowOff>
    </xdr:from>
    <xdr:to>
      <xdr:col>16</xdr:col>
      <xdr:colOff>749300</xdr:colOff>
      <xdr:row>73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E783CA-2606-184A-8912-AAA5C96F6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24</xdr:col>
      <xdr:colOff>533400</xdr:colOff>
      <xdr:row>63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830A16-B1DF-8042-B469-925900EDC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787400</xdr:colOff>
      <xdr:row>106</xdr:row>
      <xdr:rowOff>50800</xdr:rowOff>
    </xdr:from>
    <xdr:to>
      <xdr:col>23</xdr:col>
      <xdr:colOff>495300</xdr:colOff>
      <xdr:row>125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9EB161-251F-0E45-8F58-D2749768F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83</xdr:row>
      <xdr:rowOff>0</xdr:rowOff>
    </xdr:from>
    <xdr:to>
      <xdr:col>23</xdr:col>
      <xdr:colOff>533400</xdr:colOff>
      <xdr:row>102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E59951-5C13-0047-843A-0053562CE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131</xdr:row>
      <xdr:rowOff>152400</xdr:rowOff>
    </xdr:from>
    <xdr:to>
      <xdr:col>23</xdr:col>
      <xdr:colOff>533400</xdr:colOff>
      <xdr:row>151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27E6AA-FC6C-6345-A865-3369A5976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84</xdr:row>
      <xdr:rowOff>0</xdr:rowOff>
    </xdr:from>
    <xdr:to>
      <xdr:col>31</xdr:col>
      <xdr:colOff>533400</xdr:colOff>
      <xdr:row>103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6B5D3E-8FA6-1F44-9776-BC206219A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16</xdr:row>
      <xdr:rowOff>114300</xdr:rowOff>
    </xdr:from>
    <xdr:to>
      <xdr:col>11</xdr:col>
      <xdr:colOff>292100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0</xdr:row>
      <xdr:rowOff>31750</xdr:rowOff>
    </xdr:from>
    <xdr:to>
      <xdr:col>21</xdr:col>
      <xdr:colOff>101600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0</xdr:row>
      <xdr:rowOff>12700</xdr:rowOff>
    </xdr:from>
    <xdr:to>
      <xdr:col>14</xdr:col>
      <xdr:colOff>647700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406400</xdr:colOff>
      <xdr:row>29</xdr:row>
      <xdr:rowOff>38100</xdr:rowOff>
    </xdr:from>
    <xdr:to>
      <xdr:col>21</xdr:col>
      <xdr:colOff>25400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74</xdr:row>
      <xdr:rowOff>76200</xdr:rowOff>
    </xdr:from>
    <xdr:to>
      <xdr:col>8</xdr:col>
      <xdr:colOff>381000</xdr:colOff>
      <xdr:row>91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22</xdr:col>
      <xdr:colOff>546100</xdr:colOff>
      <xdr:row>60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9C8F6-4C12-A34B-8D29-904F66E42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5</xdr:row>
      <xdr:rowOff>76200</xdr:rowOff>
    </xdr:from>
    <xdr:to>
      <xdr:col>22</xdr:col>
      <xdr:colOff>266700</xdr:colOff>
      <xdr:row>16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0800000" flipV="1">
          <a:off x="6972300" y="1028700"/>
          <a:ext cx="5588000" cy="2019300"/>
        </a:xfrm>
        <a:prstGeom prst="rtTriangle">
          <a:avLst/>
        </a:prstGeom>
        <a:gradFill>
          <a:gsLst>
            <a:gs pos="99000">
              <a:schemeClr val="accent1">
                <a:tint val="100000"/>
                <a:shade val="100000"/>
                <a:satMod val="130000"/>
                <a:alpha val="0"/>
              </a:schemeClr>
            </a:gs>
            <a:gs pos="100000">
              <a:schemeClr val="accent1">
                <a:tint val="50000"/>
                <a:shade val="100000"/>
                <a:satMod val="350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63500</xdr:colOff>
      <xdr:row>4</xdr:row>
      <xdr:rowOff>165100</xdr:rowOff>
    </xdr:from>
    <xdr:to>
      <xdr:col>29</xdr:col>
      <xdr:colOff>330200</xdr:colOff>
      <xdr:row>27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520700</xdr:colOff>
      <xdr:row>29</xdr:row>
      <xdr:rowOff>177800</xdr:rowOff>
    </xdr:from>
    <xdr:to>
      <xdr:col>30</xdr:col>
      <xdr:colOff>228600</xdr:colOff>
      <xdr:row>52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546100</xdr:colOff>
      <xdr:row>30</xdr:row>
      <xdr:rowOff>88900</xdr:rowOff>
    </xdr:from>
    <xdr:to>
      <xdr:col>17</xdr:col>
      <xdr:colOff>393700</xdr:colOff>
      <xdr:row>58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81</xdr:row>
      <xdr:rowOff>139700</xdr:rowOff>
    </xdr:from>
    <xdr:to>
      <xdr:col>8</xdr:col>
      <xdr:colOff>762000</xdr:colOff>
      <xdr:row>98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97</xdr:row>
      <xdr:rowOff>139700</xdr:rowOff>
    </xdr:from>
    <xdr:to>
      <xdr:col>17</xdr:col>
      <xdr:colOff>228600</xdr:colOff>
      <xdr:row>124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8</xdr:col>
      <xdr:colOff>152400</xdr:colOff>
      <xdr:row>116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9</xdr:col>
      <xdr:colOff>444500</xdr:colOff>
      <xdr:row>32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43</xdr:row>
      <xdr:rowOff>139700</xdr:rowOff>
    </xdr:from>
    <xdr:to>
      <xdr:col>9</xdr:col>
      <xdr:colOff>635000</xdr:colOff>
      <xdr:row>58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342900</xdr:colOff>
      <xdr:row>31</xdr:row>
      <xdr:rowOff>177800</xdr:rowOff>
    </xdr:from>
    <xdr:to>
      <xdr:col>24</xdr:col>
      <xdr:colOff>495300</xdr:colOff>
      <xdr:row>48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EE6B8A-6398-3A4A-B86E-F55D5A2F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75</xdr:row>
      <xdr:rowOff>25400</xdr:rowOff>
    </xdr:from>
    <xdr:to>
      <xdr:col>7</xdr:col>
      <xdr:colOff>546100</xdr:colOff>
      <xdr:row>89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87</xdr:row>
      <xdr:rowOff>152400</xdr:rowOff>
    </xdr:from>
    <xdr:to>
      <xdr:col>15</xdr:col>
      <xdr:colOff>88900</xdr:colOff>
      <xdr:row>105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603250</xdr:colOff>
      <xdr:row>38</xdr:row>
      <xdr:rowOff>50800</xdr:rowOff>
    </xdr:from>
    <xdr:to>
      <xdr:col>9</xdr:col>
      <xdr:colOff>736600</xdr:colOff>
      <xdr:row>55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25</xdr:col>
      <xdr:colOff>133350</xdr:colOff>
      <xdr:row>57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F80B41-C480-EA4C-B080-0881006DA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40</xdr:row>
      <xdr:rowOff>50800</xdr:rowOff>
    </xdr:from>
    <xdr:to>
      <xdr:col>9</xdr:col>
      <xdr:colOff>673100</xdr:colOff>
      <xdr:row>57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82</xdr:row>
      <xdr:rowOff>152400</xdr:rowOff>
    </xdr:from>
    <xdr:to>
      <xdr:col>15</xdr:col>
      <xdr:colOff>88900</xdr:colOff>
      <xdr:row>100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6</xdr:row>
      <xdr:rowOff>63500</xdr:rowOff>
    </xdr:from>
    <xdr:to>
      <xdr:col>21</xdr:col>
      <xdr:colOff>38100</xdr:colOff>
      <xdr:row>20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139700</xdr:colOff>
      <xdr:row>39</xdr:row>
      <xdr:rowOff>114300</xdr:rowOff>
    </xdr:from>
    <xdr:to>
      <xdr:col>30</xdr:col>
      <xdr:colOff>406400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903E2D-0DA5-1848-A0B7-365053B24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177800</xdr:colOff>
      <xdr:row>18</xdr:row>
      <xdr:rowOff>101600</xdr:rowOff>
    </xdr:from>
    <xdr:to>
      <xdr:col>17</xdr:col>
      <xdr:colOff>622300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6</xdr:col>
      <xdr:colOff>444500</xdr:colOff>
      <xdr:row>143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628650</xdr:colOff>
      <xdr:row>93</xdr:row>
      <xdr:rowOff>25400</xdr:rowOff>
    </xdr:from>
    <xdr:to>
      <xdr:col>17</xdr:col>
      <xdr:colOff>330200</xdr:colOff>
      <xdr:row>110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431800</xdr:colOff>
      <xdr:row>102</xdr:row>
      <xdr:rowOff>88900</xdr:rowOff>
    </xdr:from>
    <xdr:to>
      <xdr:col>31</xdr:col>
      <xdr:colOff>114300</xdr:colOff>
      <xdr:row>118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306317-CA42-AB43-8812-E0C5B0913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3"/>
  <sheetViews>
    <sheetView workbookViewId="0">
      <selection activeCell="A11" sqref="A11:B16"/>
    </sheetView>
  </sheetViews>
  <sheetFormatPr baseColWidth="10" defaultRowHeight="16" x14ac:dyDescent="0.2"/>
  <sheetData>
    <row r="2" spans="1:15" x14ac:dyDescent="0.2">
      <c r="M2" t="s">
        <v>11</v>
      </c>
      <c r="N2" t="s">
        <v>10</v>
      </c>
      <c r="O2" t="s">
        <v>12</v>
      </c>
    </row>
    <row r="3" spans="1:15" x14ac:dyDescent="0.2">
      <c r="B3" t="s">
        <v>2</v>
      </c>
      <c r="L3">
        <v>1</v>
      </c>
      <c r="M3">
        <v>1</v>
      </c>
      <c r="N3">
        <v>1</v>
      </c>
      <c r="O3">
        <v>0</v>
      </c>
    </row>
    <row r="4" spans="1:15" x14ac:dyDescent="0.2">
      <c r="A4" t="s">
        <v>0</v>
      </c>
      <c r="B4" t="s">
        <v>1</v>
      </c>
      <c r="L4">
        <v>2</v>
      </c>
      <c r="M4">
        <v>0</v>
      </c>
      <c r="N4">
        <v>0</v>
      </c>
      <c r="O4">
        <v>0</v>
      </c>
    </row>
    <row r="5" spans="1:15" x14ac:dyDescent="0.2">
      <c r="A5">
        <v>0.2</v>
      </c>
      <c r="B5">
        <v>24</v>
      </c>
      <c r="D5">
        <f>B5-B12</f>
        <v>17</v>
      </c>
      <c r="L5">
        <v>3</v>
      </c>
      <c r="M5">
        <v>1</v>
      </c>
      <c r="N5">
        <v>1</v>
      </c>
      <c r="O5">
        <v>0</v>
      </c>
    </row>
    <row r="6" spans="1:15" x14ac:dyDescent="0.2">
      <c r="A6">
        <v>0.5</v>
      </c>
      <c r="B6">
        <v>45</v>
      </c>
      <c r="D6">
        <f>B6-B13</f>
        <v>19</v>
      </c>
      <c r="L6">
        <v>4</v>
      </c>
      <c r="M6">
        <v>1</v>
      </c>
      <c r="N6">
        <v>1</v>
      </c>
      <c r="O6">
        <v>0</v>
      </c>
    </row>
    <row r="7" spans="1:15" x14ac:dyDescent="0.2">
      <c r="A7">
        <v>1</v>
      </c>
      <c r="B7">
        <v>62</v>
      </c>
      <c r="D7">
        <f>B7-B14</f>
        <v>25</v>
      </c>
      <c r="L7">
        <v>5</v>
      </c>
      <c r="M7">
        <v>1</v>
      </c>
      <c r="N7">
        <v>1</v>
      </c>
      <c r="O7">
        <v>1</v>
      </c>
    </row>
    <row r="8" spans="1:15" x14ac:dyDescent="0.2">
      <c r="A8">
        <v>1.7</v>
      </c>
      <c r="B8">
        <v>75</v>
      </c>
      <c r="D8">
        <f>B8-B15</f>
        <v>23</v>
      </c>
      <c r="L8">
        <v>6</v>
      </c>
      <c r="M8">
        <v>1</v>
      </c>
      <c r="N8">
        <v>1</v>
      </c>
      <c r="O8">
        <v>1</v>
      </c>
    </row>
    <row r="9" spans="1:15" x14ac:dyDescent="0.2">
      <c r="A9">
        <v>2</v>
      </c>
      <c r="B9">
        <v>89</v>
      </c>
      <c r="D9">
        <f>B9-B16</f>
        <v>29</v>
      </c>
      <c r="L9">
        <v>7</v>
      </c>
      <c r="M9">
        <v>1</v>
      </c>
      <c r="N9">
        <v>1</v>
      </c>
      <c r="O9">
        <v>0</v>
      </c>
    </row>
    <row r="10" spans="1:15" x14ac:dyDescent="0.2">
      <c r="L10">
        <v>8</v>
      </c>
      <c r="M10">
        <v>1</v>
      </c>
      <c r="N10">
        <v>1</v>
      </c>
      <c r="O10">
        <v>0</v>
      </c>
    </row>
    <row r="11" spans="1:15" x14ac:dyDescent="0.2">
      <c r="B11" t="s">
        <v>3</v>
      </c>
      <c r="L11">
        <v>9</v>
      </c>
      <c r="M11">
        <v>1</v>
      </c>
      <c r="N11">
        <v>1</v>
      </c>
      <c r="O11">
        <v>1</v>
      </c>
    </row>
    <row r="12" spans="1:15" x14ac:dyDescent="0.2">
      <c r="A12">
        <v>0.2</v>
      </c>
      <c r="B12">
        <v>7</v>
      </c>
      <c r="L12">
        <v>10</v>
      </c>
      <c r="M12">
        <v>1</v>
      </c>
      <c r="N12">
        <v>1</v>
      </c>
      <c r="O12">
        <v>0</v>
      </c>
    </row>
    <row r="13" spans="1:15" x14ac:dyDescent="0.2">
      <c r="A13">
        <v>0.5</v>
      </c>
      <c r="B13">
        <v>26</v>
      </c>
      <c r="L13">
        <v>11</v>
      </c>
      <c r="M13">
        <v>1</v>
      </c>
      <c r="N13">
        <v>1</v>
      </c>
      <c r="O13">
        <v>1</v>
      </c>
    </row>
    <row r="14" spans="1:15" x14ac:dyDescent="0.2">
      <c r="A14">
        <v>1</v>
      </c>
      <c r="B14">
        <v>37</v>
      </c>
      <c r="L14">
        <v>12</v>
      </c>
      <c r="M14">
        <v>0</v>
      </c>
      <c r="N14">
        <v>0</v>
      </c>
      <c r="O14">
        <v>0</v>
      </c>
    </row>
    <row r="15" spans="1:15" x14ac:dyDescent="0.2">
      <c r="A15">
        <v>1.7</v>
      </c>
      <c r="B15">
        <v>52</v>
      </c>
      <c r="L15">
        <v>13</v>
      </c>
      <c r="M15">
        <v>0</v>
      </c>
      <c r="N15">
        <v>0</v>
      </c>
      <c r="O15">
        <v>0</v>
      </c>
    </row>
    <row r="16" spans="1:15" x14ac:dyDescent="0.2">
      <c r="A16">
        <v>2</v>
      </c>
      <c r="B16">
        <v>60</v>
      </c>
      <c r="L16">
        <v>14</v>
      </c>
      <c r="N16">
        <v>1</v>
      </c>
      <c r="O16">
        <v>0</v>
      </c>
    </row>
    <row r="17" spans="1:15" x14ac:dyDescent="0.2">
      <c r="L17">
        <v>15</v>
      </c>
      <c r="N17">
        <v>1</v>
      </c>
      <c r="O17">
        <v>0</v>
      </c>
    </row>
    <row r="18" spans="1:15" x14ac:dyDescent="0.2">
      <c r="A18" t="s">
        <v>6</v>
      </c>
      <c r="L18">
        <v>16</v>
      </c>
      <c r="N18">
        <v>1</v>
      </c>
      <c r="O18">
        <v>0</v>
      </c>
    </row>
    <row r="19" spans="1:15" x14ac:dyDescent="0.2">
      <c r="A19">
        <v>2</v>
      </c>
      <c r="B19">
        <v>13</v>
      </c>
      <c r="C19" t="s">
        <v>9</v>
      </c>
      <c r="L19">
        <v>17</v>
      </c>
      <c r="N19">
        <v>1</v>
      </c>
      <c r="O19">
        <v>0</v>
      </c>
    </row>
    <row r="20" spans="1:15" x14ac:dyDescent="0.2">
      <c r="A20">
        <v>2</v>
      </c>
      <c r="B20">
        <v>89</v>
      </c>
      <c r="C20" t="s">
        <v>8</v>
      </c>
      <c r="L20">
        <v>18</v>
      </c>
      <c r="N20">
        <v>1</v>
      </c>
      <c r="O20">
        <v>0</v>
      </c>
    </row>
    <row r="21" spans="1:15" x14ac:dyDescent="0.2">
      <c r="L21">
        <v>19</v>
      </c>
      <c r="N21">
        <v>1</v>
      </c>
      <c r="O21">
        <v>1</v>
      </c>
    </row>
    <row r="22" spans="1:15" x14ac:dyDescent="0.2">
      <c r="A22" t="s">
        <v>7</v>
      </c>
      <c r="L22">
        <v>20</v>
      </c>
      <c r="N22">
        <v>1</v>
      </c>
      <c r="O22">
        <v>0</v>
      </c>
    </row>
    <row r="23" spans="1:15" x14ac:dyDescent="0.2">
      <c r="A23">
        <v>2</v>
      </c>
      <c r="B23">
        <v>100</v>
      </c>
      <c r="L23">
        <v>21</v>
      </c>
      <c r="N23">
        <v>1</v>
      </c>
      <c r="O23">
        <v>0</v>
      </c>
    </row>
    <row r="24" spans="1:15" x14ac:dyDescent="0.2">
      <c r="A24">
        <v>1</v>
      </c>
      <c r="B24">
        <v>100</v>
      </c>
      <c r="L24">
        <v>22</v>
      </c>
      <c r="N24">
        <v>1</v>
      </c>
      <c r="O24">
        <v>1</v>
      </c>
    </row>
    <row r="25" spans="1:15" x14ac:dyDescent="0.2">
      <c r="L25">
        <v>23</v>
      </c>
      <c r="N25">
        <v>1</v>
      </c>
      <c r="O25">
        <v>0</v>
      </c>
    </row>
    <row r="26" spans="1:15" x14ac:dyDescent="0.2">
      <c r="L26">
        <v>24</v>
      </c>
      <c r="N26">
        <v>1</v>
      </c>
      <c r="O26">
        <v>0</v>
      </c>
    </row>
    <row r="27" spans="1:15" x14ac:dyDescent="0.2">
      <c r="A27" t="s">
        <v>5</v>
      </c>
      <c r="L27">
        <v>25</v>
      </c>
      <c r="N27">
        <v>1</v>
      </c>
      <c r="O27">
        <v>0</v>
      </c>
    </row>
    <row r="28" spans="1:15" x14ac:dyDescent="0.2">
      <c r="A28">
        <v>2</v>
      </c>
      <c r="B28">
        <v>51</v>
      </c>
      <c r="L28">
        <v>26</v>
      </c>
      <c r="N28">
        <v>1</v>
      </c>
      <c r="O28">
        <v>0</v>
      </c>
    </row>
    <row r="29" spans="1:15" x14ac:dyDescent="0.2">
      <c r="L29">
        <v>27</v>
      </c>
      <c r="N29">
        <v>1</v>
      </c>
      <c r="O29">
        <v>0</v>
      </c>
    </row>
    <row r="30" spans="1:15" x14ac:dyDescent="0.2">
      <c r="L30">
        <v>28</v>
      </c>
      <c r="N30">
        <v>1</v>
      </c>
      <c r="O30">
        <v>0</v>
      </c>
    </row>
    <row r="31" spans="1:15" x14ac:dyDescent="0.2">
      <c r="L31">
        <v>29</v>
      </c>
      <c r="N31">
        <v>1</v>
      </c>
      <c r="O31">
        <v>0</v>
      </c>
    </row>
    <row r="32" spans="1:15" x14ac:dyDescent="0.2">
      <c r="L32">
        <v>30</v>
      </c>
      <c r="N32">
        <v>1</v>
      </c>
      <c r="O32">
        <v>0</v>
      </c>
    </row>
    <row r="33" spans="12:15" x14ac:dyDescent="0.2">
      <c r="L33">
        <v>31</v>
      </c>
      <c r="N33">
        <v>1</v>
      </c>
      <c r="O33">
        <v>0</v>
      </c>
    </row>
    <row r="34" spans="12:15" x14ac:dyDescent="0.2">
      <c r="L34">
        <v>32</v>
      </c>
      <c r="N34">
        <v>1</v>
      </c>
      <c r="O34">
        <v>1</v>
      </c>
    </row>
    <row r="35" spans="12:15" x14ac:dyDescent="0.2">
      <c r="L35">
        <v>33</v>
      </c>
      <c r="N35">
        <v>1</v>
      </c>
      <c r="O35">
        <v>0</v>
      </c>
    </row>
    <row r="36" spans="12:15" x14ac:dyDescent="0.2">
      <c r="L36">
        <v>34</v>
      </c>
      <c r="N36">
        <v>1</v>
      </c>
      <c r="O36">
        <v>0</v>
      </c>
    </row>
    <row r="37" spans="12:15" x14ac:dyDescent="0.2">
      <c r="L37">
        <v>35</v>
      </c>
      <c r="N37">
        <v>1</v>
      </c>
      <c r="O37">
        <v>0</v>
      </c>
    </row>
    <row r="38" spans="12:15" x14ac:dyDescent="0.2">
      <c r="L38">
        <v>36</v>
      </c>
      <c r="N38">
        <v>1</v>
      </c>
      <c r="O38">
        <v>0</v>
      </c>
    </row>
    <row r="39" spans="12:15" x14ac:dyDescent="0.2">
      <c r="L39">
        <v>37</v>
      </c>
      <c r="N39">
        <v>1</v>
      </c>
      <c r="O39">
        <v>0</v>
      </c>
    </row>
    <row r="40" spans="12:15" x14ac:dyDescent="0.2">
      <c r="L40">
        <v>38</v>
      </c>
      <c r="N40">
        <v>1</v>
      </c>
      <c r="O40">
        <v>0</v>
      </c>
    </row>
    <row r="41" spans="12:15" x14ac:dyDescent="0.2">
      <c r="L41">
        <v>39</v>
      </c>
      <c r="N41">
        <v>1</v>
      </c>
      <c r="O41">
        <v>0</v>
      </c>
    </row>
    <row r="42" spans="12:15" x14ac:dyDescent="0.2">
      <c r="L42">
        <v>40</v>
      </c>
      <c r="N42">
        <v>1</v>
      </c>
      <c r="O42">
        <v>0</v>
      </c>
    </row>
    <row r="43" spans="12:15" x14ac:dyDescent="0.2">
      <c r="L43">
        <v>41</v>
      </c>
      <c r="N43">
        <v>1</v>
      </c>
      <c r="O43">
        <v>0</v>
      </c>
    </row>
    <row r="44" spans="12:15" x14ac:dyDescent="0.2">
      <c r="L44">
        <v>42</v>
      </c>
      <c r="N44">
        <v>1</v>
      </c>
      <c r="O44">
        <v>0</v>
      </c>
    </row>
    <row r="45" spans="12:15" x14ac:dyDescent="0.2">
      <c r="L45">
        <v>43</v>
      </c>
      <c r="N45">
        <v>1</v>
      </c>
      <c r="O45">
        <v>1</v>
      </c>
    </row>
    <row r="46" spans="12:15" x14ac:dyDescent="0.2">
      <c r="L46">
        <v>44</v>
      </c>
      <c r="N46">
        <v>1</v>
      </c>
      <c r="O46">
        <v>0</v>
      </c>
    </row>
    <row r="47" spans="12:15" x14ac:dyDescent="0.2">
      <c r="L47">
        <v>45</v>
      </c>
      <c r="N47">
        <v>1</v>
      </c>
      <c r="O47">
        <v>0</v>
      </c>
    </row>
    <row r="48" spans="12:15" x14ac:dyDescent="0.2">
      <c r="L48">
        <v>46</v>
      </c>
      <c r="N48">
        <v>1</v>
      </c>
      <c r="O48">
        <v>0</v>
      </c>
    </row>
    <row r="49" spans="12:15" x14ac:dyDescent="0.2">
      <c r="L49">
        <v>47</v>
      </c>
      <c r="N49">
        <v>1</v>
      </c>
      <c r="O49">
        <v>0</v>
      </c>
    </row>
    <row r="50" spans="12:15" x14ac:dyDescent="0.2">
      <c r="L50">
        <v>48</v>
      </c>
      <c r="N50">
        <v>1</v>
      </c>
      <c r="O50">
        <v>0</v>
      </c>
    </row>
    <row r="51" spans="12:15" x14ac:dyDescent="0.2">
      <c r="L51">
        <v>49</v>
      </c>
      <c r="N51">
        <v>1</v>
      </c>
      <c r="O51">
        <v>0</v>
      </c>
    </row>
    <row r="52" spans="12:15" x14ac:dyDescent="0.2">
      <c r="L52">
        <v>50</v>
      </c>
      <c r="N52">
        <v>1</v>
      </c>
      <c r="O52">
        <v>0</v>
      </c>
    </row>
    <row r="53" spans="12:15" x14ac:dyDescent="0.2">
      <c r="L53">
        <v>51</v>
      </c>
      <c r="N53">
        <v>1</v>
      </c>
      <c r="O53">
        <v>0</v>
      </c>
    </row>
    <row r="54" spans="12:15" x14ac:dyDescent="0.2">
      <c r="L54">
        <v>52</v>
      </c>
      <c r="N54">
        <v>1</v>
      </c>
      <c r="O54">
        <v>0</v>
      </c>
    </row>
    <row r="55" spans="12:15" x14ac:dyDescent="0.2">
      <c r="L55">
        <v>53</v>
      </c>
      <c r="N55">
        <v>1</v>
      </c>
      <c r="O55">
        <v>0</v>
      </c>
    </row>
    <row r="56" spans="12:15" x14ac:dyDescent="0.2">
      <c r="L56">
        <v>54</v>
      </c>
      <c r="N56">
        <v>1</v>
      </c>
      <c r="O56">
        <v>0</v>
      </c>
    </row>
    <row r="57" spans="12:15" x14ac:dyDescent="0.2">
      <c r="L57">
        <v>55</v>
      </c>
      <c r="N57">
        <v>1</v>
      </c>
      <c r="O57">
        <v>0</v>
      </c>
    </row>
    <row r="58" spans="12:15" x14ac:dyDescent="0.2">
      <c r="L58">
        <v>56</v>
      </c>
      <c r="N58">
        <v>1</v>
      </c>
      <c r="O58">
        <v>0</v>
      </c>
    </row>
    <row r="59" spans="12:15" x14ac:dyDescent="0.2">
      <c r="L59">
        <v>57</v>
      </c>
      <c r="N59">
        <v>0</v>
      </c>
      <c r="O59">
        <v>0</v>
      </c>
    </row>
    <row r="60" spans="12:15" x14ac:dyDescent="0.2">
      <c r="L60">
        <v>58</v>
      </c>
      <c r="N60">
        <v>1</v>
      </c>
      <c r="O60">
        <v>0</v>
      </c>
    </row>
    <row r="61" spans="12:15" x14ac:dyDescent="0.2">
      <c r="L61">
        <v>59</v>
      </c>
      <c r="N61">
        <v>1</v>
      </c>
      <c r="O61">
        <v>0</v>
      </c>
    </row>
    <row r="62" spans="12:15" x14ac:dyDescent="0.2">
      <c r="L62">
        <v>60</v>
      </c>
      <c r="N62">
        <v>1</v>
      </c>
      <c r="O62">
        <v>0</v>
      </c>
    </row>
    <row r="63" spans="12:15" x14ac:dyDescent="0.2">
      <c r="L63">
        <v>61</v>
      </c>
      <c r="N63">
        <v>1</v>
      </c>
      <c r="O63">
        <v>0</v>
      </c>
    </row>
    <row r="64" spans="12:15" x14ac:dyDescent="0.2">
      <c r="L64">
        <v>62</v>
      </c>
      <c r="N64">
        <v>1</v>
      </c>
      <c r="O64">
        <v>1</v>
      </c>
    </row>
    <row r="65" spans="12:15" x14ac:dyDescent="0.2">
      <c r="L65">
        <v>63</v>
      </c>
      <c r="N65">
        <v>1</v>
      </c>
      <c r="O65">
        <v>0</v>
      </c>
    </row>
    <row r="66" spans="12:15" x14ac:dyDescent="0.2">
      <c r="L66">
        <v>64</v>
      </c>
      <c r="N66">
        <v>1</v>
      </c>
      <c r="O66">
        <v>1</v>
      </c>
    </row>
    <row r="67" spans="12:15" x14ac:dyDescent="0.2">
      <c r="L67">
        <v>65</v>
      </c>
      <c r="N67">
        <v>1</v>
      </c>
      <c r="O67">
        <v>0</v>
      </c>
    </row>
    <row r="68" spans="12:15" x14ac:dyDescent="0.2">
      <c r="L68">
        <v>66</v>
      </c>
      <c r="N68">
        <v>1</v>
      </c>
      <c r="O68">
        <v>1</v>
      </c>
    </row>
    <row r="69" spans="12:15" x14ac:dyDescent="0.2">
      <c r="L69">
        <v>67</v>
      </c>
      <c r="N69">
        <v>0</v>
      </c>
      <c r="O69">
        <v>0</v>
      </c>
    </row>
    <row r="70" spans="12:15" x14ac:dyDescent="0.2">
      <c r="L70">
        <v>68</v>
      </c>
      <c r="N70">
        <v>1</v>
      </c>
      <c r="O70">
        <v>0</v>
      </c>
    </row>
    <row r="71" spans="12:15" x14ac:dyDescent="0.2">
      <c r="L71">
        <v>69</v>
      </c>
      <c r="N71">
        <v>1</v>
      </c>
      <c r="O71">
        <v>0</v>
      </c>
    </row>
    <row r="72" spans="12:15" x14ac:dyDescent="0.2">
      <c r="L72">
        <v>70</v>
      </c>
      <c r="N72">
        <v>1</v>
      </c>
      <c r="O72">
        <v>0</v>
      </c>
    </row>
    <row r="73" spans="12:15" x14ac:dyDescent="0.2">
      <c r="L73">
        <v>71</v>
      </c>
      <c r="N73">
        <v>1</v>
      </c>
      <c r="O73">
        <v>1</v>
      </c>
    </row>
    <row r="74" spans="12:15" x14ac:dyDescent="0.2">
      <c r="L74">
        <v>72</v>
      </c>
      <c r="N74">
        <v>0</v>
      </c>
      <c r="O74">
        <v>0</v>
      </c>
    </row>
    <row r="75" spans="12:15" x14ac:dyDescent="0.2">
      <c r="L75">
        <v>73</v>
      </c>
      <c r="N75">
        <v>1</v>
      </c>
      <c r="O75">
        <v>0</v>
      </c>
    </row>
    <row r="76" spans="12:15" x14ac:dyDescent="0.2">
      <c r="L76">
        <v>74</v>
      </c>
      <c r="N76">
        <v>1</v>
      </c>
      <c r="O76">
        <v>0</v>
      </c>
    </row>
    <row r="77" spans="12:15" x14ac:dyDescent="0.2">
      <c r="L77">
        <v>75</v>
      </c>
      <c r="N77">
        <v>0</v>
      </c>
      <c r="O77">
        <v>0</v>
      </c>
    </row>
    <row r="78" spans="12:15" x14ac:dyDescent="0.2">
      <c r="L78">
        <v>76</v>
      </c>
      <c r="N78">
        <v>0</v>
      </c>
      <c r="O78">
        <v>0</v>
      </c>
    </row>
    <row r="79" spans="12:15" x14ac:dyDescent="0.2">
      <c r="L79">
        <v>77</v>
      </c>
      <c r="N79">
        <v>1</v>
      </c>
      <c r="O79">
        <v>0</v>
      </c>
    </row>
    <row r="80" spans="12:15" x14ac:dyDescent="0.2">
      <c r="L80">
        <v>78</v>
      </c>
      <c r="N80">
        <v>1</v>
      </c>
      <c r="O80">
        <v>0</v>
      </c>
    </row>
    <row r="81" spans="12:15" x14ac:dyDescent="0.2">
      <c r="L81">
        <v>79</v>
      </c>
      <c r="N81">
        <v>1</v>
      </c>
      <c r="O81">
        <v>1</v>
      </c>
    </row>
    <row r="82" spans="12:15" x14ac:dyDescent="0.2">
      <c r="L82">
        <v>80</v>
      </c>
      <c r="N82">
        <v>1</v>
      </c>
      <c r="O82">
        <v>0</v>
      </c>
    </row>
    <row r="83" spans="12:15" x14ac:dyDescent="0.2">
      <c r="L83">
        <v>81</v>
      </c>
      <c r="N83">
        <v>1</v>
      </c>
      <c r="O83">
        <v>0</v>
      </c>
    </row>
    <row r="84" spans="12:15" x14ac:dyDescent="0.2">
      <c r="L84">
        <v>82</v>
      </c>
      <c r="N84">
        <v>0</v>
      </c>
      <c r="O84">
        <v>0</v>
      </c>
    </row>
    <row r="85" spans="12:15" x14ac:dyDescent="0.2">
      <c r="L85">
        <v>83</v>
      </c>
      <c r="N85">
        <v>1</v>
      </c>
      <c r="O85">
        <v>0</v>
      </c>
    </row>
    <row r="86" spans="12:15" x14ac:dyDescent="0.2">
      <c r="L86">
        <v>84</v>
      </c>
      <c r="N86">
        <v>1</v>
      </c>
      <c r="O86">
        <v>0</v>
      </c>
    </row>
    <row r="87" spans="12:15" x14ac:dyDescent="0.2">
      <c r="L87">
        <v>85</v>
      </c>
      <c r="N87">
        <v>1</v>
      </c>
      <c r="O87">
        <v>0</v>
      </c>
    </row>
    <row r="88" spans="12:15" x14ac:dyDescent="0.2">
      <c r="L88">
        <v>86</v>
      </c>
      <c r="N88">
        <v>0</v>
      </c>
      <c r="O88">
        <v>0</v>
      </c>
    </row>
    <row r="89" spans="12:15" x14ac:dyDescent="0.2">
      <c r="L89">
        <v>87</v>
      </c>
      <c r="N89">
        <v>1</v>
      </c>
      <c r="O89">
        <v>0</v>
      </c>
    </row>
    <row r="90" spans="12:15" x14ac:dyDescent="0.2">
      <c r="L90">
        <v>88</v>
      </c>
      <c r="N90">
        <v>1</v>
      </c>
      <c r="O90">
        <v>0</v>
      </c>
    </row>
    <row r="91" spans="12:15" x14ac:dyDescent="0.2">
      <c r="L91">
        <v>89</v>
      </c>
      <c r="N91">
        <v>1</v>
      </c>
      <c r="O91">
        <v>0</v>
      </c>
    </row>
    <row r="92" spans="12:15" x14ac:dyDescent="0.2">
      <c r="L92">
        <v>90</v>
      </c>
      <c r="N92">
        <v>1</v>
      </c>
      <c r="O92">
        <v>0</v>
      </c>
    </row>
    <row r="93" spans="12:15" x14ac:dyDescent="0.2">
      <c r="L93">
        <v>91</v>
      </c>
      <c r="N93">
        <v>1</v>
      </c>
      <c r="O93">
        <v>0</v>
      </c>
    </row>
    <row r="94" spans="12:15" x14ac:dyDescent="0.2">
      <c r="L94">
        <v>92</v>
      </c>
      <c r="N94">
        <v>0</v>
      </c>
      <c r="O94">
        <v>0</v>
      </c>
    </row>
    <row r="95" spans="12:15" x14ac:dyDescent="0.2">
      <c r="L95">
        <v>93</v>
      </c>
      <c r="N95">
        <v>1</v>
      </c>
      <c r="O95">
        <v>0</v>
      </c>
    </row>
    <row r="96" spans="12:15" x14ac:dyDescent="0.2">
      <c r="L96">
        <v>94</v>
      </c>
      <c r="N96">
        <v>1</v>
      </c>
      <c r="O96">
        <v>0</v>
      </c>
    </row>
    <row r="97" spans="12:15" x14ac:dyDescent="0.2">
      <c r="L97">
        <v>95</v>
      </c>
      <c r="N97">
        <v>1</v>
      </c>
      <c r="O97">
        <v>0</v>
      </c>
    </row>
    <row r="98" spans="12:15" x14ac:dyDescent="0.2">
      <c r="L98">
        <v>96</v>
      </c>
      <c r="N98">
        <v>1</v>
      </c>
      <c r="O98">
        <v>0</v>
      </c>
    </row>
    <row r="99" spans="12:15" x14ac:dyDescent="0.2">
      <c r="L99">
        <v>97</v>
      </c>
      <c r="N99">
        <v>1</v>
      </c>
      <c r="O99">
        <v>0</v>
      </c>
    </row>
    <row r="100" spans="12:15" x14ac:dyDescent="0.2">
      <c r="L100">
        <v>98</v>
      </c>
      <c r="N100">
        <v>1</v>
      </c>
      <c r="O100">
        <v>0</v>
      </c>
    </row>
    <row r="101" spans="12:15" x14ac:dyDescent="0.2">
      <c r="L101">
        <v>99</v>
      </c>
      <c r="N101">
        <v>1</v>
      </c>
    </row>
    <row r="102" spans="12:15" x14ac:dyDescent="0.2">
      <c r="L102">
        <v>100</v>
      </c>
      <c r="N102">
        <v>1</v>
      </c>
    </row>
    <row r="103" spans="12:15" x14ac:dyDescent="0.2">
      <c r="N103">
        <v>89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267"/>
  <sheetViews>
    <sheetView tabSelected="1" topLeftCell="A217" workbookViewId="0">
      <selection activeCell="P46" sqref="P46"/>
    </sheetView>
  </sheetViews>
  <sheetFormatPr baseColWidth="10" defaultRowHeight="16" x14ac:dyDescent="0.2"/>
  <sheetData>
    <row r="1" spans="1:40" x14ac:dyDescent="0.2">
      <c r="N1" t="s">
        <v>117</v>
      </c>
    </row>
    <row r="2" spans="1:40" x14ac:dyDescent="0.2">
      <c r="A2" t="s">
        <v>35</v>
      </c>
      <c r="B2" s="3">
        <v>10</v>
      </c>
      <c r="C2" s="3">
        <v>20</v>
      </c>
      <c r="D2" s="3">
        <v>30</v>
      </c>
      <c r="E2" s="3">
        <v>40</v>
      </c>
      <c r="F2" s="3">
        <v>60</v>
      </c>
      <c r="G2" s="3">
        <v>80</v>
      </c>
      <c r="H2" s="3">
        <v>100</v>
      </c>
      <c r="I2" s="3">
        <v>120</v>
      </c>
      <c r="J2" s="3">
        <v>140</v>
      </c>
      <c r="K2" s="3">
        <v>160</v>
      </c>
      <c r="L2" s="34" t="s">
        <v>36</v>
      </c>
      <c r="N2" t="s">
        <v>36</v>
      </c>
      <c r="AC2" t="s">
        <v>299</v>
      </c>
      <c r="AE2" s="3">
        <v>10</v>
      </c>
      <c r="AF2" s="3">
        <v>20</v>
      </c>
      <c r="AG2" s="3">
        <v>30</v>
      </c>
      <c r="AH2" s="3">
        <v>40</v>
      </c>
      <c r="AI2" s="3">
        <v>60</v>
      </c>
      <c r="AJ2" s="3">
        <v>80</v>
      </c>
      <c r="AK2" s="3">
        <v>100</v>
      </c>
      <c r="AL2" s="3">
        <v>120</v>
      </c>
      <c r="AM2" s="3">
        <v>140</v>
      </c>
      <c r="AN2" s="3">
        <v>160</v>
      </c>
    </row>
    <row r="3" spans="1:40" x14ac:dyDescent="0.2">
      <c r="A3" t="s">
        <v>42</v>
      </c>
      <c r="B3">
        <v>0</v>
      </c>
      <c r="C3">
        <v>5</v>
      </c>
      <c r="D3" s="13">
        <f>(C3+E3)/2</f>
        <v>20.5</v>
      </c>
      <c r="E3">
        <v>36</v>
      </c>
      <c r="F3">
        <v>44</v>
      </c>
      <c r="G3">
        <v>45</v>
      </c>
      <c r="H3">
        <v>59</v>
      </c>
      <c r="I3">
        <v>53</v>
      </c>
      <c r="J3">
        <v>70</v>
      </c>
      <c r="K3" s="13">
        <f>(J3-I3)/(J$2-I$2)*(K$2-J$2)+J3</f>
        <v>87</v>
      </c>
      <c r="L3" s="34">
        <v>80</v>
      </c>
      <c r="N3">
        <v>75.900000000000006</v>
      </c>
      <c r="AC3">
        <v>1</v>
      </c>
      <c r="AE3">
        <f>$AC3*B3</f>
        <v>0</v>
      </c>
      <c r="AF3">
        <f t="shared" ref="AF3:AM3" si="0">$AC3*C3</f>
        <v>5</v>
      </c>
      <c r="AG3">
        <f t="shared" si="0"/>
        <v>20.5</v>
      </c>
      <c r="AH3">
        <f t="shared" si="0"/>
        <v>36</v>
      </c>
      <c r="AI3">
        <f t="shared" si="0"/>
        <v>44</v>
      </c>
      <c r="AJ3">
        <f t="shared" si="0"/>
        <v>45</v>
      </c>
      <c r="AK3">
        <f t="shared" si="0"/>
        <v>59</v>
      </c>
      <c r="AL3">
        <f t="shared" si="0"/>
        <v>53</v>
      </c>
      <c r="AM3">
        <f t="shared" si="0"/>
        <v>70</v>
      </c>
      <c r="AN3">
        <f>$AC3*K3</f>
        <v>87</v>
      </c>
    </row>
    <row r="4" spans="1:40" x14ac:dyDescent="0.2">
      <c r="A4" t="s">
        <v>43</v>
      </c>
      <c r="B4">
        <v>0</v>
      </c>
      <c r="C4" s="13">
        <f>(E4-D4)/(E$2-D$2)*(C$2-D$2)+D4</f>
        <v>3</v>
      </c>
      <c r="D4" s="13">
        <f>(F4-E4)/(F$2-E$2)*(D$2-E$2)+E4</f>
        <v>10.5</v>
      </c>
      <c r="E4">
        <v>18</v>
      </c>
      <c r="F4">
        <v>33</v>
      </c>
      <c r="G4">
        <v>65</v>
      </c>
      <c r="H4">
        <v>72</v>
      </c>
      <c r="I4">
        <v>79</v>
      </c>
      <c r="J4" s="13">
        <f>(I4-H4)/(I$2-H$2)*(J$2-I$2)+I4</f>
        <v>86</v>
      </c>
      <c r="K4" s="13">
        <f>(J4-I4)/(J$2-I$2)*(K$2-J$2)+J4</f>
        <v>93</v>
      </c>
      <c r="L4" s="34">
        <v>71.5</v>
      </c>
      <c r="N4">
        <v>64.3</v>
      </c>
      <c r="AC4">
        <v>1</v>
      </c>
      <c r="AE4">
        <f t="shared" ref="AE4:AE67" si="1">$AC4*B4</f>
        <v>0</v>
      </c>
      <c r="AF4">
        <f t="shared" ref="AF4:AF67" si="2">$AC4*C4</f>
        <v>3</v>
      </c>
      <c r="AG4">
        <f t="shared" ref="AG4:AG67" si="3">$AC4*D4</f>
        <v>10.5</v>
      </c>
      <c r="AH4">
        <f t="shared" ref="AH4:AH67" si="4">$AC4*E4</f>
        <v>18</v>
      </c>
      <c r="AI4">
        <f t="shared" ref="AI4:AI67" si="5">$AC4*F4</f>
        <v>33</v>
      </c>
      <c r="AJ4">
        <f t="shared" ref="AJ4:AJ67" si="6">$AC4*G4</f>
        <v>65</v>
      </c>
      <c r="AK4">
        <f t="shared" ref="AK4:AK67" si="7">$AC4*H4</f>
        <v>72</v>
      </c>
      <c r="AL4">
        <f t="shared" ref="AL4:AL67" si="8">$AC4*I4</f>
        <v>79</v>
      </c>
      <c r="AM4">
        <f t="shared" ref="AM4:AM67" si="9">$AC4*J4</f>
        <v>86</v>
      </c>
      <c r="AN4">
        <f t="shared" ref="AN4:AN67" si="10">$AC4*K4</f>
        <v>93</v>
      </c>
    </row>
    <row r="5" spans="1:40" x14ac:dyDescent="0.2">
      <c r="A5" t="s">
        <v>44</v>
      </c>
      <c r="B5">
        <v>0</v>
      </c>
      <c r="C5">
        <v>1</v>
      </c>
      <c r="D5" s="13">
        <f>(C5+E5)/2</f>
        <v>11</v>
      </c>
      <c r="E5">
        <v>21</v>
      </c>
      <c r="F5">
        <v>50</v>
      </c>
      <c r="G5">
        <v>71</v>
      </c>
      <c r="H5">
        <v>69</v>
      </c>
      <c r="I5" s="13">
        <f>(H5-F5)/(H$2-F$2)*(I$2-H$2)+H5</f>
        <v>78.5</v>
      </c>
      <c r="J5" s="13">
        <f>(I5-G5)/(I$2-G$2)*(J$2-I$2)+I5</f>
        <v>82.25</v>
      </c>
      <c r="K5" s="13">
        <f>(J5-H5)/(J$2-H$2)*(K$2-J$2)+J5</f>
        <v>88.875</v>
      </c>
      <c r="L5" s="34">
        <v>60.1</v>
      </c>
      <c r="N5">
        <v>51.7</v>
      </c>
      <c r="AC5">
        <v>1</v>
      </c>
      <c r="AE5">
        <f t="shared" si="1"/>
        <v>0</v>
      </c>
      <c r="AF5">
        <f t="shared" si="2"/>
        <v>1</v>
      </c>
      <c r="AG5">
        <f t="shared" si="3"/>
        <v>11</v>
      </c>
      <c r="AH5">
        <f t="shared" si="4"/>
        <v>21</v>
      </c>
      <c r="AI5">
        <f t="shared" si="5"/>
        <v>50</v>
      </c>
      <c r="AJ5">
        <f t="shared" si="6"/>
        <v>71</v>
      </c>
      <c r="AK5">
        <f t="shared" si="7"/>
        <v>69</v>
      </c>
      <c r="AL5">
        <f t="shared" si="8"/>
        <v>78.5</v>
      </c>
      <c r="AM5">
        <f t="shared" si="9"/>
        <v>82.25</v>
      </c>
      <c r="AN5">
        <f t="shared" si="10"/>
        <v>88.875</v>
      </c>
    </row>
    <row r="6" spans="1:40" x14ac:dyDescent="0.2">
      <c r="A6" t="s">
        <v>45</v>
      </c>
      <c r="B6">
        <v>0</v>
      </c>
      <c r="C6">
        <v>6</v>
      </c>
      <c r="D6" s="13">
        <f>(C6+E6)/2</f>
        <v>21.5</v>
      </c>
      <c r="E6">
        <v>37</v>
      </c>
      <c r="F6">
        <v>49</v>
      </c>
      <c r="G6">
        <v>63</v>
      </c>
      <c r="H6">
        <v>76</v>
      </c>
      <c r="I6" s="13">
        <f>(H6-G6)/(H$2-G$2)*(I$2-H$2)+H6</f>
        <v>89</v>
      </c>
      <c r="J6" s="13">
        <v>100</v>
      </c>
      <c r="K6">
        <v>100</v>
      </c>
      <c r="L6" s="34">
        <v>58.2</v>
      </c>
      <c r="N6">
        <v>41.5</v>
      </c>
      <c r="AC6">
        <v>1</v>
      </c>
      <c r="AE6">
        <f t="shared" si="1"/>
        <v>0</v>
      </c>
      <c r="AF6">
        <f t="shared" si="2"/>
        <v>6</v>
      </c>
      <c r="AG6">
        <f t="shared" si="3"/>
        <v>21.5</v>
      </c>
      <c r="AH6">
        <f t="shared" si="4"/>
        <v>37</v>
      </c>
      <c r="AI6">
        <f t="shared" si="5"/>
        <v>49</v>
      </c>
      <c r="AJ6">
        <f t="shared" si="6"/>
        <v>63</v>
      </c>
      <c r="AK6">
        <f t="shared" si="7"/>
        <v>76</v>
      </c>
      <c r="AL6">
        <f t="shared" si="8"/>
        <v>89</v>
      </c>
      <c r="AM6">
        <f t="shared" si="9"/>
        <v>100</v>
      </c>
      <c r="AN6">
        <f t="shared" si="10"/>
        <v>100</v>
      </c>
    </row>
    <row r="7" spans="1:40" x14ac:dyDescent="0.2">
      <c r="A7" t="s">
        <v>46</v>
      </c>
      <c r="B7">
        <v>0</v>
      </c>
      <c r="C7">
        <v>22</v>
      </c>
      <c r="D7">
        <v>68</v>
      </c>
      <c r="E7">
        <v>79</v>
      </c>
      <c r="F7">
        <v>80</v>
      </c>
      <c r="G7">
        <v>77</v>
      </c>
      <c r="H7">
        <v>71</v>
      </c>
      <c r="I7" s="13">
        <f>(H7-D7)/(H$2-D$2)*(I$2-H$2)+H7</f>
        <v>71.857142857142861</v>
      </c>
      <c r="J7" s="13">
        <f>(I7-E7)/(I$2-E$2)*(J$2-I$2)+I7</f>
        <v>70.071428571428584</v>
      </c>
      <c r="K7" s="13">
        <f>(J7-F7)/(J$2-F$2)*(K$2-J$2)+J7</f>
        <v>67.589285714285722</v>
      </c>
      <c r="L7" s="35">
        <v>25.4</v>
      </c>
      <c r="N7" s="2">
        <v>25.4</v>
      </c>
      <c r="AC7">
        <v>1</v>
      </c>
      <c r="AE7">
        <f t="shared" si="1"/>
        <v>0</v>
      </c>
      <c r="AF7">
        <f t="shared" si="2"/>
        <v>22</v>
      </c>
      <c r="AG7">
        <f t="shared" si="3"/>
        <v>68</v>
      </c>
      <c r="AH7">
        <f t="shared" si="4"/>
        <v>79</v>
      </c>
      <c r="AI7">
        <f t="shared" si="5"/>
        <v>80</v>
      </c>
      <c r="AJ7">
        <f t="shared" si="6"/>
        <v>77</v>
      </c>
      <c r="AK7">
        <f t="shared" si="7"/>
        <v>71</v>
      </c>
      <c r="AL7">
        <f t="shared" si="8"/>
        <v>71.857142857142861</v>
      </c>
      <c r="AM7">
        <f t="shared" si="9"/>
        <v>70.071428571428584</v>
      </c>
      <c r="AN7">
        <f t="shared" si="10"/>
        <v>67.589285714285722</v>
      </c>
    </row>
    <row r="8" spans="1:40" x14ac:dyDescent="0.2">
      <c r="A8" t="s">
        <v>47</v>
      </c>
      <c r="B8">
        <v>0</v>
      </c>
      <c r="C8">
        <v>30</v>
      </c>
      <c r="D8">
        <v>55</v>
      </c>
      <c r="E8">
        <v>70</v>
      </c>
      <c r="F8">
        <v>66</v>
      </c>
      <c r="G8">
        <v>56</v>
      </c>
      <c r="H8">
        <v>77</v>
      </c>
      <c r="I8" s="13">
        <f>(H8-G8)/(H$2-G$2)*(I$2-H$2)+H8</f>
        <v>98</v>
      </c>
      <c r="J8" s="13">
        <v>100</v>
      </c>
      <c r="K8" s="13">
        <v>100</v>
      </c>
      <c r="L8" s="35">
        <v>26.4</v>
      </c>
      <c r="N8">
        <v>33.799999999999997</v>
      </c>
      <c r="AC8">
        <v>1</v>
      </c>
      <c r="AE8">
        <f t="shared" si="1"/>
        <v>0</v>
      </c>
      <c r="AF8">
        <f t="shared" si="2"/>
        <v>30</v>
      </c>
      <c r="AG8">
        <f t="shared" si="3"/>
        <v>55</v>
      </c>
      <c r="AH8">
        <f t="shared" si="4"/>
        <v>70</v>
      </c>
      <c r="AI8">
        <f t="shared" si="5"/>
        <v>66</v>
      </c>
      <c r="AJ8">
        <f t="shared" si="6"/>
        <v>56</v>
      </c>
      <c r="AK8">
        <f t="shared" si="7"/>
        <v>77</v>
      </c>
      <c r="AL8">
        <f t="shared" si="8"/>
        <v>98</v>
      </c>
      <c r="AM8">
        <f t="shared" si="9"/>
        <v>100</v>
      </c>
      <c r="AN8">
        <f t="shared" si="10"/>
        <v>100</v>
      </c>
    </row>
    <row r="9" spans="1:40" x14ac:dyDescent="0.2">
      <c r="A9" t="s">
        <v>48</v>
      </c>
      <c r="B9">
        <v>0</v>
      </c>
      <c r="C9">
        <v>5</v>
      </c>
      <c r="D9" s="13">
        <f>(C9+E9)/2</f>
        <v>14</v>
      </c>
      <c r="E9">
        <v>23</v>
      </c>
      <c r="F9">
        <v>31</v>
      </c>
      <c r="G9">
        <v>51</v>
      </c>
      <c r="H9">
        <v>66</v>
      </c>
      <c r="I9">
        <v>76</v>
      </c>
      <c r="J9" s="13">
        <f>(I9-H9)/(I$2-H$2)*(J$2-I$2)+I9</f>
        <v>86</v>
      </c>
      <c r="K9" s="13">
        <f>(J9-I9)/(J$2-I$2)*(K$2-J$2)+J9</f>
        <v>96</v>
      </c>
      <c r="L9" s="35">
        <v>79.5</v>
      </c>
      <c r="N9">
        <v>72.400000000000006</v>
      </c>
      <c r="AC9">
        <v>1</v>
      </c>
      <c r="AE9">
        <f t="shared" si="1"/>
        <v>0</v>
      </c>
      <c r="AF9">
        <f t="shared" si="2"/>
        <v>5</v>
      </c>
      <c r="AG9">
        <f t="shared" si="3"/>
        <v>14</v>
      </c>
      <c r="AH9">
        <f t="shared" si="4"/>
        <v>23</v>
      </c>
      <c r="AI9">
        <f t="shared" si="5"/>
        <v>31</v>
      </c>
      <c r="AJ9">
        <f t="shared" si="6"/>
        <v>51</v>
      </c>
      <c r="AK9">
        <f t="shared" si="7"/>
        <v>66</v>
      </c>
      <c r="AL9">
        <f t="shared" si="8"/>
        <v>76</v>
      </c>
      <c r="AM9">
        <f t="shared" si="9"/>
        <v>86</v>
      </c>
      <c r="AN9">
        <f t="shared" si="10"/>
        <v>96</v>
      </c>
    </row>
    <row r="10" spans="1:40" x14ac:dyDescent="0.2">
      <c r="A10" t="s">
        <v>49</v>
      </c>
      <c r="B10">
        <v>0</v>
      </c>
      <c r="C10">
        <v>5</v>
      </c>
      <c r="D10" s="13">
        <f>(C10+E10)/2</f>
        <v>17</v>
      </c>
      <c r="E10">
        <v>29</v>
      </c>
      <c r="F10">
        <v>33</v>
      </c>
      <c r="G10">
        <v>44</v>
      </c>
      <c r="H10">
        <v>37</v>
      </c>
      <c r="I10">
        <v>60</v>
      </c>
      <c r="J10">
        <v>66</v>
      </c>
      <c r="K10">
        <v>74</v>
      </c>
      <c r="L10" s="35">
        <v>108.3</v>
      </c>
      <c r="N10">
        <v>103.6</v>
      </c>
      <c r="AC10">
        <v>0.98480775931746711</v>
      </c>
      <c r="AE10">
        <f t="shared" si="1"/>
        <v>0</v>
      </c>
      <c r="AF10">
        <f t="shared" si="2"/>
        <v>4.924038796587336</v>
      </c>
      <c r="AG10">
        <f t="shared" si="3"/>
        <v>16.74173190839694</v>
      </c>
      <c r="AH10">
        <f t="shared" si="4"/>
        <v>28.559425020206547</v>
      </c>
      <c r="AI10">
        <f t="shared" si="5"/>
        <v>32.498656057476417</v>
      </c>
      <c r="AJ10">
        <f t="shared" si="6"/>
        <v>43.331541409968551</v>
      </c>
      <c r="AK10">
        <f t="shared" si="7"/>
        <v>36.43788709474628</v>
      </c>
      <c r="AL10">
        <f t="shared" si="8"/>
        <v>59.088465559048025</v>
      </c>
      <c r="AM10">
        <f t="shared" si="9"/>
        <v>64.997312114952834</v>
      </c>
      <c r="AN10">
        <f t="shared" si="10"/>
        <v>72.87577418949256</v>
      </c>
    </row>
    <row r="11" spans="1:40" x14ac:dyDescent="0.2">
      <c r="A11" t="s">
        <v>50</v>
      </c>
      <c r="B11">
        <v>0</v>
      </c>
      <c r="C11" s="13">
        <v>0</v>
      </c>
      <c r="D11" s="13">
        <f>(F11-E11)/(F$2-E$2)*(D$2-E$2)+E11</f>
        <v>9.5</v>
      </c>
      <c r="E11">
        <v>20</v>
      </c>
      <c r="F11">
        <v>41</v>
      </c>
      <c r="G11">
        <v>38</v>
      </c>
      <c r="H11">
        <v>52</v>
      </c>
      <c r="I11">
        <v>46</v>
      </c>
      <c r="J11">
        <v>60</v>
      </c>
      <c r="K11">
        <v>79</v>
      </c>
      <c r="L11" s="35">
        <v>122.2</v>
      </c>
      <c r="N11">
        <v>69.099999999999994</v>
      </c>
      <c r="AC11">
        <v>0.98480775931746711</v>
      </c>
      <c r="AE11">
        <f t="shared" si="1"/>
        <v>0</v>
      </c>
      <c r="AF11">
        <f t="shared" si="2"/>
        <v>0</v>
      </c>
      <c r="AG11">
        <f t="shared" si="3"/>
        <v>9.3556737135159374</v>
      </c>
      <c r="AH11">
        <f t="shared" si="4"/>
        <v>19.696155186349344</v>
      </c>
      <c r="AI11">
        <f t="shared" si="5"/>
        <v>40.37711813201615</v>
      </c>
      <c r="AJ11">
        <f t="shared" si="6"/>
        <v>37.422694854063749</v>
      </c>
      <c r="AK11">
        <f t="shared" si="7"/>
        <v>51.210003484508292</v>
      </c>
      <c r="AL11">
        <f t="shared" si="8"/>
        <v>45.30115692860349</v>
      </c>
      <c r="AM11">
        <f t="shared" si="9"/>
        <v>59.088465559048025</v>
      </c>
      <c r="AN11">
        <f t="shared" si="10"/>
        <v>77.7998129860799</v>
      </c>
    </row>
    <row r="12" spans="1:40" x14ac:dyDescent="0.2">
      <c r="A12" t="s">
        <v>51</v>
      </c>
      <c r="B12">
        <v>0</v>
      </c>
      <c r="C12" s="13">
        <v>0</v>
      </c>
      <c r="D12" s="13">
        <v>0</v>
      </c>
      <c r="E12">
        <v>10</v>
      </c>
      <c r="F12">
        <v>36</v>
      </c>
      <c r="G12">
        <v>44</v>
      </c>
      <c r="H12">
        <v>56</v>
      </c>
      <c r="I12">
        <v>69</v>
      </c>
      <c r="J12">
        <v>74</v>
      </c>
      <c r="K12" s="13">
        <f>(J12-I12)/(J$2-I$2)*(K$2-J$2)+J12</f>
        <v>79</v>
      </c>
      <c r="L12" s="35">
        <v>85.2</v>
      </c>
      <c r="N12">
        <v>91.8</v>
      </c>
      <c r="AC12">
        <v>0.98480775931746711</v>
      </c>
      <c r="AE12">
        <f t="shared" si="1"/>
        <v>0</v>
      </c>
      <c r="AF12">
        <f t="shared" si="2"/>
        <v>0</v>
      </c>
      <c r="AG12">
        <f t="shared" si="3"/>
        <v>0</v>
      </c>
      <c r="AH12">
        <f t="shared" si="4"/>
        <v>9.848077593174672</v>
      </c>
      <c r="AI12">
        <f t="shared" si="5"/>
        <v>35.453079335428818</v>
      </c>
      <c r="AJ12">
        <f t="shared" si="6"/>
        <v>43.331541409968551</v>
      </c>
      <c r="AK12">
        <f t="shared" si="7"/>
        <v>55.149234521778155</v>
      </c>
      <c r="AL12">
        <f t="shared" si="8"/>
        <v>67.951735392905235</v>
      </c>
      <c r="AM12">
        <f t="shared" si="9"/>
        <v>72.87577418949256</v>
      </c>
      <c r="AN12">
        <f t="shared" si="10"/>
        <v>77.7998129860799</v>
      </c>
    </row>
    <row r="13" spans="1:40" x14ac:dyDescent="0.2">
      <c r="A13" t="s">
        <v>52</v>
      </c>
      <c r="B13">
        <v>0</v>
      </c>
      <c r="C13">
        <v>6</v>
      </c>
      <c r="D13" s="13">
        <f>(C13+E13)/2</f>
        <v>18.5</v>
      </c>
      <c r="E13">
        <v>31</v>
      </c>
      <c r="F13">
        <v>32</v>
      </c>
      <c r="G13">
        <v>42</v>
      </c>
      <c r="H13">
        <v>55</v>
      </c>
      <c r="I13">
        <v>61</v>
      </c>
      <c r="J13">
        <v>69</v>
      </c>
      <c r="K13" s="13">
        <f>(J13-I13)/(J$2-I$2)*(K$2-J$2)+J13</f>
        <v>77</v>
      </c>
      <c r="L13" s="35">
        <v>93.8</v>
      </c>
      <c r="N13">
        <v>85</v>
      </c>
      <c r="AC13">
        <v>0.98480775931746711</v>
      </c>
      <c r="AE13">
        <f t="shared" si="1"/>
        <v>0</v>
      </c>
      <c r="AF13">
        <f t="shared" si="2"/>
        <v>5.9088465559048027</v>
      </c>
      <c r="AG13">
        <f t="shared" si="3"/>
        <v>18.21894354737314</v>
      </c>
      <c r="AH13">
        <f t="shared" si="4"/>
        <v>30.529040538841482</v>
      </c>
      <c r="AI13">
        <f t="shared" si="5"/>
        <v>31.513848298158948</v>
      </c>
      <c r="AJ13">
        <f t="shared" si="6"/>
        <v>41.36192589133362</v>
      </c>
      <c r="AK13">
        <f t="shared" si="7"/>
        <v>54.164426762460693</v>
      </c>
      <c r="AL13">
        <f t="shared" si="8"/>
        <v>60.073273318365494</v>
      </c>
      <c r="AM13">
        <f t="shared" si="9"/>
        <v>67.951735392905235</v>
      </c>
      <c r="AN13">
        <f t="shared" si="10"/>
        <v>75.830197467444961</v>
      </c>
    </row>
    <row r="14" spans="1:40" x14ac:dyDescent="0.2">
      <c r="A14" t="s">
        <v>54</v>
      </c>
      <c r="B14">
        <v>1</v>
      </c>
      <c r="C14">
        <v>22</v>
      </c>
      <c r="D14">
        <v>63</v>
      </c>
      <c r="E14">
        <v>73</v>
      </c>
      <c r="F14">
        <v>65</v>
      </c>
      <c r="G14">
        <v>74</v>
      </c>
      <c r="H14">
        <v>66</v>
      </c>
      <c r="I14">
        <v>64</v>
      </c>
      <c r="J14">
        <v>70</v>
      </c>
      <c r="K14" s="13">
        <f>(J14-I14)/(J$2-I$2)*(K$2-J$2)+J14</f>
        <v>76</v>
      </c>
      <c r="L14" s="35">
        <v>28.7</v>
      </c>
      <c r="N14">
        <v>31</v>
      </c>
      <c r="AC14">
        <v>0.98480775931746711</v>
      </c>
      <c r="AE14">
        <f t="shared" si="1"/>
        <v>0.98480775931746711</v>
      </c>
      <c r="AF14">
        <f t="shared" si="2"/>
        <v>21.665770704984276</v>
      </c>
      <c r="AG14">
        <f t="shared" si="3"/>
        <v>62.042888837000426</v>
      </c>
      <c r="AH14">
        <f t="shared" si="4"/>
        <v>71.890966430175098</v>
      </c>
      <c r="AI14">
        <f t="shared" si="5"/>
        <v>64.012504355635357</v>
      </c>
      <c r="AJ14">
        <f t="shared" si="6"/>
        <v>72.87577418949256</v>
      </c>
      <c r="AK14">
        <f t="shared" si="7"/>
        <v>64.997312114952834</v>
      </c>
      <c r="AL14">
        <f t="shared" si="8"/>
        <v>63.027696596317895</v>
      </c>
      <c r="AM14">
        <f t="shared" si="9"/>
        <v>68.936543152222697</v>
      </c>
      <c r="AN14">
        <f t="shared" si="10"/>
        <v>74.845389708127499</v>
      </c>
    </row>
    <row r="15" spans="1:40" x14ac:dyDescent="0.2">
      <c r="A15" t="s">
        <v>55</v>
      </c>
      <c r="B15">
        <v>0</v>
      </c>
      <c r="C15">
        <v>14</v>
      </c>
      <c r="D15">
        <v>51</v>
      </c>
      <c r="E15">
        <v>55</v>
      </c>
      <c r="F15">
        <v>51</v>
      </c>
      <c r="G15">
        <v>60</v>
      </c>
      <c r="H15">
        <v>61</v>
      </c>
      <c r="I15">
        <v>63</v>
      </c>
      <c r="J15">
        <v>60</v>
      </c>
      <c r="K15">
        <v>78</v>
      </c>
      <c r="L15" s="35">
        <v>40.6</v>
      </c>
      <c r="N15">
        <v>45.4</v>
      </c>
      <c r="AC15">
        <v>0.98480775931746711</v>
      </c>
      <c r="AE15">
        <f t="shared" si="1"/>
        <v>0</v>
      </c>
      <c r="AF15">
        <f t="shared" si="2"/>
        <v>13.787308630444539</v>
      </c>
      <c r="AG15">
        <f t="shared" si="3"/>
        <v>50.225195725190822</v>
      </c>
      <c r="AH15">
        <f t="shared" si="4"/>
        <v>54.164426762460693</v>
      </c>
      <c r="AI15">
        <f t="shared" si="5"/>
        <v>50.225195725190822</v>
      </c>
      <c r="AJ15">
        <f t="shared" si="6"/>
        <v>59.088465559048025</v>
      </c>
      <c r="AK15">
        <f t="shared" si="7"/>
        <v>60.073273318365494</v>
      </c>
      <c r="AL15">
        <f t="shared" si="8"/>
        <v>62.042888837000426</v>
      </c>
      <c r="AM15">
        <f t="shared" si="9"/>
        <v>59.088465559048025</v>
      </c>
      <c r="AN15">
        <f t="shared" si="10"/>
        <v>76.815005226762437</v>
      </c>
    </row>
    <row r="16" spans="1:40" x14ac:dyDescent="0.2">
      <c r="A16" t="s">
        <v>56</v>
      </c>
      <c r="B16">
        <v>0</v>
      </c>
      <c r="C16">
        <v>12</v>
      </c>
      <c r="D16" s="13">
        <f>(C16+E16)/2</f>
        <v>17.5</v>
      </c>
      <c r="E16">
        <v>23</v>
      </c>
      <c r="F16">
        <v>26</v>
      </c>
      <c r="G16">
        <v>45</v>
      </c>
      <c r="H16">
        <v>59</v>
      </c>
      <c r="I16">
        <v>65</v>
      </c>
      <c r="J16">
        <v>55</v>
      </c>
      <c r="K16">
        <v>61</v>
      </c>
      <c r="L16" s="34">
        <v>90.7</v>
      </c>
      <c r="N16">
        <v>86.6</v>
      </c>
      <c r="AC16">
        <v>0.98480775931746711</v>
      </c>
      <c r="AE16">
        <f t="shared" si="1"/>
        <v>0</v>
      </c>
      <c r="AF16">
        <f t="shared" si="2"/>
        <v>11.817693111809605</v>
      </c>
      <c r="AG16">
        <f t="shared" si="3"/>
        <v>17.234135788055674</v>
      </c>
      <c r="AH16">
        <f t="shared" si="4"/>
        <v>22.650578464301745</v>
      </c>
      <c r="AI16">
        <f t="shared" si="5"/>
        <v>25.605001742254146</v>
      </c>
      <c r="AJ16">
        <f t="shared" si="6"/>
        <v>44.316349169286021</v>
      </c>
      <c r="AK16">
        <f t="shared" si="7"/>
        <v>58.103657799730563</v>
      </c>
      <c r="AL16">
        <f t="shared" si="8"/>
        <v>64.012504355635357</v>
      </c>
      <c r="AM16">
        <f t="shared" si="9"/>
        <v>54.164426762460693</v>
      </c>
      <c r="AN16">
        <f t="shared" si="10"/>
        <v>60.073273318365494</v>
      </c>
    </row>
    <row r="17" spans="1:40" x14ac:dyDescent="0.2">
      <c r="A17" t="s">
        <v>57</v>
      </c>
      <c r="B17">
        <v>0</v>
      </c>
      <c r="C17">
        <v>0</v>
      </c>
      <c r="D17" s="13">
        <f>(C17+E17)/2</f>
        <v>10.5</v>
      </c>
      <c r="E17">
        <v>21</v>
      </c>
      <c r="F17">
        <v>29</v>
      </c>
      <c r="G17">
        <v>55</v>
      </c>
      <c r="H17">
        <v>75</v>
      </c>
      <c r="I17">
        <v>63</v>
      </c>
      <c r="J17">
        <v>69</v>
      </c>
      <c r="K17" s="13">
        <f>(J17-I17)/(J$2-I$2)*(K$2-J$2)+J17</f>
        <v>75</v>
      </c>
      <c r="L17" s="34">
        <v>75.7</v>
      </c>
      <c r="N17">
        <v>73.7</v>
      </c>
      <c r="AC17">
        <v>0.93969264562378085</v>
      </c>
      <c r="AE17">
        <f t="shared" si="1"/>
        <v>0</v>
      </c>
      <c r="AF17">
        <f t="shared" si="2"/>
        <v>0</v>
      </c>
      <c r="AG17">
        <f t="shared" si="3"/>
        <v>9.8667727790496986</v>
      </c>
      <c r="AH17">
        <f t="shared" si="4"/>
        <v>19.733545558099397</v>
      </c>
      <c r="AI17">
        <f t="shared" si="5"/>
        <v>27.251086723089646</v>
      </c>
      <c r="AJ17">
        <f t="shared" si="6"/>
        <v>51.683095509307947</v>
      </c>
      <c r="AK17">
        <f t="shared" si="7"/>
        <v>70.476948421783561</v>
      </c>
      <c r="AL17">
        <f t="shared" si="8"/>
        <v>59.200636674298195</v>
      </c>
      <c r="AM17">
        <f t="shared" si="9"/>
        <v>64.838792548040885</v>
      </c>
      <c r="AN17">
        <f t="shared" si="10"/>
        <v>70.476948421783561</v>
      </c>
    </row>
    <row r="18" spans="1:40" x14ac:dyDescent="0.2">
      <c r="A18" t="s">
        <v>58</v>
      </c>
      <c r="B18">
        <v>0</v>
      </c>
      <c r="C18">
        <v>4</v>
      </c>
      <c r="D18" s="13">
        <f>(C18+E18)/2</f>
        <v>13</v>
      </c>
      <c r="E18">
        <v>22</v>
      </c>
      <c r="F18">
        <v>39</v>
      </c>
      <c r="G18">
        <v>52</v>
      </c>
      <c r="H18">
        <v>58</v>
      </c>
      <c r="I18">
        <v>61</v>
      </c>
      <c r="J18">
        <v>55</v>
      </c>
      <c r="K18">
        <v>66</v>
      </c>
      <c r="L18" s="34">
        <v>79.599999999999994</v>
      </c>
      <c r="N18">
        <v>98.2</v>
      </c>
      <c r="AC18">
        <v>0.93969264562378085</v>
      </c>
      <c r="AE18">
        <f t="shared" si="1"/>
        <v>0</v>
      </c>
      <c r="AF18">
        <f t="shared" si="2"/>
        <v>3.7587705824951234</v>
      </c>
      <c r="AG18">
        <f t="shared" si="3"/>
        <v>12.21600439310915</v>
      </c>
      <c r="AH18">
        <f t="shared" si="4"/>
        <v>20.67323820372318</v>
      </c>
      <c r="AI18">
        <f t="shared" si="5"/>
        <v>36.648013179327457</v>
      </c>
      <c r="AJ18">
        <f t="shared" si="6"/>
        <v>48.864017572436602</v>
      </c>
      <c r="AK18">
        <f t="shared" si="7"/>
        <v>54.502173446179292</v>
      </c>
      <c r="AL18">
        <f t="shared" si="8"/>
        <v>57.32125138305063</v>
      </c>
      <c r="AM18">
        <f t="shared" si="9"/>
        <v>51.683095509307947</v>
      </c>
      <c r="AN18">
        <f t="shared" si="10"/>
        <v>62.019714611169533</v>
      </c>
    </row>
    <row r="19" spans="1:40" x14ac:dyDescent="0.2">
      <c r="A19" t="s">
        <v>59</v>
      </c>
      <c r="B19">
        <v>0</v>
      </c>
      <c r="C19">
        <v>1</v>
      </c>
      <c r="D19" s="13">
        <f>(C19+E19)/2</f>
        <v>9.5</v>
      </c>
      <c r="E19">
        <v>18</v>
      </c>
      <c r="F19">
        <v>38</v>
      </c>
      <c r="G19">
        <v>48</v>
      </c>
      <c r="H19">
        <v>44</v>
      </c>
      <c r="I19">
        <v>63</v>
      </c>
      <c r="J19">
        <v>73</v>
      </c>
      <c r="K19" s="13">
        <f>(J19-I19)/(J$2-I$2)*(K$2-J$2)+J19</f>
        <v>83</v>
      </c>
      <c r="L19" s="34">
        <v>97.8</v>
      </c>
      <c r="N19">
        <v>93.3</v>
      </c>
      <c r="AC19">
        <v>0.93969264562378085</v>
      </c>
      <c r="AE19">
        <f t="shared" si="1"/>
        <v>0</v>
      </c>
      <c r="AF19">
        <f t="shared" si="2"/>
        <v>0.93969264562378085</v>
      </c>
      <c r="AG19">
        <f t="shared" si="3"/>
        <v>8.9270801334259176</v>
      </c>
      <c r="AH19">
        <f t="shared" si="4"/>
        <v>16.914467621228056</v>
      </c>
      <c r="AI19">
        <f t="shared" si="5"/>
        <v>35.70832053370367</v>
      </c>
      <c r="AJ19">
        <f t="shared" si="6"/>
        <v>45.105246989941477</v>
      </c>
      <c r="AK19">
        <f t="shared" si="7"/>
        <v>41.34647640744636</v>
      </c>
      <c r="AL19">
        <f t="shared" si="8"/>
        <v>59.200636674298195</v>
      </c>
      <c r="AM19">
        <f t="shared" si="9"/>
        <v>68.597563130536003</v>
      </c>
      <c r="AN19">
        <f t="shared" si="10"/>
        <v>77.99448958677381</v>
      </c>
    </row>
    <row r="20" spans="1:40" x14ac:dyDescent="0.2">
      <c r="A20" t="s">
        <v>60</v>
      </c>
      <c r="B20">
        <v>0</v>
      </c>
      <c r="C20">
        <v>3</v>
      </c>
      <c r="D20" s="13">
        <f>(C20+E20)/2</f>
        <v>18.5</v>
      </c>
      <c r="E20">
        <v>34</v>
      </c>
      <c r="F20">
        <v>34</v>
      </c>
      <c r="G20">
        <v>36</v>
      </c>
      <c r="H20">
        <v>49</v>
      </c>
      <c r="I20">
        <v>55</v>
      </c>
      <c r="J20">
        <v>55</v>
      </c>
      <c r="K20">
        <v>73</v>
      </c>
      <c r="L20" s="34">
        <v>118.7</v>
      </c>
      <c r="N20">
        <v>108.5</v>
      </c>
      <c r="AC20">
        <v>0.93969264562378085</v>
      </c>
      <c r="AE20">
        <f t="shared" si="1"/>
        <v>0</v>
      </c>
      <c r="AF20">
        <f t="shared" si="2"/>
        <v>2.8190779368713423</v>
      </c>
      <c r="AG20">
        <f t="shared" si="3"/>
        <v>17.384313944039945</v>
      </c>
      <c r="AH20">
        <f t="shared" si="4"/>
        <v>31.949549951208549</v>
      </c>
      <c r="AI20">
        <f t="shared" si="5"/>
        <v>31.949549951208549</v>
      </c>
      <c r="AJ20">
        <f t="shared" si="6"/>
        <v>33.828935242456112</v>
      </c>
      <c r="AK20">
        <f t="shared" si="7"/>
        <v>46.044939635565264</v>
      </c>
      <c r="AL20">
        <f t="shared" si="8"/>
        <v>51.683095509307947</v>
      </c>
      <c r="AM20">
        <f t="shared" si="9"/>
        <v>51.683095509307947</v>
      </c>
      <c r="AN20">
        <f t="shared" si="10"/>
        <v>68.597563130536003</v>
      </c>
    </row>
    <row r="21" spans="1:40" x14ac:dyDescent="0.2">
      <c r="A21" t="s">
        <v>61</v>
      </c>
      <c r="B21">
        <v>0</v>
      </c>
      <c r="C21">
        <v>4</v>
      </c>
      <c r="D21">
        <v>25</v>
      </c>
      <c r="E21">
        <v>53</v>
      </c>
      <c r="F21">
        <v>36</v>
      </c>
      <c r="G21">
        <v>52</v>
      </c>
      <c r="H21">
        <v>64</v>
      </c>
      <c r="I21">
        <v>53</v>
      </c>
      <c r="J21">
        <v>55</v>
      </c>
      <c r="K21">
        <v>75</v>
      </c>
      <c r="L21" s="34">
        <v>57.8</v>
      </c>
      <c r="N21">
        <v>94.9</v>
      </c>
      <c r="AC21">
        <v>0.93969264562378085</v>
      </c>
      <c r="AE21">
        <f t="shared" si="1"/>
        <v>0</v>
      </c>
      <c r="AF21">
        <f t="shared" si="2"/>
        <v>3.7587705824951234</v>
      </c>
      <c r="AG21">
        <f t="shared" si="3"/>
        <v>23.492316140594522</v>
      </c>
      <c r="AH21">
        <f t="shared" si="4"/>
        <v>49.803710218060388</v>
      </c>
      <c r="AI21">
        <f t="shared" si="5"/>
        <v>33.828935242456112</v>
      </c>
      <c r="AJ21">
        <f t="shared" si="6"/>
        <v>48.864017572436602</v>
      </c>
      <c r="AK21">
        <f t="shared" si="7"/>
        <v>60.140329319921975</v>
      </c>
      <c r="AL21">
        <f t="shared" si="8"/>
        <v>49.803710218060388</v>
      </c>
      <c r="AM21">
        <f t="shared" si="9"/>
        <v>51.683095509307947</v>
      </c>
      <c r="AN21">
        <f t="shared" si="10"/>
        <v>70.476948421783561</v>
      </c>
    </row>
    <row r="22" spans="1:40" x14ac:dyDescent="0.2">
      <c r="A22" t="s">
        <v>62</v>
      </c>
      <c r="B22">
        <v>0</v>
      </c>
      <c r="C22">
        <v>15</v>
      </c>
      <c r="D22" s="13">
        <f>(C22+E22)/2</f>
        <v>24.5</v>
      </c>
      <c r="E22">
        <v>34</v>
      </c>
      <c r="F22">
        <v>50</v>
      </c>
      <c r="G22">
        <v>60</v>
      </c>
      <c r="H22">
        <v>63</v>
      </c>
      <c r="I22">
        <v>71</v>
      </c>
      <c r="J22" s="13">
        <f>(I22-H22)/(I$2-H$2)*(J$2-I$2)+I22</f>
        <v>79</v>
      </c>
      <c r="K22" s="13">
        <f>(J22-I22)/(J$2-I$2)*(K$2-J$2)+J22</f>
        <v>87</v>
      </c>
      <c r="L22" s="34">
        <v>61.2</v>
      </c>
      <c r="N22">
        <v>64</v>
      </c>
      <c r="AC22">
        <v>0.93969264562378085</v>
      </c>
      <c r="AE22">
        <f t="shared" si="1"/>
        <v>0</v>
      </c>
      <c r="AF22">
        <f t="shared" si="2"/>
        <v>14.095389684356713</v>
      </c>
      <c r="AG22">
        <f t="shared" si="3"/>
        <v>23.022469817782632</v>
      </c>
      <c r="AH22">
        <f t="shared" si="4"/>
        <v>31.949549951208549</v>
      </c>
      <c r="AI22">
        <f t="shared" si="5"/>
        <v>46.984632281189043</v>
      </c>
      <c r="AJ22">
        <f t="shared" si="6"/>
        <v>56.38155873742685</v>
      </c>
      <c r="AK22">
        <f t="shared" si="7"/>
        <v>59.200636674298195</v>
      </c>
      <c r="AL22">
        <f t="shared" si="8"/>
        <v>66.718177839288444</v>
      </c>
      <c r="AM22">
        <f t="shared" si="9"/>
        <v>74.235719004278693</v>
      </c>
      <c r="AN22">
        <f t="shared" si="10"/>
        <v>81.753260169268941</v>
      </c>
    </row>
    <row r="23" spans="1:40" x14ac:dyDescent="0.2">
      <c r="A23" t="s">
        <v>63</v>
      </c>
      <c r="B23">
        <v>0</v>
      </c>
      <c r="C23">
        <v>14</v>
      </c>
      <c r="D23" s="13">
        <f>(C23+E23)/2</f>
        <v>25</v>
      </c>
      <c r="E23">
        <v>36</v>
      </c>
      <c r="F23">
        <v>55</v>
      </c>
      <c r="G23">
        <v>53</v>
      </c>
      <c r="H23">
        <v>58</v>
      </c>
      <c r="I23">
        <v>58</v>
      </c>
      <c r="J23">
        <v>65</v>
      </c>
      <c r="K23">
        <v>78</v>
      </c>
      <c r="L23" s="34">
        <v>57.6</v>
      </c>
      <c r="N23">
        <v>55.6</v>
      </c>
      <c r="AC23">
        <v>0.93969264562378085</v>
      </c>
      <c r="AE23">
        <f t="shared" si="1"/>
        <v>0</v>
      </c>
      <c r="AF23">
        <f t="shared" si="2"/>
        <v>13.155697038732932</v>
      </c>
      <c r="AG23">
        <f t="shared" si="3"/>
        <v>23.492316140594522</v>
      </c>
      <c r="AH23">
        <f t="shared" si="4"/>
        <v>33.828935242456112</v>
      </c>
      <c r="AI23">
        <f t="shared" si="5"/>
        <v>51.683095509307947</v>
      </c>
      <c r="AJ23">
        <f t="shared" si="6"/>
        <v>49.803710218060388</v>
      </c>
      <c r="AK23">
        <f t="shared" si="7"/>
        <v>54.502173446179292</v>
      </c>
      <c r="AL23">
        <f t="shared" si="8"/>
        <v>54.502173446179292</v>
      </c>
      <c r="AM23">
        <f t="shared" si="9"/>
        <v>61.080021965545754</v>
      </c>
      <c r="AN23">
        <f t="shared" si="10"/>
        <v>73.296026358654913</v>
      </c>
    </row>
    <row r="24" spans="1:40" x14ac:dyDescent="0.2">
      <c r="A24" t="s">
        <v>64</v>
      </c>
      <c r="B24">
        <v>0</v>
      </c>
      <c r="C24" s="13">
        <f>(E24-D24)/(E$2-D$2)*(C$2-D$2)+D24</f>
        <v>5</v>
      </c>
      <c r="D24" s="13">
        <f>(F24-E24)/(F$2-E$2)*(D$2-E$2)+E24</f>
        <v>11.5</v>
      </c>
      <c r="E24">
        <v>18</v>
      </c>
      <c r="F24">
        <v>31</v>
      </c>
      <c r="G24">
        <v>52</v>
      </c>
      <c r="H24">
        <v>71</v>
      </c>
      <c r="I24">
        <v>84</v>
      </c>
      <c r="J24" s="13">
        <f>(I24-H24)/(I$2-H$2)*(J$2-I$2)+I24</f>
        <v>97</v>
      </c>
      <c r="K24" s="13">
        <v>100</v>
      </c>
      <c r="L24" s="34">
        <v>78.599999999999994</v>
      </c>
      <c r="N24">
        <v>76.8</v>
      </c>
      <c r="R24" t="s">
        <v>125</v>
      </c>
      <c r="AC24">
        <v>0.86602545825024957</v>
      </c>
      <c r="AE24">
        <f t="shared" si="1"/>
        <v>0</v>
      </c>
      <c r="AF24">
        <f t="shared" si="2"/>
        <v>4.3301272912512481</v>
      </c>
      <c r="AG24">
        <f t="shared" si="3"/>
        <v>9.9592927698778695</v>
      </c>
      <c r="AH24">
        <f t="shared" si="4"/>
        <v>15.588458248504493</v>
      </c>
      <c r="AI24">
        <f t="shared" si="5"/>
        <v>26.846789205757737</v>
      </c>
      <c r="AJ24">
        <f t="shared" si="6"/>
        <v>45.033323829012978</v>
      </c>
      <c r="AK24">
        <f t="shared" si="7"/>
        <v>61.487807535767722</v>
      </c>
      <c r="AL24">
        <f t="shared" si="8"/>
        <v>72.746138493020965</v>
      </c>
      <c r="AM24">
        <f t="shared" si="9"/>
        <v>84.004469450274215</v>
      </c>
      <c r="AN24">
        <f t="shared" si="10"/>
        <v>86.602545825024961</v>
      </c>
    </row>
    <row r="25" spans="1:40" x14ac:dyDescent="0.2">
      <c r="A25" t="s">
        <v>65</v>
      </c>
      <c r="B25">
        <v>0</v>
      </c>
      <c r="C25" s="13">
        <f>(E25-D25)/(E$2-D$2)*(C$2-D$2)+D25</f>
        <v>4</v>
      </c>
      <c r="D25" s="13">
        <f>(F25-E25)/(F$2-E$2)*(D$2-E$2)+E25</f>
        <v>9</v>
      </c>
      <c r="E25">
        <v>14</v>
      </c>
      <c r="F25">
        <v>24</v>
      </c>
      <c r="G25">
        <v>60</v>
      </c>
      <c r="H25">
        <v>62</v>
      </c>
      <c r="I25">
        <v>81</v>
      </c>
      <c r="J25" s="13">
        <f>(I25-H25)/(I$2-H$2)*(J$2-I$2)+I25</f>
        <v>100</v>
      </c>
      <c r="K25">
        <v>100</v>
      </c>
      <c r="L25" s="34">
        <v>79.5</v>
      </c>
      <c r="N25">
        <v>78</v>
      </c>
      <c r="R25">
        <v>0</v>
      </c>
      <c r="S25">
        <v>10</v>
      </c>
      <c r="T25">
        <v>20</v>
      </c>
      <c r="U25">
        <v>30</v>
      </c>
      <c r="V25">
        <v>40</v>
      </c>
      <c r="W25">
        <v>50</v>
      </c>
      <c r="X25">
        <v>60</v>
      </c>
      <c r="Y25">
        <v>70</v>
      </c>
      <c r="Z25">
        <v>80</v>
      </c>
      <c r="AA25">
        <v>90</v>
      </c>
      <c r="AC25">
        <v>0.86602545825024957</v>
      </c>
      <c r="AE25">
        <f t="shared" si="1"/>
        <v>0</v>
      </c>
      <c r="AF25">
        <f t="shared" si="2"/>
        <v>3.4641018330009983</v>
      </c>
      <c r="AG25">
        <f t="shared" si="3"/>
        <v>7.7942291242522463</v>
      </c>
      <c r="AH25">
        <f t="shared" si="4"/>
        <v>12.124356415503494</v>
      </c>
      <c r="AI25">
        <f t="shared" si="5"/>
        <v>20.784610998005988</v>
      </c>
      <c r="AJ25">
        <f t="shared" si="6"/>
        <v>51.961527495014977</v>
      </c>
      <c r="AK25">
        <f t="shared" si="7"/>
        <v>53.693578411515475</v>
      </c>
      <c r="AL25">
        <f t="shared" si="8"/>
        <v>70.148062118270218</v>
      </c>
      <c r="AM25">
        <f t="shared" si="9"/>
        <v>86.602545825024961</v>
      </c>
      <c r="AN25">
        <f t="shared" si="10"/>
        <v>86.602545825024961</v>
      </c>
    </row>
    <row r="26" spans="1:40" x14ac:dyDescent="0.2">
      <c r="A26" t="s">
        <v>66</v>
      </c>
      <c r="B26">
        <v>0</v>
      </c>
      <c r="C26">
        <v>7</v>
      </c>
      <c r="D26" s="13">
        <f>(C26+E26)/2</f>
        <v>22</v>
      </c>
      <c r="E26">
        <v>37</v>
      </c>
      <c r="F26">
        <v>53</v>
      </c>
      <c r="G26">
        <v>50</v>
      </c>
      <c r="H26">
        <v>56</v>
      </c>
      <c r="I26">
        <v>57</v>
      </c>
      <c r="J26">
        <v>66</v>
      </c>
      <c r="K26">
        <v>65</v>
      </c>
      <c r="L26" s="34">
        <v>62.3</v>
      </c>
      <c r="N26">
        <v>81.900000000000006</v>
      </c>
      <c r="Q26">
        <v>-90</v>
      </c>
      <c r="R26" s="35">
        <v>32.4</v>
      </c>
      <c r="S26" s="35">
        <v>122.7</v>
      </c>
      <c r="T26" s="35">
        <v>111.9</v>
      </c>
      <c r="U26" s="35">
        <v>105.1</v>
      </c>
      <c r="V26" s="35">
        <v>89.4</v>
      </c>
      <c r="W26" s="35">
        <v>86</v>
      </c>
      <c r="X26" s="35">
        <v>65.900000000000006</v>
      </c>
      <c r="Y26" s="35">
        <v>60.9</v>
      </c>
      <c r="Z26" s="35">
        <v>93.9</v>
      </c>
      <c r="AA26" s="50"/>
      <c r="AC26">
        <v>0.86602545825024957</v>
      </c>
      <c r="AE26">
        <f t="shared" si="1"/>
        <v>0</v>
      </c>
      <c r="AF26">
        <f t="shared" si="2"/>
        <v>6.0621782077517468</v>
      </c>
      <c r="AG26">
        <f t="shared" si="3"/>
        <v>19.05256008150549</v>
      </c>
      <c r="AH26">
        <f t="shared" si="4"/>
        <v>32.042941955259231</v>
      </c>
      <c r="AI26">
        <f t="shared" si="5"/>
        <v>45.899349287263227</v>
      </c>
      <c r="AJ26">
        <f t="shared" si="6"/>
        <v>43.301272912512481</v>
      </c>
      <c r="AK26">
        <f t="shared" si="7"/>
        <v>48.497425662013974</v>
      </c>
      <c r="AL26">
        <f t="shared" si="8"/>
        <v>49.363451120264223</v>
      </c>
      <c r="AM26">
        <f t="shared" si="9"/>
        <v>57.15768024451647</v>
      </c>
      <c r="AN26">
        <f t="shared" si="10"/>
        <v>56.291654786266221</v>
      </c>
    </row>
    <row r="27" spans="1:40" x14ac:dyDescent="0.2">
      <c r="A27" t="s">
        <v>67</v>
      </c>
      <c r="B27">
        <v>0</v>
      </c>
      <c r="C27">
        <v>14</v>
      </c>
      <c r="D27" s="13">
        <f>(C27+E27)/2</f>
        <v>31</v>
      </c>
      <c r="E27">
        <v>48</v>
      </c>
      <c r="F27">
        <v>48</v>
      </c>
      <c r="G27">
        <v>53</v>
      </c>
      <c r="H27">
        <v>51</v>
      </c>
      <c r="I27">
        <v>64</v>
      </c>
      <c r="J27">
        <v>78</v>
      </c>
      <c r="K27" s="13">
        <f>(J27-I27)/(J$2-I$2)*(K$2-J$2)+J27</f>
        <v>92</v>
      </c>
      <c r="L27" s="34">
        <v>53.2</v>
      </c>
      <c r="N27">
        <v>97.4</v>
      </c>
      <c r="P27" t="s">
        <v>124</v>
      </c>
      <c r="Q27">
        <v>-75</v>
      </c>
      <c r="R27" s="35">
        <v>14.2</v>
      </c>
      <c r="S27" s="35">
        <v>14.8</v>
      </c>
      <c r="T27" s="35">
        <v>41.1</v>
      </c>
      <c r="U27" s="35">
        <v>73.099999999999994</v>
      </c>
      <c r="V27" s="35">
        <v>78.599999999999994</v>
      </c>
      <c r="W27" s="35">
        <v>72.2</v>
      </c>
      <c r="X27" s="35">
        <v>68.900000000000006</v>
      </c>
      <c r="Y27" s="35">
        <v>52.9</v>
      </c>
      <c r="Z27" s="35">
        <v>79.599999999999994</v>
      </c>
      <c r="AA27" s="50"/>
      <c r="AC27">
        <v>0.86602545825024957</v>
      </c>
      <c r="AE27">
        <f t="shared" si="1"/>
        <v>0</v>
      </c>
      <c r="AF27">
        <f t="shared" si="2"/>
        <v>12.124356415503494</v>
      </c>
      <c r="AG27">
        <f t="shared" si="3"/>
        <v>26.846789205757737</v>
      </c>
      <c r="AH27">
        <f t="shared" si="4"/>
        <v>41.569221996011976</v>
      </c>
      <c r="AI27">
        <f t="shared" si="5"/>
        <v>41.569221996011976</v>
      </c>
      <c r="AJ27">
        <f t="shared" si="6"/>
        <v>45.899349287263227</v>
      </c>
      <c r="AK27">
        <f t="shared" si="7"/>
        <v>44.16729837076273</v>
      </c>
      <c r="AL27">
        <f t="shared" si="8"/>
        <v>55.425629328015972</v>
      </c>
      <c r="AM27">
        <f t="shared" si="9"/>
        <v>67.549985743519471</v>
      </c>
      <c r="AN27">
        <f t="shared" si="10"/>
        <v>79.674342159022956</v>
      </c>
    </row>
    <row r="28" spans="1:40" x14ac:dyDescent="0.2">
      <c r="A28" t="s">
        <v>68</v>
      </c>
      <c r="B28">
        <v>0</v>
      </c>
      <c r="C28">
        <v>12</v>
      </c>
      <c r="D28" s="13">
        <f>(C28+E28)/2</f>
        <v>25.5</v>
      </c>
      <c r="E28">
        <v>39</v>
      </c>
      <c r="F28">
        <v>41</v>
      </c>
      <c r="G28">
        <v>62</v>
      </c>
      <c r="H28">
        <v>62</v>
      </c>
      <c r="I28">
        <v>76</v>
      </c>
      <c r="J28" s="13">
        <f>(I28-H28)/(I$2-H$2)*(J$2-I$2)+I28</f>
        <v>90</v>
      </c>
      <c r="K28" s="13">
        <v>100</v>
      </c>
      <c r="L28" s="34">
        <v>64.3</v>
      </c>
      <c r="N28">
        <v>61.8</v>
      </c>
      <c r="Q28">
        <v>-60</v>
      </c>
      <c r="R28" s="35">
        <v>14.4</v>
      </c>
      <c r="S28" s="35">
        <v>14.6</v>
      </c>
      <c r="T28" s="35">
        <v>50.6</v>
      </c>
      <c r="U28" s="35">
        <v>102.5</v>
      </c>
      <c r="V28" s="35">
        <v>92.4</v>
      </c>
      <c r="W28" s="35">
        <v>90.8</v>
      </c>
      <c r="X28" s="35">
        <v>49.5</v>
      </c>
      <c r="Y28" s="35">
        <v>55.5</v>
      </c>
      <c r="Z28" s="35">
        <v>69.7</v>
      </c>
      <c r="AA28" s="50"/>
      <c r="AC28">
        <v>0.86602545825024957</v>
      </c>
      <c r="AE28">
        <f t="shared" si="1"/>
        <v>0</v>
      </c>
      <c r="AF28">
        <f t="shared" si="2"/>
        <v>10.392305499002994</v>
      </c>
      <c r="AG28">
        <f t="shared" si="3"/>
        <v>22.083649185381365</v>
      </c>
      <c r="AH28">
        <f t="shared" si="4"/>
        <v>33.774992871759736</v>
      </c>
      <c r="AI28">
        <f t="shared" si="5"/>
        <v>35.507043788260233</v>
      </c>
      <c r="AJ28">
        <f t="shared" si="6"/>
        <v>53.693578411515475</v>
      </c>
      <c r="AK28">
        <f t="shared" si="7"/>
        <v>53.693578411515475</v>
      </c>
      <c r="AL28">
        <f t="shared" si="8"/>
        <v>65.817934827018973</v>
      </c>
      <c r="AM28">
        <f t="shared" si="9"/>
        <v>77.942291242522458</v>
      </c>
      <c r="AN28">
        <f t="shared" si="10"/>
        <v>86.602545825024961</v>
      </c>
    </row>
    <row r="29" spans="1:40" x14ac:dyDescent="0.2">
      <c r="A29" t="s">
        <v>69</v>
      </c>
      <c r="B29">
        <v>0</v>
      </c>
      <c r="C29" s="13">
        <v>0</v>
      </c>
      <c r="D29" s="13">
        <f>(F29-E29)/(F$2-E$2)*(D$2-E$2)+E29</f>
        <v>8.5</v>
      </c>
      <c r="E29">
        <v>19</v>
      </c>
      <c r="F29">
        <v>40</v>
      </c>
      <c r="G29">
        <v>63</v>
      </c>
      <c r="H29">
        <v>69</v>
      </c>
      <c r="I29">
        <v>75</v>
      </c>
      <c r="J29" s="13">
        <f>(I29-H29)/(I$2-H$2)*(J$2-I$2)+I29</f>
        <v>81</v>
      </c>
      <c r="K29" s="13">
        <f t="shared" ref="K29:K38" si="11">(J29-I29)/(J$2-I$2)*(K$2-J$2)+J29</f>
        <v>87</v>
      </c>
      <c r="L29" s="34">
        <v>68.099999999999994</v>
      </c>
      <c r="N29">
        <v>71.599999999999994</v>
      </c>
      <c r="Q29" s="15">
        <v>-45</v>
      </c>
      <c r="R29" s="35">
        <v>23.7</v>
      </c>
      <c r="S29" s="35">
        <v>29.7</v>
      </c>
      <c r="T29" s="35">
        <v>81.5</v>
      </c>
      <c r="U29" s="35">
        <v>73.099999999999994</v>
      </c>
      <c r="V29" s="35">
        <v>81.099999999999994</v>
      </c>
      <c r="W29" s="35">
        <v>71.2</v>
      </c>
      <c r="X29" s="35">
        <v>47.9</v>
      </c>
      <c r="Y29" s="35">
        <v>61.6</v>
      </c>
      <c r="Z29" s="35">
        <v>61.4</v>
      </c>
      <c r="AA29" s="50"/>
      <c r="AC29">
        <v>0.86602545825024957</v>
      </c>
      <c r="AE29">
        <f t="shared" si="1"/>
        <v>0</v>
      </c>
      <c r="AF29">
        <f t="shared" si="2"/>
        <v>0</v>
      </c>
      <c r="AG29">
        <f t="shared" si="3"/>
        <v>7.361216395127121</v>
      </c>
      <c r="AH29">
        <f t="shared" si="4"/>
        <v>16.454483706754743</v>
      </c>
      <c r="AI29">
        <f t="shared" si="5"/>
        <v>34.641018330009985</v>
      </c>
      <c r="AJ29">
        <f t="shared" si="6"/>
        <v>54.559603869765724</v>
      </c>
      <c r="AK29">
        <f t="shared" si="7"/>
        <v>59.755756619267217</v>
      </c>
      <c r="AL29">
        <f t="shared" si="8"/>
        <v>64.951909368768725</v>
      </c>
      <c r="AM29">
        <f t="shared" si="9"/>
        <v>70.148062118270218</v>
      </c>
      <c r="AN29">
        <f t="shared" si="10"/>
        <v>75.344214867771711</v>
      </c>
    </row>
    <row r="30" spans="1:40" x14ac:dyDescent="0.2">
      <c r="A30" t="s">
        <v>70</v>
      </c>
      <c r="B30">
        <v>0</v>
      </c>
      <c r="C30">
        <v>10</v>
      </c>
      <c r="D30" s="13">
        <f>(C30+E30)/2</f>
        <v>17.5</v>
      </c>
      <c r="E30">
        <v>25</v>
      </c>
      <c r="F30">
        <v>52</v>
      </c>
      <c r="G30">
        <v>62</v>
      </c>
      <c r="H30">
        <v>66</v>
      </c>
      <c r="I30">
        <v>64</v>
      </c>
      <c r="J30">
        <v>80</v>
      </c>
      <c r="K30" s="13">
        <f t="shared" si="11"/>
        <v>96</v>
      </c>
      <c r="L30" s="34">
        <v>62</v>
      </c>
      <c r="N30">
        <v>58.9</v>
      </c>
      <c r="Q30" s="15">
        <v>-30</v>
      </c>
      <c r="R30" s="35">
        <v>39.9</v>
      </c>
      <c r="S30" s="35">
        <v>69.099999999999994</v>
      </c>
      <c r="T30" s="35">
        <v>90.8</v>
      </c>
      <c r="U30" s="35">
        <v>82.2</v>
      </c>
      <c r="V30" s="35">
        <v>82.1</v>
      </c>
      <c r="W30" s="35">
        <v>70</v>
      </c>
      <c r="X30" s="35">
        <v>81.5</v>
      </c>
      <c r="Y30" s="35">
        <v>61.3</v>
      </c>
      <c r="Z30" s="35">
        <v>54</v>
      </c>
      <c r="AA30" s="50"/>
      <c r="AC30">
        <v>0.86602545825024957</v>
      </c>
      <c r="AE30">
        <f t="shared" si="1"/>
        <v>0</v>
      </c>
      <c r="AF30">
        <f t="shared" si="2"/>
        <v>8.6602545825024961</v>
      </c>
      <c r="AG30">
        <f t="shared" si="3"/>
        <v>15.155445519379368</v>
      </c>
      <c r="AH30">
        <f t="shared" si="4"/>
        <v>21.65063645625624</v>
      </c>
      <c r="AI30">
        <f t="shared" si="5"/>
        <v>45.033323829012978</v>
      </c>
      <c r="AJ30">
        <f t="shared" si="6"/>
        <v>53.693578411515475</v>
      </c>
      <c r="AK30">
        <f t="shared" si="7"/>
        <v>57.15768024451647</v>
      </c>
      <c r="AL30">
        <f t="shared" si="8"/>
        <v>55.425629328015972</v>
      </c>
      <c r="AM30">
        <f t="shared" si="9"/>
        <v>69.282036660019969</v>
      </c>
      <c r="AN30">
        <f t="shared" si="10"/>
        <v>83.138443992023952</v>
      </c>
    </row>
    <row r="31" spans="1:40" x14ac:dyDescent="0.2">
      <c r="A31" t="s">
        <v>71</v>
      </c>
      <c r="B31">
        <v>0</v>
      </c>
      <c r="C31">
        <v>0</v>
      </c>
      <c r="D31" s="13">
        <f>(F31-E31)/(F$2-E$2)*(D$2-E$2)+E31</f>
        <v>2.5</v>
      </c>
      <c r="E31">
        <v>15</v>
      </c>
      <c r="F31">
        <v>40</v>
      </c>
      <c r="G31">
        <v>49</v>
      </c>
      <c r="H31">
        <v>48</v>
      </c>
      <c r="I31">
        <v>60</v>
      </c>
      <c r="J31">
        <v>67</v>
      </c>
      <c r="K31" s="13">
        <f t="shared" si="11"/>
        <v>74</v>
      </c>
      <c r="L31" s="34">
        <v>86.8</v>
      </c>
      <c r="N31">
        <v>67.900000000000006</v>
      </c>
      <c r="Q31" s="15">
        <v>-15</v>
      </c>
      <c r="R31" s="35">
        <v>60.2</v>
      </c>
      <c r="S31" s="35">
        <v>114.5</v>
      </c>
      <c r="T31" s="35">
        <v>70.400000000000006</v>
      </c>
      <c r="U31" s="35">
        <v>61</v>
      </c>
      <c r="V31" s="35">
        <v>58.1</v>
      </c>
      <c r="W31" s="35">
        <v>98.4</v>
      </c>
      <c r="X31" s="35">
        <v>79.599999999999994</v>
      </c>
      <c r="Y31" s="35">
        <v>55.6</v>
      </c>
      <c r="Z31" s="35">
        <v>43.2</v>
      </c>
      <c r="AA31" s="50"/>
      <c r="AC31">
        <v>0.76604453647884152</v>
      </c>
      <c r="AE31">
        <f t="shared" si="1"/>
        <v>0</v>
      </c>
      <c r="AF31">
        <f t="shared" si="2"/>
        <v>0</v>
      </c>
      <c r="AG31">
        <f t="shared" si="3"/>
        <v>1.9151113411971039</v>
      </c>
      <c r="AH31">
        <f t="shared" si="4"/>
        <v>11.490668047182623</v>
      </c>
      <c r="AI31">
        <f t="shared" si="5"/>
        <v>30.641781459153663</v>
      </c>
      <c r="AJ31">
        <f t="shared" si="6"/>
        <v>37.536182287463234</v>
      </c>
      <c r="AK31">
        <f t="shared" si="7"/>
        <v>36.770137750984389</v>
      </c>
      <c r="AL31">
        <f t="shared" si="8"/>
        <v>45.962672188730494</v>
      </c>
      <c r="AM31">
        <f t="shared" si="9"/>
        <v>51.324983944082383</v>
      </c>
      <c r="AN31">
        <f t="shared" si="10"/>
        <v>56.687295699434273</v>
      </c>
    </row>
    <row r="32" spans="1:40" x14ac:dyDescent="0.2">
      <c r="A32" t="s">
        <v>72</v>
      </c>
      <c r="B32">
        <v>0</v>
      </c>
      <c r="C32" s="13">
        <f>(E32-D32)/(E$2-D$2)*(C$2-D$2)+D32</f>
        <v>2</v>
      </c>
      <c r="D32" s="13">
        <f>(F32-E32)/(F$2-E$2)*(D$2-E$2)+E32</f>
        <v>10</v>
      </c>
      <c r="E32">
        <v>18</v>
      </c>
      <c r="F32">
        <v>34</v>
      </c>
      <c r="G32">
        <v>58</v>
      </c>
      <c r="H32">
        <v>53</v>
      </c>
      <c r="I32">
        <v>73</v>
      </c>
      <c r="J32" s="13">
        <f>(I32-H32)/(I$2-H$2)*(J$2-I$2)+I32</f>
        <v>93</v>
      </c>
      <c r="K32" s="13">
        <f t="shared" si="11"/>
        <v>113</v>
      </c>
      <c r="L32" s="34">
        <v>79.5</v>
      </c>
      <c r="N32">
        <v>81.3</v>
      </c>
      <c r="Q32" s="15">
        <v>0</v>
      </c>
      <c r="R32" s="34">
        <v>80</v>
      </c>
      <c r="S32" s="35">
        <v>108.3</v>
      </c>
      <c r="T32" s="34">
        <v>75.7</v>
      </c>
      <c r="U32" s="34">
        <v>78.599999999999994</v>
      </c>
      <c r="V32" s="34">
        <v>86.8</v>
      </c>
      <c r="W32" s="34">
        <v>75.900000000000006</v>
      </c>
      <c r="X32" s="34">
        <v>86.9</v>
      </c>
      <c r="Y32" s="34">
        <v>51.7</v>
      </c>
      <c r="Z32" s="35">
        <v>45.4</v>
      </c>
      <c r="AA32" s="35">
        <v>92.9</v>
      </c>
      <c r="AC32">
        <v>0.76604453647884152</v>
      </c>
      <c r="AE32">
        <f t="shared" si="1"/>
        <v>0</v>
      </c>
      <c r="AF32">
        <f t="shared" si="2"/>
        <v>1.532089072957683</v>
      </c>
      <c r="AG32">
        <f t="shared" si="3"/>
        <v>7.6604453647884156</v>
      </c>
      <c r="AH32">
        <f t="shared" si="4"/>
        <v>13.788801656619148</v>
      </c>
      <c r="AI32">
        <f t="shared" si="5"/>
        <v>26.04551424028061</v>
      </c>
      <c r="AJ32">
        <f t="shared" si="6"/>
        <v>44.430583115772805</v>
      </c>
      <c r="AK32">
        <f t="shared" si="7"/>
        <v>40.600360433378597</v>
      </c>
      <c r="AL32">
        <f t="shared" si="8"/>
        <v>55.921251162955429</v>
      </c>
      <c r="AM32">
        <f t="shared" si="9"/>
        <v>71.24214189253226</v>
      </c>
      <c r="AN32">
        <f t="shared" si="10"/>
        <v>86.563032622109091</v>
      </c>
    </row>
    <row r="33" spans="1:40" x14ac:dyDescent="0.2">
      <c r="A33" t="s">
        <v>73</v>
      </c>
      <c r="B33">
        <v>0</v>
      </c>
      <c r="C33">
        <v>13</v>
      </c>
      <c r="D33" s="13">
        <f>(C33+E33)/2</f>
        <v>25</v>
      </c>
      <c r="E33">
        <v>37</v>
      </c>
      <c r="F33">
        <v>51</v>
      </c>
      <c r="G33">
        <v>49</v>
      </c>
      <c r="H33">
        <v>61</v>
      </c>
      <c r="I33">
        <v>59</v>
      </c>
      <c r="J33">
        <v>70</v>
      </c>
      <c r="K33" s="13">
        <f t="shared" si="11"/>
        <v>81</v>
      </c>
      <c r="L33" s="34">
        <v>63</v>
      </c>
      <c r="N33">
        <v>74.7</v>
      </c>
      <c r="Q33" s="15">
        <v>15</v>
      </c>
      <c r="R33" s="34">
        <v>71.5</v>
      </c>
      <c r="S33" s="35">
        <v>122.2</v>
      </c>
      <c r="T33" s="34">
        <v>79.599999999999994</v>
      </c>
      <c r="U33" s="34">
        <v>79.5</v>
      </c>
      <c r="V33" s="34">
        <v>79.5</v>
      </c>
      <c r="W33" s="34">
        <v>89.6</v>
      </c>
      <c r="X33" s="34">
        <v>63.8</v>
      </c>
      <c r="Y33" s="34">
        <v>41.3</v>
      </c>
      <c r="Z33" s="35">
        <v>43.9</v>
      </c>
      <c r="AA33" s="50"/>
      <c r="AC33">
        <v>0.76604453647884152</v>
      </c>
      <c r="AE33">
        <f t="shared" si="1"/>
        <v>0</v>
      </c>
      <c r="AF33">
        <f t="shared" si="2"/>
        <v>9.95857897422494</v>
      </c>
      <c r="AG33">
        <f t="shared" si="3"/>
        <v>19.151113411971039</v>
      </c>
      <c r="AH33">
        <f t="shared" si="4"/>
        <v>28.343647849717136</v>
      </c>
      <c r="AI33">
        <f t="shared" si="5"/>
        <v>39.068271360420916</v>
      </c>
      <c r="AJ33">
        <f t="shared" si="6"/>
        <v>37.536182287463234</v>
      </c>
      <c r="AK33">
        <f t="shared" si="7"/>
        <v>46.728716725209331</v>
      </c>
      <c r="AL33">
        <f t="shared" si="8"/>
        <v>45.196627652251649</v>
      </c>
      <c r="AM33">
        <f t="shared" si="9"/>
        <v>53.62311755351891</v>
      </c>
      <c r="AN33">
        <f t="shared" si="10"/>
        <v>62.049607454786162</v>
      </c>
    </row>
    <row r="34" spans="1:40" x14ac:dyDescent="0.2">
      <c r="A34" t="s">
        <v>74</v>
      </c>
      <c r="B34">
        <v>0</v>
      </c>
      <c r="C34">
        <v>19</v>
      </c>
      <c r="D34">
        <v>50</v>
      </c>
      <c r="E34">
        <v>59</v>
      </c>
      <c r="F34">
        <v>55</v>
      </c>
      <c r="G34">
        <v>51</v>
      </c>
      <c r="H34">
        <v>65</v>
      </c>
      <c r="I34">
        <v>65</v>
      </c>
      <c r="J34" s="13">
        <f>(I34-H34)/(I$2-H$2)*(J$2-I$2)+I34</f>
        <v>65</v>
      </c>
      <c r="K34" s="13">
        <f t="shared" si="11"/>
        <v>65</v>
      </c>
      <c r="L34" s="34">
        <v>35.299999999999997</v>
      </c>
      <c r="N34">
        <v>50.2</v>
      </c>
      <c r="Q34" s="15">
        <v>30</v>
      </c>
      <c r="R34" s="34">
        <v>60.1</v>
      </c>
      <c r="S34" s="35">
        <v>85.2</v>
      </c>
      <c r="T34" s="34">
        <v>97.8</v>
      </c>
      <c r="U34" s="34">
        <v>62.3</v>
      </c>
      <c r="V34" s="34">
        <v>63</v>
      </c>
      <c r="W34" s="34">
        <v>81.7</v>
      </c>
      <c r="X34" s="34">
        <v>58.6</v>
      </c>
      <c r="Y34" s="34">
        <v>39.6</v>
      </c>
      <c r="Z34" s="35">
        <v>49.4</v>
      </c>
      <c r="AA34" s="50"/>
      <c r="AC34">
        <v>0.76604453647884152</v>
      </c>
      <c r="AE34">
        <f t="shared" si="1"/>
        <v>0</v>
      </c>
      <c r="AF34">
        <f t="shared" si="2"/>
        <v>14.554846193097989</v>
      </c>
      <c r="AG34">
        <f t="shared" si="3"/>
        <v>38.302226823942078</v>
      </c>
      <c r="AH34">
        <f t="shared" si="4"/>
        <v>45.196627652251649</v>
      </c>
      <c r="AI34">
        <f t="shared" si="5"/>
        <v>42.132449506336286</v>
      </c>
      <c r="AJ34">
        <f t="shared" si="6"/>
        <v>39.068271360420916</v>
      </c>
      <c r="AK34">
        <f t="shared" si="7"/>
        <v>49.792894871124702</v>
      </c>
      <c r="AL34">
        <f t="shared" si="8"/>
        <v>49.792894871124702</v>
      </c>
      <c r="AM34">
        <f t="shared" si="9"/>
        <v>49.792894871124702</v>
      </c>
      <c r="AN34">
        <f t="shared" si="10"/>
        <v>49.792894871124702</v>
      </c>
    </row>
    <row r="35" spans="1:40" x14ac:dyDescent="0.2">
      <c r="A35" t="s">
        <v>75</v>
      </c>
      <c r="B35">
        <v>0</v>
      </c>
      <c r="C35">
        <v>18</v>
      </c>
      <c r="D35">
        <v>50</v>
      </c>
      <c r="E35">
        <v>51</v>
      </c>
      <c r="F35">
        <v>55</v>
      </c>
      <c r="G35">
        <v>73</v>
      </c>
      <c r="H35" s="2">
        <v>69</v>
      </c>
      <c r="I35" s="2">
        <v>58</v>
      </c>
      <c r="J35" s="2">
        <v>60</v>
      </c>
      <c r="K35" s="13">
        <f t="shared" si="11"/>
        <v>62</v>
      </c>
      <c r="L35" s="34">
        <v>38.700000000000003</v>
      </c>
      <c r="N35">
        <v>55.2</v>
      </c>
      <c r="Q35" s="15">
        <v>45</v>
      </c>
      <c r="R35" s="34">
        <v>58.2</v>
      </c>
      <c r="S35" s="35">
        <v>93.8</v>
      </c>
      <c r="T35" s="34">
        <v>118.7</v>
      </c>
      <c r="U35" s="34">
        <v>53.2</v>
      </c>
      <c r="V35" s="34">
        <v>35.299999999999997</v>
      </c>
      <c r="W35" s="34">
        <v>42.8</v>
      </c>
      <c r="X35" s="34">
        <v>47.1</v>
      </c>
      <c r="Y35" s="34">
        <v>48.5</v>
      </c>
      <c r="Z35" s="35">
        <v>52.5</v>
      </c>
      <c r="AA35" s="50"/>
      <c r="AC35">
        <v>0.76604453647884152</v>
      </c>
      <c r="AE35">
        <f t="shared" si="1"/>
        <v>0</v>
      </c>
      <c r="AF35">
        <f t="shared" si="2"/>
        <v>13.788801656619148</v>
      </c>
      <c r="AG35">
        <f t="shared" si="3"/>
        <v>38.302226823942078</v>
      </c>
      <c r="AH35">
        <f t="shared" si="4"/>
        <v>39.068271360420916</v>
      </c>
      <c r="AI35">
        <f t="shared" si="5"/>
        <v>42.132449506336286</v>
      </c>
      <c r="AJ35">
        <f t="shared" si="6"/>
        <v>55.921251162955429</v>
      </c>
      <c r="AK35">
        <f t="shared" si="7"/>
        <v>52.857073017040065</v>
      </c>
      <c r="AL35">
        <f t="shared" si="8"/>
        <v>44.430583115772805</v>
      </c>
      <c r="AM35">
        <f t="shared" si="9"/>
        <v>45.962672188730494</v>
      </c>
      <c r="AN35">
        <f t="shared" si="10"/>
        <v>47.494761261688176</v>
      </c>
    </row>
    <row r="36" spans="1:40" x14ac:dyDescent="0.2">
      <c r="A36" t="s">
        <v>76</v>
      </c>
      <c r="B36">
        <v>0</v>
      </c>
      <c r="C36">
        <v>11</v>
      </c>
      <c r="D36" s="13">
        <f>(C36+E36)/2</f>
        <v>25.5</v>
      </c>
      <c r="E36">
        <v>40</v>
      </c>
      <c r="F36">
        <v>57</v>
      </c>
      <c r="G36">
        <v>80</v>
      </c>
      <c r="H36" s="2">
        <v>79</v>
      </c>
      <c r="I36" s="13">
        <f>(H36-G36)/(H$2-G$2)*(I$2-H$2)+H36</f>
        <v>78</v>
      </c>
      <c r="J36" s="13">
        <f>(I36-H36)/(I$2-H$2)*(J$2-I$2)+I36</f>
        <v>77</v>
      </c>
      <c r="K36" s="13">
        <f t="shared" si="11"/>
        <v>76</v>
      </c>
      <c r="L36" s="34">
        <v>50.2</v>
      </c>
      <c r="N36">
        <v>53</v>
      </c>
      <c r="Q36" s="15">
        <v>60</v>
      </c>
      <c r="R36" s="35">
        <v>25.4</v>
      </c>
      <c r="S36" s="35">
        <v>28.7</v>
      </c>
      <c r="T36" s="34">
        <v>57.8</v>
      </c>
      <c r="U36" s="34">
        <v>64.3</v>
      </c>
      <c r="V36" s="34">
        <v>38.700000000000003</v>
      </c>
      <c r="W36" s="34">
        <v>36.5</v>
      </c>
      <c r="X36" s="34">
        <v>74</v>
      </c>
      <c r="Y36" s="34">
        <v>66</v>
      </c>
      <c r="Z36" s="35">
        <v>68.8</v>
      </c>
      <c r="AA36" s="50"/>
      <c r="AC36">
        <v>0.76604453647884152</v>
      </c>
      <c r="AE36">
        <f t="shared" si="1"/>
        <v>0</v>
      </c>
      <c r="AF36">
        <f t="shared" si="2"/>
        <v>8.4264899012672565</v>
      </c>
      <c r="AG36">
        <f t="shared" si="3"/>
        <v>19.534135680210458</v>
      </c>
      <c r="AH36">
        <f t="shared" si="4"/>
        <v>30.641781459153663</v>
      </c>
      <c r="AI36">
        <f t="shared" si="5"/>
        <v>43.664538579293968</v>
      </c>
      <c r="AJ36">
        <f t="shared" si="6"/>
        <v>61.283562918307325</v>
      </c>
      <c r="AK36">
        <f t="shared" si="7"/>
        <v>60.517518381828481</v>
      </c>
      <c r="AL36">
        <f t="shared" si="8"/>
        <v>59.751473845349636</v>
      </c>
      <c r="AM36">
        <f t="shared" si="9"/>
        <v>58.985429308870799</v>
      </c>
      <c r="AN36">
        <f t="shared" si="10"/>
        <v>58.219384772391955</v>
      </c>
    </row>
    <row r="37" spans="1:40" x14ac:dyDescent="0.2">
      <c r="A37" t="s">
        <v>77</v>
      </c>
      <c r="B37">
        <v>0</v>
      </c>
      <c r="C37" s="13">
        <v>0</v>
      </c>
      <c r="D37" s="13">
        <v>0</v>
      </c>
      <c r="E37">
        <v>15</v>
      </c>
      <c r="F37">
        <v>55</v>
      </c>
      <c r="G37">
        <v>68</v>
      </c>
      <c r="H37" s="2">
        <v>69</v>
      </c>
      <c r="I37" s="2">
        <v>67</v>
      </c>
      <c r="J37" s="2">
        <v>75</v>
      </c>
      <c r="K37" s="13">
        <f t="shared" si="11"/>
        <v>83</v>
      </c>
      <c r="L37" s="34">
        <v>56.6</v>
      </c>
      <c r="N37">
        <v>52</v>
      </c>
      <c r="Q37" s="15">
        <v>75</v>
      </c>
      <c r="R37" s="35">
        <v>26.4</v>
      </c>
      <c r="S37" s="35">
        <v>40.6</v>
      </c>
      <c r="T37" s="34">
        <v>61.2</v>
      </c>
      <c r="U37" s="34">
        <v>68.099999999999994</v>
      </c>
      <c r="V37" s="34">
        <v>50.2</v>
      </c>
      <c r="W37" s="34">
        <v>41.4</v>
      </c>
      <c r="X37" s="34">
        <v>112.3</v>
      </c>
      <c r="Y37" s="35">
        <v>87.3</v>
      </c>
      <c r="Z37" s="35">
        <v>92.8</v>
      </c>
      <c r="AA37" s="50"/>
      <c r="AC37">
        <v>0.76604453647884152</v>
      </c>
      <c r="AE37">
        <f t="shared" si="1"/>
        <v>0</v>
      </c>
      <c r="AF37">
        <f t="shared" si="2"/>
        <v>0</v>
      </c>
      <c r="AG37">
        <f t="shared" si="3"/>
        <v>0</v>
      </c>
      <c r="AH37">
        <f t="shared" si="4"/>
        <v>11.490668047182623</v>
      </c>
      <c r="AI37">
        <f t="shared" si="5"/>
        <v>42.132449506336286</v>
      </c>
      <c r="AJ37">
        <f t="shared" si="6"/>
        <v>52.091028480561221</v>
      </c>
      <c r="AK37">
        <f t="shared" si="7"/>
        <v>52.857073017040065</v>
      </c>
      <c r="AL37">
        <f t="shared" si="8"/>
        <v>51.324983944082383</v>
      </c>
      <c r="AM37">
        <f t="shared" si="9"/>
        <v>57.453340235913117</v>
      </c>
      <c r="AN37">
        <f t="shared" si="10"/>
        <v>63.581696527743844</v>
      </c>
    </row>
    <row r="38" spans="1:40" x14ac:dyDescent="0.2">
      <c r="A38" t="s">
        <v>78</v>
      </c>
      <c r="B38">
        <v>0</v>
      </c>
      <c r="C38" s="13">
        <v>0</v>
      </c>
      <c r="D38" s="13">
        <f>(F38-E38)/(F$2-E$2)*(D$2-E$2)+E38</f>
        <v>6.5</v>
      </c>
      <c r="E38">
        <v>17</v>
      </c>
      <c r="F38">
        <v>38</v>
      </c>
      <c r="G38">
        <v>51</v>
      </c>
      <c r="H38" s="2">
        <v>64</v>
      </c>
      <c r="I38" s="2">
        <v>62</v>
      </c>
      <c r="J38" s="2">
        <v>67</v>
      </c>
      <c r="K38" s="13">
        <f t="shared" si="11"/>
        <v>72</v>
      </c>
      <c r="L38" s="34">
        <v>75.900000000000006</v>
      </c>
      <c r="N38">
        <v>82.4</v>
      </c>
      <c r="Q38" s="15">
        <v>90</v>
      </c>
      <c r="R38" s="35">
        <v>79.5</v>
      </c>
      <c r="S38" s="34">
        <v>90.7</v>
      </c>
      <c r="T38" s="34">
        <v>57.6</v>
      </c>
      <c r="U38" s="34">
        <v>62</v>
      </c>
      <c r="V38" s="34">
        <v>56.6</v>
      </c>
      <c r="W38" s="34">
        <v>71.8</v>
      </c>
      <c r="X38" s="35">
        <v>122.5</v>
      </c>
      <c r="Y38" s="35">
        <v>140.1</v>
      </c>
      <c r="Z38" s="35">
        <v>121.3</v>
      </c>
      <c r="AA38" s="50"/>
      <c r="AC38">
        <v>0.64278774876398148</v>
      </c>
      <c r="AE38">
        <f t="shared" si="1"/>
        <v>0</v>
      </c>
      <c r="AF38">
        <f t="shared" si="2"/>
        <v>0</v>
      </c>
      <c r="AG38">
        <f t="shared" si="3"/>
        <v>4.1781203669658797</v>
      </c>
      <c r="AH38">
        <f t="shared" si="4"/>
        <v>10.927391728987685</v>
      </c>
      <c r="AI38">
        <f t="shared" si="5"/>
        <v>24.425934453031296</v>
      </c>
      <c r="AJ38">
        <f t="shared" si="6"/>
        <v>32.782175186963059</v>
      </c>
      <c r="AK38">
        <f t="shared" si="7"/>
        <v>41.138415920894815</v>
      </c>
      <c r="AL38">
        <f t="shared" si="8"/>
        <v>39.85284042336685</v>
      </c>
      <c r="AM38">
        <f t="shared" si="9"/>
        <v>43.066779167186759</v>
      </c>
      <c r="AN38">
        <f t="shared" si="10"/>
        <v>46.280717911006668</v>
      </c>
    </row>
    <row r="39" spans="1:40" x14ac:dyDescent="0.2">
      <c r="A39" t="s">
        <v>79</v>
      </c>
      <c r="B39">
        <v>0</v>
      </c>
      <c r="C39" s="13">
        <v>0</v>
      </c>
      <c r="D39" s="13">
        <f>(F39-E39)/(F$2-E$2)*(D$2-E$2)+E39</f>
        <v>8</v>
      </c>
      <c r="E39">
        <v>18</v>
      </c>
      <c r="F39">
        <v>38</v>
      </c>
      <c r="G39">
        <v>49</v>
      </c>
      <c r="H39" s="2">
        <v>49</v>
      </c>
      <c r="I39">
        <v>55</v>
      </c>
      <c r="J39">
        <v>62</v>
      </c>
      <c r="K39">
        <v>69</v>
      </c>
      <c r="L39" s="34">
        <v>89.6</v>
      </c>
      <c r="N39">
        <v>69.2</v>
      </c>
      <c r="AC39">
        <v>0.64278774876398148</v>
      </c>
      <c r="AE39">
        <f t="shared" si="1"/>
        <v>0</v>
      </c>
      <c r="AF39">
        <f t="shared" si="2"/>
        <v>0</v>
      </c>
      <c r="AG39">
        <f t="shared" si="3"/>
        <v>5.1423019901118519</v>
      </c>
      <c r="AH39">
        <f t="shared" si="4"/>
        <v>11.570179477751667</v>
      </c>
      <c r="AI39">
        <f t="shared" si="5"/>
        <v>24.425934453031296</v>
      </c>
      <c r="AJ39">
        <f t="shared" si="6"/>
        <v>31.496599689435094</v>
      </c>
      <c r="AK39">
        <f t="shared" si="7"/>
        <v>31.496599689435094</v>
      </c>
      <c r="AL39">
        <f t="shared" si="8"/>
        <v>35.353326182018982</v>
      </c>
      <c r="AM39">
        <f t="shared" si="9"/>
        <v>39.85284042336685</v>
      </c>
      <c r="AN39">
        <f t="shared" si="10"/>
        <v>44.352354664714724</v>
      </c>
    </row>
    <row r="40" spans="1:40" x14ac:dyDescent="0.2">
      <c r="A40" t="s">
        <v>80</v>
      </c>
      <c r="B40">
        <v>0</v>
      </c>
      <c r="C40">
        <v>7</v>
      </c>
      <c r="D40" s="13">
        <f>(C40+E40)/2</f>
        <v>21</v>
      </c>
      <c r="E40">
        <v>35</v>
      </c>
      <c r="F40">
        <v>41</v>
      </c>
      <c r="G40">
        <v>45</v>
      </c>
      <c r="H40" s="2">
        <v>58</v>
      </c>
      <c r="I40">
        <v>64</v>
      </c>
      <c r="J40">
        <v>76</v>
      </c>
      <c r="K40" s="13">
        <f t="shared" ref="K40:K50" si="12">(J40-I40)/(J$2-I$2)*(K$2-J$2)+J40</f>
        <v>88</v>
      </c>
      <c r="L40" s="34">
        <v>81.7</v>
      </c>
      <c r="N40">
        <v>60.1</v>
      </c>
      <c r="AC40">
        <v>0.64278774876398148</v>
      </c>
      <c r="AE40">
        <f t="shared" si="1"/>
        <v>0</v>
      </c>
      <c r="AF40">
        <f t="shared" si="2"/>
        <v>4.4995142413478701</v>
      </c>
      <c r="AG40">
        <f t="shared" si="3"/>
        <v>13.498542724043611</v>
      </c>
      <c r="AH40">
        <f t="shared" si="4"/>
        <v>22.497571206739352</v>
      </c>
      <c r="AI40">
        <f t="shared" si="5"/>
        <v>26.35429769932324</v>
      </c>
      <c r="AJ40">
        <f t="shared" si="6"/>
        <v>28.925448694379167</v>
      </c>
      <c r="AK40">
        <f t="shared" si="7"/>
        <v>37.281689428310926</v>
      </c>
      <c r="AL40">
        <f t="shared" si="8"/>
        <v>41.138415920894815</v>
      </c>
      <c r="AM40">
        <f t="shared" si="9"/>
        <v>48.851868906062592</v>
      </c>
      <c r="AN40">
        <f t="shared" si="10"/>
        <v>56.565321891230369</v>
      </c>
    </row>
    <row r="41" spans="1:40" x14ac:dyDescent="0.2">
      <c r="A41" t="s">
        <v>81</v>
      </c>
      <c r="B41">
        <v>0</v>
      </c>
      <c r="C41">
        <v>12</v>
      </c>
      <c r="D41">
        <v>42</v>
      </c>
      <c r="E41">
        <v>49</v>
      </c>
      <c r="F41">
        <v>54</v>
      </c>
      <c r="G41">
        <v>57</v>
      </c>
      <c r="H41" s="2">
        <v>57</v>
      </c>
      <c r="I41" s="2">
        <v>59</v>
      </c>
      <c r="J41" s="2">
        <v>73</v>
      </c>
      <c r="K41" s="13">
        <f t="shared" si="12"/>
        <v>87</v>
      </c>
      <c r="L41" s="34">
        <v>42.8</v>
      </c>
      <c r="N41">
        <v>50</v>
      </c>
      <c r="AC41">
        <v>0.64278774876398148</v>
      </c>
      <c r="AE41">
        <f t="shared" si="1"/>
        <v>0</v>
      </c>
      <c r="AF41">
        <f t="shared" si="2"/>
        <v>7.7134529851677778</v>
      </c>
      <c r="AG41">
        <f t="shared" si="3"/>
        <v>26.997085448087223</v>
      </c>
      <c r="AH41">
        <f t="shared" si="4"/>
        <v>31.496599689435094</v>
      </c>
      <c r="AI41">
        <f t="shared" si="5"/>
        <v>34.710538433255003</v>
      </c>
      <c r="AJ41">
        <f t="shared" si="6"/>
        <v>36.638901679546947</v>
      </c>
      <c r="AK41">
        <f t="shared" si="7"/>
        <v>36.638901679546947</v>
      </c>
      <c r="AL41">
        <f t="shared" si="8"/>
        <v>37.924477177074905</v>
      </c>
      <c r="AM41">
        <f t="shared" si="9"/>
        <v>46.923505659770647</v>
      </c>
      <c r="AN41">
        <f t="shared" si="10"/>
        <v>55.92253414246639</v>
      </c>
    </row>
    <row r="42" spans="1:40" x14ac:dyDescent="0.2">
      <c r="A42" t="s">
        <v>82</v>
      </c>
      <c r="B42">
        <v>0</v>
      </c>
      <c r="C42">
        <v>16</v>
      </c>
      <c r="D42">
        <v>50</v>
      </c>
      <c r="E42">
        <v>61</v>
      </c>
      <c r="F42">
        <v>52</v>
      </c>
      <c r="G42">
        <v>50</v>
      </c>
      <c r="H42" s="2">
        <v>66</v>
      </c>
      <c r="I42" s="2">
        <v>53</v>
      </c>
      <c r="J42" s="13">
        <f>(I42-C42)/(I$2-B$2)*(J$2-I$2)+I42</f>
        <v>59.727272727272727</v>
      </c>
      <c r="K42" s="13">
        <f t="shared" si="12"/>
        <v>66.454545454545453</v>
      </c>
      <c r="L42" s="34">
        <v>36.5</v>
      </c>
      <c r="N42">
        <v>56.9</v>
      </c>
      <c r="AC42">
        <v>0.64278774876398148</v>
      </c>
      <c r="AE42">
        <f t="shared" si="1"/>
        <v>0</v>
      </c>
      <c r="AF42">
        <f t="shared" si="2"/>
        <v>10.284603980223704</v>
      </c>
      <c r="AG42">
        <f t="shared" si="3"/>
        <v>32.139387438199073</v>
      </c>
      <c r="AH42">
        <f t="shared" si="4"/>
        <v>39.210052674602871</v>
      </c>
      <c r="AI42">
        <f t="shared" si="5"/>
        <v>33.424962935727038</v>
      </c>
      <c r="AJ42">
        <f t="shared" si="6"/>
        <v>32.139387438199073</v>
      </c>
      <c r="AK42">
        <f t="shared" si="7"/>
        <v>42.42399141842278</v>
      </c>
      <c r="AL42">
        <f t="shared" si="8"/>
        <v>34.067750684491017</v>
      </c>
      <c r="AM42">
        <f t="shared" si="9"/>
        <v>38.391959176175988</v>
      </c>
      <c r="AN42">
        <f t="shared" si="10"/>
        <v>42.716167667860951</v>
      </c>
    </row>
    <row r="43" spans="1:40" x14ac:dyDescent="0.2">
      <c r="A43" t="s">
        <v>83</v>
      </c>
      <c r="B43">
        <v>0</v>
      </c>
      <c r="C43">
        <v>9</v>
      </c>
      <c r="D43">
        <v>31</v>
      </c>
      <c r="E43">
        <v>52</v>
      </c>
      <c r="F43">
        <v>56</v>
      </c>
      <c r="G43">
        <v>59</v>
      </c>
      <c r="H43" s="2">
        <v>51</v>
      </c>
      <c r="I43" s="2">
        <v>62</v>
      </c>
      <c r="J43" s="13">
        <f>(I43-H43)/(I$2-H$2)*(J$2-I$2)+I43</f>
        <v>73</v>
      </c>
      <c r="K43" s="13">
        <f t="shared" si="12"/>
        <v>84</v>
      </c>
      <c r="L43" s="34">
        <v>41.4</v>
      </c>
      <c r="N43">
        <v>67.5</v>
      </c>
      <c r="AC43">
        <v>0.64278774876398148</v>
      </c>
      <c r="AE43">
        <f t="shared" si="1"/>
        <v>0</v>
      </c>
      <c r="AF43">
        <f t="shared" si="2"/>
        <v>5.7850897388758336</v>
      </c>
      <c r="AG43">
        <f t="shared" si="3"/>
        <v>19.926420211683425</v>
      </c>
      <c r="AH43">
        <f t="shared" si="4"/>
        <v>33.424962935727038</v>
      </c>
      <c r="AI43">
        <f t="shared" si="5"/>
        <v>35.996113930782961</v>
      </c>
      <c r="AJ43">
        <f t="shared" si="6"/>
        <v>37.924477177074905</v>
      </c>
      <c r="AK43">
        <f t="shared" si="7"/>
        <v>32.782175186963059</v>
      </c>
      <c r="AL43">
        <f t="shared" si="8"/>
        <v>39.85284042336685</v>
      </c>
      <c r="AM43">
        <f t="shared" si="9"/>
        <v>46.923505659770647</v>
      </c>
      <c r="AN43">
        <f t="shared" si="10"/>
        <v>53.994170896174445</v>
      </c>
    </row>
    <row r="44" spans="1:40" x14ac:dyDescent="0.2">
      <c r="A44" t="s">
        <v>84</v>
      </c>
      <c r="B44">
        <v>0</v>
      </c>
      <c r="C44">
        <v>5</v>
      </c>
      <c r="D44" s="13">
        <f>(C44+E44)/2</f>
        <v>20</v>
      </c>
      <c r="E44">
        <v>35</v>
      </c>
      <c r="F44">
        <v>46</v>
      </c>
      <c r="G44">
        <v>48</v>
      </c>
      <c r="H44" s="2">
        <v>56</v>
      </c>
      <c r="I44" s="2">
        <v>61</v>
      </c>
      <c r="J44" s="2">
        <v>69</v>
      </c>
      <c r="K44" s="13">
        <f t="shared" si="12"/>
        <v>77</v>
      </c>
      <c r="L44" s="34">
        <v>71.8</v>
      </c>
      <c r="N44">
        <v>81.099999999999994</v>
      </c>
      <c r="AC44">
        <v>0.64278774876398148</v>
      </c>
      <c r="AE44">
        <f t="shared" si="1"/>
        <v>0</v>
      </c>
      <c r="AF44">
        <f t="shared" si="2"/>
        <v>3.2139387438199076</v>
      </c>
      <c r="AG44">
        <f t="shared" si="3"/>
        <v>12.855754975279631</v>
      </c>
      <c r="AH44">
        <f t="shared" si="4"/>
        <v>22.497571206739352</v>
      </c>
      <c r="AI44">
        <f t="shared" si="5"/>
        <v>29.568236443143149</v>
      </c>
      <c r="AJ44">
        <f t="shared" si="6"/>
        <v>30.853811940671111</v>
      </c>
      <c r="AK44">
        <f t="shared" si="7"/>
        <v>35.996113930782961</v>
      </c>
      <c r="AL44">
        <f t="shared" si="8"/>
        <v>39.210052674602871</v>
      </c>
      <c r="AM44">
        <f t="shared" si="9"/>
        <v>44.352354664714724</v>
      </c>
      <c r="AN44">
        <f t="shared" si="10"/>
        <v>49.494656654826571</v>
      </c>
    </row>
    <row r="45" spans="1:40" x14ac:dyDescent="0.2">
      <c r="A45" t="s">
        <v>88</v>
      </c>
      <c r="B45">
        <v>0</v>
      </c>
      <c r="C45" s="13">
        <v>0</v>
      </c>
      <c r="D45" s="13">
        <f>(F45-E45)/(F$2-E$2)*(D$2-E$2)+E45</f>
        <v>5</v>
      </c>
      <c r="E45">
        <v>15</v>
      </c>
      <c r="F45">
        <v>35</v>
      </c>
      <c r="G45">
        <v>44</v>
      </c>
      <c r="H45" s="2">
        <v>57</v>
      </c>
      <c r="I45" s="2">
        <v>63</v>
      </c>
      <c r="J45" s="2">
        <v>68</v>
      </c>
      <c r="K45" s="13">
        <f t="shared" si="12"/>
        <v>73</v>
      </c>
      <c r="L45" s="34">
        <v>86.9</v>
      </c>
      <c r="N45">
        <v>71.3</v>
      </c>
      <c r="AC45">
        <v>0.50000018867510931</v>
      </c>
      <c r="AE45">
        <f t="shared" si="1"/>
        <v>0</v>
      </c>
      <c r="AF45">
        <f t="shared" si="2"/>
        <v>0</v>
      </c>
      <c r="AG45">
        <f t="shared" si="3"/>
        <v>2.5000009433755466</v>
      </c>
      <c r="AH45">
        <f t="shared" si="4"/>
        <v>7.5000028301266397</v>
      </c>
      <c r="AI45">
        <f t="shared" si="5"/>
        <v>17.500006603628826</v>
      </c>
      <c r="AJ45">
        <f t="shared" si="6"/>
        <v>22.00000830170481</v>
      </c>
      <c r="AK45">
        <f t="shared" si="7"/>
        <v>28.500010754481231</v>
      </c>
      <c r="AL45">
        <f t="shared" si="8"/>
        <v>31.500011886531887</v>
      </c>
      <c r="AM45">
        <f t="shared" si="9"/>
        <v>34.000012829907433</v>
      </c>
      <c r="AN45">
        <f t="shared" si="10"/>
        <v>36.50001377328298</v>
      </c>
    </row>
    <row r="46" spans="1:40" x14ac:dyDescent="0.2">
      <c r="A46" t="s">
        <v>89</v>
      </c>
      <c r="B46">
        <v>0</v>
      </c>
      <c r="C46">
        <v>6</v>
      </c>
      <c r="D46" s="13">
        <f>(C46+E46)/2</f>
        <v>21</v>
      </c>
      <c r="E46">
        <v>36</v>
      </c>
      <c r="F46">
        <v>49</v>
      </c>
      <c r="G46">
        <v>50</v>
      </c>
      <c r="H46" s="2">
        <v>63</v>
      </c>
      <c r="I46" s="2">
        <v>65</v>
      </c>
      <c r="J46" s="2">
        <v>64</v>
      </c>
      <c r="K46" s="13">
        <f t="shared" si="12"/>
        <v>63</v>
      </c>
      <c r="L46" s="34">
        <v>63.8</v>
      </c>
      <c r="N46">
        <v>57.9</v>
      </c>
      <c r="AC46">
        <v>0.50000018867510931</v>
      </c>
      <c r="AE46">
        <f t="shared" si="1"/>
        <v>0</v>
      </c>
      <c r="AF46">
        <f t="shared" si="2"/>
        <v>3.0000011320506559</v>
      </c>
      <c r="AG46">
        <f t="shared" si="3"/>
        <v>10.500003962177296</v>
      </c>
      <c r="AH46">
        <f t="shared" si="4"/>
        <v>18.000006792303935</v>
      </c>
      <c r="AI46">
        <f t="shared" si="5"/>
        <v>24.500009245080356</v>
      </c>
      <c r="AJ46">
        <f t="shared" si="6"/>
        <v>25.000009433755466</v>
      </c>
      <c r="AK46">
        <f t="shared" si="7"/>
        <v>31.500011886531887</v>
      </c>
      <c r="AL46">
        <f t="shared" si="8"/>
        <v>32.500012263882105</v>
      </c>
      <c r="AM46">
        <f t="shared" si="9"/>
        <v>32.000012075206996</v>
      </c>
      <c r="AN46">
        <f t="shared" si="10"/>
        <v>31.500011886531887</v>
      </c>
    </row>
    <row r="47" spans="1:40" x14ac:dyDescent="0.2">
      <c r="A47" t="s">
        <v>90</v>
      </c>
      <c r="B47">
        <v>0</v>
      </c>
      <c r="C47">
        <v>8</v>
      </c>
      <c r="D47">
        <v>23</v>
      </c>
      <c r="E47">
        <v>45</v>
      </c>
      <c r="F47">
        <v>44</v>
      </c>
      <c r="G47">
        <v>53</v>
      </c>
      <c r="H47" s="2">
        <v>73</v>
      </c>
      <c r="I47" s="2">
        <v>60</v>
      </c>
      <c r="J47" s="2">
        <v>79</v>
      </c>
      <c r="K47" s="13">
        <f t="shared" si="12"/>
        <v>98</v>
      </c>
      <c r="L47" s="34">
        <v>58.6</v>
      </c>
      <c r="N47">
        <v>51.8</v>
      </c>
      <c r="AC47">
        <v>0.50000018867510931</v>
      </c>
      <c r="AE47">
        <f t="shared" si="1"/>
        <v>0</v>
      </c>
      <c r="AF47">
        <f t="shared" si="2"/>
        <v>4.0000015094008745</v>
      </c>
      <c r="AG47">
        <f t="shared" si="3"/>
        <v>11.500004339527514</v>
      </c>
      <c r="AH47">
        <f t="shared" si="4"/>
        <v>22.500008490379919</v>
      </c>
      <c r="AI47">
        <f t="shared" si="5"/>
        <v>22.00000830170481</v>
      </c>
      <c r="AJ47">
        <f t="shared" si="6"/>
        <v>26.500009999780794</v>
      </c>
      <c r="AK47">
        <f t="shared" si="7"/>
        <v>36.50001377328298</v>
      </c>
      <c r="AL47">
        <f t="shared" si="8"/>
        <v>30.000011320506559</v>
      </c>
      <c r="AM47">
        <f t="shared" si="9"/>
        <v>39.500014905333636</v>
      </c>
      <c r="AN47">
        <f t="shared" si="10"/>
        <v>49.000018490160713</v>
      </c>
    </row>
    <row r="48" spans="1:40" x14ac:dyDescent="0.2">
      <c r="A48" t="s">
        <v>91</v>
      </c>
      <c r="B48">
        <v>0</v>
      </c>
      <c r="C48">
        <v>9</v>
      </c>
      <c r="D48">
        <v>34</v>
      </c>
      <c r="E48">
        <v>46</v>
      </c>
      <c r="F48">
        <v>52</v>
      </c>
      <c r="G48">
        <v>62</v>
      </c>
      <c r="H48" s="2">
        <v>66</v>
      </c>
      <c r="I48">
        <v>73</v>
      </c>
      <c r="J48" s="13">
        <f>(I48-H48)/(I$2-H$2)*(J$2-I$2)+I48</f>
        <v>80</v>
      </c>
      <c r="K48" s="13">
        <f t="shared" si="12"/>
        <v>87</v>
      </c>
      <c r="L48" s="34">
        <v>47.1</v>
      </c>
      <c r="N48">
        <v>56.8</v>
      </c>
      <c r="AC48">
        <v>0.50000018867510931</v>
      </c>
      <c r="AE48">
        <f t="shared" si="1"/>
        <v>0</v>
      </c>
      <c r="AF48">
        <f t="shared" si="2"/>
        <v>4.5000016980759838</v>
      </c>
      <c r="AG48">
        <f t="shared" si="3"/>
        <v>17.000006414953717</v>
      </c>
      <c r="AH48">
        <f t="shared" si="4"/>
        <v>23.000008679055028</v>
      </c>
      <c r="AI48">
        <f t="shared" si="5"/>
        <v>26.000009811105684</v>
      </c>
      <c r="AJ48">
        <f t="shared" si="6"/>
        <v>31.000011697856777</v>
      </c>
      <c r="AK48">
        <f t="shared" si="7"/>
        <v>33.000012452557215</v>
      </c>
      <c r="AL48">
        <f t="shared" si="8"/>
        <v>36.50001377328298</v>
      </c>
      <c r="AM48">
        <f t="shared" si="9"/>
        <v>40.000015094008745</v>
      </c>
      <c r="AN48">
        <f t="shared" si="10"/>
        <v>43.50001641473451</v>
      </c>
    </row>
    <row r="49" spans="1:40" x14ac:dyDescent="0.2">
      <c r="A49" t="s">
        <v>92</v>
      </c>
      <c r="B49">
        <v>0</v>
      </c>
      <c r="C49">
        <v>11</v>
      </c>
      <c r="D49" s="13">
        <f>(C49+E49)/2</f>
        <v>25.5</v>
      </c>
      <c r="E49">
        <v>40</v>
      </c>
      <c r="F49">
        <v>47</v>
      </c>
      <c r="G49">
        <v>48</v>
      </c>
      <c r="H49" s="2">
        <v>58</v>
      </c>
      <c r="I49">
        <v>69</v>
      </c>
      <c r="J49" s="13">
        <f>(I49-H49)/(I$2-H$2)*(J$2-I$2)+I49</f>
        <v>80</v>
      </c>
      <c r="K49" s="13">
        <f t="shared" si="12"/>
        <v>91</v>
      </c>
      <c r="L49" s="34">
        <v>74</v>
      </c>
      <c r="N49">
        <v>60.2</v>
      </c>
      <c r="AC49">
        <v>0.50000018867510931</v>
      </c>
      <c r="AE49">
        <f t="shared" si="1"/>
        <v>0</v>
      </c>
      <c r="AF49">
        <f t="shared" si="2"/>
        <v>5.5000020754262025</v>
      </c>
      <c r="AG49">
        <f t="shared" si="3"/>
        <v>12.750004811215288</v>
      </c>
      <c r="AH49">
        <f t="shared" si="4"/>
        <v>20.000007547004373</v>
      </c>
      <c r="AI49">
        <f t="shared" si="5"/>
        <v>23.500008867730138</v>
      </c>
      <c r="AJ49">
        <f t="shared" si="6"/>
        <v>24.000009056405247</v>
      </c>
      <c r="AK49">
        <f t="shared" si="7"/>
        <v>29.00001094315634</v>
      </c>
      <c r="AL49">
        <f t="shared" si="8"/>
        <v>34.500013018582543</v>
      </c>
      <c r="AM49">
        <f t="shared" si="9"/>
        <v>40.000015094008745</v>
      </c>
      <c r="AN49">
        <f t="shared" si="10"/>
        <v>45.500017169434948</v>
      </c>
    </row>
    <row r="50" spans="1:40" x14ac:dyDescent="0.2">
      <c r="A50" t="s">
        <v>93</v>
      </c>
      <c r="B50">
        <v>0</v>
      </c>
      <c r="C50">
        <v>8</v>
      </c>
      <c r="D50" s="13">
        <f>(C50+E50)/2</f>
        <v>20.5</v>
      </c>
      <c r="E50">
        <v>33</v>
      </c>
      <c r="F50">
        <v>40</v>
      </c>
      <c r="G50">
        <v>42</v>
      </c>
      <c r="H50" s="2">
        <v>46</v>
      </c>
      <c r="I50" s="2">
        <v>56</v>
      </c>
      <c r="J50" s="2">
        <v>71</v>
      </c>
      <c r="K50" s="13">
        <f t="shared" si="12"/>
        <v>86</v>
      </c>
      <c r="L50" s="34">
        <v>112.3</v>
      </c>
      <c r="N50">
        <v>89.2</v>
      </c>
      <c r="AC50">
        <v>0.50000018867510931</v>
      </c>
      <c r="AE50">
        <f t="shared" si="1"/>
        <v>0</v>
      </c>
      <c r="AF50">
        <f t="shared" si="2"/>
        <v>4.0000015094008745</v>
      </c>
      <c r="AG50">
        <f t="shared" si="3"/>
        <v>10.250003867839741</v>
      </c>
      <c r="AH50">
        <f t="shared" si="4"/>
        <v>16.500006226278607</v>
      </c>
      <c r="AI50">
        <f t="shared" si="5"/>
        <v>20.000007547004373</v>
      </c>
      <c r="AJ50">
        <f t="shared" si="6"/>
        <v>21.000007924354591</v>
      </c>
      <c r="AK50">
        <f t="shared" si="7"/>
        <v>23.000008679055028</v>
      </c>
      <c r="AL50">
        <f t="shared" si="8"/>
        <v>28.000010565806122</v>
      </c>
      <c r="AM50">
        <f t="shared" si="9"/>
        <v>35.500013395932761</v>
      </c>
      <c r="AN50">
        <f t="shared" si="10"/>
        <v>43.000016226059401</v>
      </c>
    </row>
    <row r="51" spans="1:40" x14ac:dyDescent="0.2">
      <c r="A51" t="s">
        <v>94</v>
      </c>
      <c r="B51">
        <v>0</v>
      </c>
      <c r="C51">
        <v>5</v>
      </c>
      <c r="D51" s="13">
        <f>(C51+E51)/2</f>
        <v>18.5</v>
      </c>
      <c r="E51">
        <v>32</v>
      </c>
      <c r="F51">
        <v>45</v>
      </c>
      <c r="G51">
        <v>37</v>
      </c>
      <c r="H51" s="2">
        <v>44</v>
      </c>
      <c r="I51" s="2">
        <v>53</v>
      </c>
      <c r="J51" s="2">
        <v>57</v>
      </c>
      <c r="K51" s="2">
        <v>48</v>
      </c>
      <c r="L51" s="35">
        <v>122.5</v>
      </c>
      <c r="N51">
        <v>80</v>
      </c>
      <c r="AC51">
        <v>0.50000018867510931</v>
      </c>
      <c r="AE51">
        <f t="shared" si="1"/>
        <v>0</v>
      </c>
      <c r="AF51">
        <f t="shared" si="2"/>
        <v>2.5000009433755466</v>
      </c>
      <c r="AG51">
        <f t="shared" si="3"/>
        <v>9.2500034904895223</v>
      </c>
      <c r="AH51">
        <f t="shared" si="4"/>
        <v>16.000006037603498</v>
      </c>
      <c r="AI51">
        <f t="shared" si="5"/>
        <v>22.500008490379919</v>
      </c>
      <c r="AJ51">
        <f t="shared" si="6"/>
        <v>18.500006980979045</v>
      </c>
      <c r="AK51">
        <f t="shared" si="7"/>
        <v>22.00000830170481</v>
      </c>
      <c r="AL51">
        <f t="shared" si="8"/>
        <v>26.500009999780794</v>
      </c>
      <c r="AM51">
        <f t="shared" si="9"/>
        <v>28.500010754481231</v>
      </c>
      <c r="AN51">
        <f t="shared" si="10"/>
        <v>24.000009056405247</v>
      </c>
    </row>
    <row r="52" spans="1:40" x14ac:dyDescent="0.2">
      <c r="A52" t="s">
        <v>95</v>
      </c>
      <c r="B52">
        <v>0</v>
      </c>
      <c r="C52">
        <v>1</v>
      </c>
      <c r="D52">
        <v>15</v>
      </c>
      <c r="E52">
        <v>40</v>
      </c>
      <c r="F52">
        <v>58</v>
      </c>
      <c r="G52">
        <v>62</v>
      </c>
      <c r="H52" s="2">
        <v>71</v>
      </c>
      <c r="I52" s="13">
        <f>(H52-G52)/(H$2-G$2)*(I$2-H$2)+H52</f>
        <v>80</v>
      </c>
      <c r="J52" s="13">
        <f>(I52-H52)/(I$2-H$2)*(J$2-I$2)+I52</f>
        <v>89</v>
      </c>
      <c r="K52" s="13">
        <f>(J52-I52)/(J$2-I$2)*(K$2-J$2)+J52</f>
        <v>98</v>
      </c>
      <c r="L52" s="34">
        <v>51.7</v>
      </c>
      <c r="N52">
        <v>44.3</v>
      </c>
      <c r="AC52">
        <v>0.34202038217091008</v>
      </c>
      <c r="AE52">
        <f t="shared" si="1"/>
        <v>0</v>
      </c>
      <c r="AF52">
        <f t="shared" si="2"/>
        <v>0.34202038217091008</v>
      </c>
      <c r="AG52">
        <f t="shared" si="3"/>
        <v>5.1303057325636514</v>
      </c>
      <c r="AH52">
        <f t="shared" si="4"/>
        <v>13.680815286836403</v>
      </c>
      <c r="AI52">
        <f t="shared" si="5"/>
        <v>19.837182165912786</v>
      </c>
      <c r="AJ52">
        <f t="shared" si="6"/>
        <v>21.205263694596425</v>
      </c>
      <c r="AK52">
        <f t="shared" si="7"/>
        <v>24.283447134134615</v>
      </c>
      <c r="AL52">
        <f t="shared" si="8"/>
        <v>27.361630573672805</v>
      </c>
      <c r="AM52">
        <f t="shared" si="9"/>
        <v>30.439814013210995</v>
      </c>
      <c r="AN52">
        <f t="shared" si="10"/>
        <v>33.517997452749185</v>
      </c>
    </row>
    <row r="53" spans="1:40" x14ac:dyDescent="0.2">
      <c r="A53" t="s">
        <v>96</v>
      </c>
      <c r="B53">
        <v>0</v>
      </c>
      <c r="C53">
        <v>3</v>
      </c>
      <c r="D53">
        <v>32</v>
      </c>
      <c r="E53">
        <v>45</v>
      </c>
      <c r="F53">
        <v>68</v>
      </c>
      <c r="G53">
        <v>68</v>
      </c>
      <c r="H53" s="2">
        <v>80</v>
      </c>
      <c r="I53" s="13">
        <f>(H53-G53)/(H$2-G$2)*(I$2-H$2)+H53</f>
        <v>92</v>
      </c>
      <c r="J53" s="13">
        <v>100</v>
      </c>
      <c r="K53" s="13">
        <v>100</v>
      </c>
      <c r="L53" s="34">
        <v>41.3</v>
      </c>
      <c r="N53">
        <v>38.200000000000003</v>
      </c>
      <c r="AC53">
        <v>0.34202038217091008</v>
      </c>
      <c r="AE53">
        <f t="shared" si="1"/>
        <v>0</v>
      </c>
      <c r="AF53">
        <f t="shared" si="2"/>
        <v>1.0260611465127303</v>
      </c>
      <c r="AG53">
        <f t="shared" si="3"/>
        <v>10.944652229469122</v>
      </c>
      <c r="AH53">
        <f t="shared" si="4"/>
        <v>15.390917197690953</v>
      </c>
      <c r="AI53">
        <f t="shared" si="5"/>
        <v>23.257385987621884</v>
      </c>
      <c r="AJ53">
        <f t="shared" si="6"/>
        <v>23.257385987621884</v>
      </c>
      <c r="AK53">
        <f t="shared" si="7"/>
        <v>27.361630573672805</v>
      </c>
      <c r="AL53">
        <f t="shared" si="8"/>
        <v>31.465875159723726</v>
      </c>
      <c r="AM53">
        <f t="shared" si="9"/>
        <v>34.202038217091008</v>
      </c>
      <c r="AN53">
        <f t="shared" si="10"/>
        <v>34.202038217091008</v>
      </c>
    </row>
    <row r="54" spans="1:40" x14ac:dyDescent="0.2">
      <c r="A54" t="s">
        <v>97</v>
      </c>
      <c r="B54">
        <v>0</v>
      </c>
      <c r="C54">
        <v>9</v>
      </c>
      <c r="D54">
        <v>27</v>
      </c>
      <c r="E54">
        <v>57</v>
      </c>
      <c r="F54">
        <v>62</v>
      </c>
      <c r="G54">
        <v>70</v>
      </c>
      <c r="H54" s="2">
        <v>86</v>
      </c>
      <c r="I54" s="13">
        <v>100</v>
      </c>
      <c r="J54" s="13">
        <v>100</v>
      </c>
      <c r="K54" s="13">
        <v>100</v>
      </c>
      <c r="L54" s="34">
        <v>39.6</v>
      </c>
      <c r="N54">
        <v>42.7</v>
      </c>
      <c r="AC54">
        <v>0.34202038217091008</v>
      </c>
      <c r="AE54">
        <f t="shared" si="1"/>
        <v>0</v>
      </c>
      <c r="AF54">
        <f t="shared" si="2"/>
        <v>3.0781834395381908</v>
      </c>
      <c r="AG54">
        <f t="shared" si="3"/>
        <v>9.2345503186145717</v>
      </c>
      <c r="AH54">
        <f t="shared" si="4"/>
        <v>19.495161783741874</v>
      </c>
      <c r="AI54">
        <f t="shared" si="5"/>
        <v>21.205263694596425</v>
      </c>
      <c r="AJ54">
        <f t="shared" si="6"/>
        <v>23.941426751963704</v>
      </c>
      <c r="AK54">
        <f t="shared" si="7"/>
        <v>29.413752866698267</v>
      </c>
      <c r="AL54">
        <f t="shared" si="8"/>
        <v>34.202038217091008</v>
      </c>
      <c r="AM54">
        <f t="shared" si="9"/>
        <v>34.202038217091008</v>
      </c>
      <c r="AN54">
        <f t="shared" si="10"/>
        <v>34.202038217091008</v>
      </c>
    </row>
    <row r="55" spans="1:40" x14ac:dyDescent="0.2">
      <c r="A55" t="s">
        <v>98</v>
      </c>
      <c r="B55">
        <v>0</v>
      </c>
      <c r="C55">
        <v>13</v>
      </c>
      <c r="D55" s="13">
        <f>(C55+E55)/2</f>
        <v>27</v>
      </c>
      <c r="E55">
        <v>41</v>
      </c>
      <c r="F55">
        <v>59</v>
      </c>
      <c r="G55">
        <v>62</v>
      </c>
      <c r="H55" s="2">
        <v>70</v>
      </c>
      <c r="I55" s="13">
        <f>(H55-G55)/(H$2-G$2)*(I$2-H$2)+H55</f>
        <v>78</v>
      </c>
      <c r="J55" s="13">
        <f>(I55-H55)/(I$2-H$2)*(J$2-I$2)+I55</f>
        <v>86</v>
      </c>
      <c r="K55" s="13">
        <f>(J55-I55)/(J$2-I$2)*(K$2-J$2)+J55</f>
        <v>94</v>
      </c>
      <c r="L55" s="34">
        <v>48.5</v>
      </c>
      <c r="N55">
        <v>48</v>
      </c>
      <c r="AC55">
        <v>0.34202038217091008</v>
      </c>
      <c r="AE55">
        <f t="shared" si="1"/>
        <v>0</v>
      </c>
      <c r="AF55">
        <f t="shared" si="2"/>
        <v>4.4462649682218309</v>
      </c>
      <c r="AG55">
        <f t="shared" si="3"/>
        <v>9.2345503186145717</v>
      </c>
      <c r="AH55">
        <f t="shared" si="4"/>
        <v>14.022835669007312</v>
      </c>
      <c r="AI55">
        <f t="shared" si="5"/>
        <v>20.179202548083694</v>
      </c>
      <c r="AJ55">
        <f t="shared" si="6"/>
        <v>21.205263694596425</v>
      </c>
      <c r="AK55">
        <f t="shared" si="7"/>
        <v>23.941426751963704</v>
      </c>
      <c r="AL55">
        <f t="shared" si="8"/>
        <v>26.677589809330986</v>
      </c>
      <c r="AM55">
        <f t="shared" si="9"/>
        <v>29.413752866698267</v>
      </c>
      <c r="AN55">
        <f t="shared" si="10"/>
        <v>32.149915924065546</v>
      </c>
    </row>
    <row r="56" spans="1:40" x14ac:dyDescent="0.2">
      <c r="A56" t="s">
        <v>99</v>
      </c>
      <c r="B56">
        <v>0</v>
      </c>
      <c r="C56">
        <v>2</v>
      </c>
      <c r="D56" s="13">
        <f>(C56+E56)/2</f>
        <v>17.5</v>
      </c>
      <c r="E56">
        <v>33</v>
      </c>
      <c r="F56">
        <v>45</v>
      </c>
      <c r="G56">
        <v>58</v>
      </c>
      <c r="H56" s="2">
        <v>70</v>
      </c>
      <c r="I56" s="13">
        <f>(H56-G56)/(H$2-G$2)*(I$2-H$2)+H56</f>
        <v>82</v>
      </c>
      <c r="J56" s="13">
        <f>(I56-H56)/(I$2-H$2)*(J$2-I$2)+I56</f>
        <v>94</v>
      </c>
      <c r="K56" s="13">
        <v>100</v>
      </c>
      <c r="L56" s="34">
        <v>66</v>
      </c>
      <c r="N56">
        <v>54.4</v>
      </c>
      <c r="AC56">
        <v>0.34202038217091008</v>
      </c>
      <c r="AE56">
        <f t="shared" si="1"/>
        <v>0</v>
      </c>
      <c r="AF56">
        <f t="shared" si="2"/>
        <v>0.68404076434182015</v>
      </c>
      <c r="AG56">
        <f t="shared" si="3"/>
        <v>5.9853566879909259</v>
      </c>
      <c r="AH56">
        <f t="shared" si="4"/>
        <v>11.286672611640032</v>
      </c>
      <c r="AI56">
        <f t="shared" si="5"/>
        <v>15.390917197690953</v>
      </c>
      <c r="AJ56">
        <f t="shared" si="6"/>
        <v>19.837182165912786</v>
      </c>
      <c r="AK56">
        <f t="shared" si="7"/>
        <v>23.941426751963704</v>
      </c>
      <c r="AL56">
        <f t="shared" si="8"/>
        <v>28.045671338014625</v>
      </c>
      <c r="AM56">
        <f t="shared" si="9"/>
        <v>32.149915924065546</v>
      </c>
      <c r="AN56">
        <f t="shared" si="10"/>
        <v>34.202038217091008</v>
      </c>
    </row>
    <row r="57" spans="1:40" x14ac:dyDescent="0.2">
      <c r="A57" t="s">
        <v>53</v>
      </c>
      <c r="B57">
        <v>0</v>
      </c>
      <c r="C57">
        <v>3</v>
      </c>
      <c r="D57" s="13">
        <f>(C57+E57)/2</f>
        <v>12</v>
      </c>
      <c r="E57">
        <v>21</v>
      </c>
      <c r="F57">
        <v>38</v>
      </c>
      <c r="G57">
        <v>48</v>
      </c>
      <c r="H57" s="2">
        <v>56</v>
      </c>
      <c r="I57" s="2">
        <v>54</v>
      </c>
      <c r="J57" s="2">
        <v>63</v>
      </c>
      <c r="K57" s="2">
        <v>65</v>
      </c>
      <c r="L57" s="35">
        <v>87.3</v>
      </c>
      <c r="N57">
        <v>71.900000000000006</v>
      </c>
      <c r="AC57">
        <v>0.34202038217091008</v>
      </c>
      <c r="AE57">
        <f t="shared" si="1"/>
        <v>0</v>
      </c>
      <c r="AF57">
        <f t="shared" si="2"/>
        <v>1.0260611465127303</v>
      </c>
      <c r="AG57">
        <f t="shared" si="3"/>
        <v>4.1042445860509211</v>
      </c>
      <c r="AH57">
        <f t="shared" si="4"/>
        <v>7.182428025589112</v>
      </c>
      <c r="AI57">
        <f t="shared" si="5"/>
        <v>12.996774522494583</v>
      </c>
      <c r="AJ57">
        <f t="shared" si="6"/>
        <v>16.416978344203685</v>
      </c>
      <c r="AK57">
        <f t="shared" si="7"/>
        <v>19.153141401570963</v>
      </c>
      <c r="AL57">
        <f t="shared" si="8"/>
        <v>18.469100637229143</v>
      </c>
      <c r="AM57">
        <f t="shared" si="9"/>
        <v>21.547284076767333</v>
      </c>
      <c r="AN57">
        <f t="shared" si="10"/>
        <v>22.231324841109156</v>
      </c>
    </row>
    <row r="58" spans="1:40" x14ac:dyDescent="0.2">
      <c r="A58" t="s">
        <v>106</v>
      </c>
      <c r="B58">
        <v>0</v>
      </c>
      <c r="C58" s="13">
        <v>0</v>
      </c>
      <c r="D58" s="13">
        <f>(F58-E58)/(F$2-E$2)*(D$2-E$2)+E58</f>
        <v>8</v>
      </c>
      <c r="E58">
        <v>17</v>
      </c>
      <c r="F58">
        <v>35</v>
      </c>
      <c r="G58">
        <v>44</v>
      </c>
      <c r="H58" s="2">
        <v>39</v>
      </c>
      <c r="I58">
        <v>47</v>
      </c>
      <c r="J58">
        <v>51</v>
      </c>
      <c r="K58">
        <v>62</v>
      </c>
      <c r="L58" s="35">
        <v>140.1</v>
      </c>
      <c r="N58">
        <v>86</v>
      </c>
      <c r="AC58">
        <v>0.34202038217091008</v>
      </c>
      <c r="AE58">
        <f t="shared" si="1"/>
        <v>0</v>
      </c>
      <c r="AF58">
        <f t="shared" si="2"/>
        <v>0</v>
      </c>
      <c r="AG58">
        <f t="shared" si="3"/>
        <v>2.7361630573672806</v>
      </c>
      <c r="AH58">
        <f t="shared" si="4"/>
        <v>5.814346496905471</v>
      </c>
      <c r="AI58">
        <f t="shared" si="5"/>
        <v>11.970713375981852</v>
      </c>
      <c r="AJ58">
        <f t="shared" si="6"/>
        <v>15.048896815520044</v>
      </c>
      <c r="AK58">
        <f t="shared" si="7"/>
        <v>13.338794904665493</v>
      </c>
      <c r="AL58">
        <f t="shared" si="8"/>
        <v>16.074957962032773</v>
      </c>
      <c r="AM58">
        <f t="shared" si="9"/>
        <v>17.443039490716412</v>
      </c>
      <c r="AN58">
        <f t="shared" si="10"/>
        <v>21.205263694596425</v>
      </c>
    </row>
    <row r="59" spans="1:40" x14ac:dyDescent="0.2">
      <c r="A59" t="s">
        <v>107</v>
      </c>
      <c r="B59">
        <v>0</v>
      </c>
      <c r="C59">
        <v>2</v>
      </c>
      <c r="D59">
        <v>22</v>
      </c>
      <c r="E59">
        <v>43</v>
      </c>
      <c r="F59">
        <v>64</v>
      </c>
      <c r="G59">
        <v>73</v>
      </c>
      <c r="H59" s="2">
        <v>63</v>
      </c>
      <c r="I59" s="2">
        <v>53</v>
      </c>
      <c r="J59" s="13">
        <f>(I59-D59)/(I$2-D$2)*(J$2-I$2)+I59</f>
        <v>59.888888888888886</v>
      </c>
      <c r="K59" s="13">
        <f>(J59-I59)/(J$2-I$2)*(K$2-J$2)+J59</f>
        <v>66.777777777777771</v>
      </c>
      <c r="L59" s="35">
        <v>45.4</v>
      </c>
      <c r="N59">
        <v>43.4</v>
      </c>
      <c r="AC59">
        <v>0.1736484637381655</v>
      </c>
      <c r="AE59">
        <f t="shared" si="1"/>
        <v>0</v>
      </c>
      <c r="AF59">
        <f t="shared" si="2"/>
        <v>0.34729692747633101</v>
      </c>
      <c r="AG59">
        <f t="shared" si="3"/>
        <v>3.8202662022396412</v>
      </c>
      <c r="AH59">
        <f t="shared" si="4"/>
        <v>7.4668839407411163</v>
      </c>
      <c r="AI59">
        <f t="shared" si="5"/>
        <v>11.113501679242592</v>
      </c>
      <c r="AJ59">
        <f t="shared" si="6"/>
        <v>12.676337852886082</v>
      </c>
      <c r="AK59">
        <f t="shared" si="7"/>
        <v>10.939853215504426</v>
      </c>
      <c r="AL59">
        <f t="shared" si="8"/>
        <v>9.2033685781227721</v>
      </c>
      <c r="AM59">
        <f t="shared" si="9"/>
        <v>10.399613550541245</v>
      </c>
      <c r="AN59">
        <f t="shared" si="10"/>
        <v>11.595858522959718</v>
      </c>
    </row>
    <row r="60" spans="1:40" x14ac:dyDescent="0.2">
      <c r="A60" t="s">
        <v>108</v>
      </c>
      <c r="B60">
        <v>0</v>
      </c>
      <c r="C60">
        <v>6</v>
      </c>
      <c r="D60">
        <v>27</v>
      </c>
      <c r="E60">
        <v>43</v>
      </c>
      <c r="F60">
        <v>68</v>
      </c>
      <c r="G60">
        <v>67</v>
      </c>
      <c r="H60" s="2">
        <v>75</v>
      </c>
      <c r="I60" s="13">
        <f>(H60-G60)/(H$2-G$2)*(I$2-H$2)+H60</f>
        <v>83</v>
      </c>
      <c r="J60" s="13">
        <f>(I60-H60)/(I$2-H$2)*(J$2-I$2)+I60</f>
        <v>91</v>
      </c>
      <c r="K60" s="13">
        <f>(J60-I60)/(J$2-I$2)*(K$2-J$2)+J60</f>
        <v>99</v>
      </c>
      <c r="L60" s="35">
        <v>43.9</v>
      </c>
      <c r="N60">
        <v>46.2</v>
      </c>
      <c r="AC60">
        <v>0.1736484637381655</v>
      </c>
      <c r="AE60">
        <f t="shared" si="1"/>
        <v>0</v>
      </c>
      <c r="AF60">
        <f t="shared" si="2"/>
        <v>1.0418907824289931</v>
      </c>
      <c r="AG60">
        <f t="shared" si="3"/>
        <v>4.6885085209304682</v>
      </c>
      <c r="AH60">
        <f t="shared" si="4"/>
        <v>7.4668839407411163</v>
      </c>
      <c r="AI60">
        <f t="shared" si="5"/>
        <v>11.808095534195255</v>
      </c>
      <c r="AJ60">
        <f t="shared" si="6"/>
        <v>11.634447070457089</v>
      </c>
      <c r="AK60">
        <f t="shared" si="7"/>
        <v>13.023634780362412</v>
      </c>
      <c r="AL60">
        <f t="shared" si="8"/>
        <v>14.412822490267736</v>
      </c>
      <c r="AM60">
        <f t="shared" si="9"/>
        <v>15.802010200173061</v>
      </c>
      <c r="AN60">
        <f t="shared" si="10"/>
        <v>17.191197910078383</v>
      </c>
    </row>
    <row r="61" spans="1:40" x14ac:dyDescent="0.2">
      <c r="A61" t="s">
        <v>109</v>
      </c>
      <c r="B61">
        <v>0</v>
      </c>
      <c r="C61">
        <v>4</v>
      </c>
      <c r="D61" s="13">
        <f>(C61+E61)/2</f>
        <v>20.5</v>
      </c>
      <c r="E61">
        <v>37</v>
      </c>
      <c r="F61">
        <v>62</v>
      </c>
      <c r="G61">
        <v>71</v>
      </c>
      <c r="H61" s="2">
        <v>71</v>
      </c>
      <c r="I61" s="13">
        <f>(H61-F61)/(H$2-F$2)*(I$2-H$2)+H61</f>
        <v>75.5</v>
      </c>
      <c r="J61" s="13">
        <f>(I61-H61)/(I$2-H$2)*(J$2-I$2)+I61</f>
        <v>80</v>
      </c>
      <c r="K61" s="13">
        <f>(J61-I61)/(J$2-I$2)*(K$2-J$2)+J61</f>
        <v>84.5</v>
      </c>
      <c r="L61" s="35">
        <v>49.4</v>
      </c>
      <c r="N61">
        <v>55.4</v>
      </c>
      <c r="AC61">
        <v>0.1736484637381655</v>
      </c>
      <c r="AE61">
        <f t="shared" si="1"/>
        <v>0</v>
      </c>
      <c r="AF61">
        <f t="shared" si="2"/>
        <v>0.69459385495266202</v>
      </c>
      <c r="AG61">
        <f t="shared" si="3"/>
        <v>3.5597935066323929</v>
      </c>
      <c r="AH61">
        <f t="shared" si="4"/>
        <v>6.424993158312124</v>
      </c>
      <c r="AI61">
        <f t="shared" si="5"/>
        <v>10.766204751766262</v>
      </c>
      <c r="AJ61">
        <f t="shared" si="6"/>
        <v>12.329040925409751</v>
      </c>
      <c r="AK61">
        <f t="shared" si="7"/>
        <v>12.329040925409751</v>
      </c>
      <c r="AL61">
        <f t="shared" si="8"/>
        <v>13.110459012231496</v>
      </c>
      <c r="AM61">
        <f t="shared" si="9"/>
        <v>13.891877099053239</v>
      </c>
      <c r="AN61">
        <f t="shared" si="10"/>
        <v>14.673295185874984</v>
      </c>
    </row>
    <row r="62" spans="1:40" x14ac:dyDescent="0.2">
      <c r="A62" t="s">
        <v>110</v>
      </c>
      <c r="B62">
        <v>0</v>
      </c>
      <c r="C62">
        <v>3</v>
      </c>
      <c r="D62" s="13">
        <f>(C62+E62)/2</f>
        <v>19.5</v>
      </c>
      <c r="E62">
        <v>36</v>
      </c>
      <c r="F62">
        <v>57</v>
      </c>
      <c r="G62">
        <v>64</v>
      </c>
      <c r="H62" s="2">
        <v>71</v>
      </c>
      <c r="I62" s="13">
        <f>(H62-G62)/(H$2-G$2)*(I$2-H$2)+H62</f>
        <v>78</v>
      </c>
      <c r="J62" s="13">
        <f>(I62-H62)/(I$2-H$2)*(J$2-I$2)+I62</f>
        <v>85</v>
      </c>
      <c r="K62" s="13">
        <f>(J62-I62)/(J$2-I$2)*(K$2-J$2)+J62</f>
        <v>92</v>
      </c>
      <c r="L62" s="35">
        <v>52.5</v>
      </c>
      <c r="N62">
        <v>66.099999999999994</v>
      </c>
      <c r="AC62">
        <v>0.1736484637381655</v>
      </c>
      <c r="AE62">
        <f t="shared" si="1"/>
        <v>0</v>
      </c>
      <c r="AF62">
        <f t="shared" si="2"/>
        <v>0.52094539121449657</v>
      </c>
      <c r="AG62">
        <f t="shared" si="3"/>
        <v>3.3861450428942272</v>
      </c>
      <c r="AH62">
        <f t="shared" si="4"/>
        <v>6.2513446945739579</v>
      </c>
      <c r="AI62">
        <f t="shared" si="5"/>
        <v>9.897962433075433</v>
      </c>
      <c r="AJ62">
        <f t="shared" si="6"/>
        <v>11.113501679242592</v>
      </c>
      <c r="AK62">
        <f t="shared" si="7"/>
        <v>12.329040925409751</v>
      </c>
      <c r="AL62">
        <f t="shared" si="8"/>
        <v>13.544580171576909</v>
      </c>
      <c r="AM62">
        <f t="shared" si="9"/>
        <v>14.760119417744068</v>
      </c>
      <c r="AN62">
        <f t="shared" si="10"/>
        <v>15.975658663911226</v>
      </c>
    </row>
    <row r="63" spans="1:40" x14ac:dyDescent="0.2">
      <c r="A63" t="s">
        <v>111</v>
      </c>
      <c r="B63">
        <v>0</v>
      </c>
      <c r="C63">
        <v>2</v>
      </c>
      <c r="D63" s="13">
        <f>(C63+E63)/2</f>
        <v>13</v>
      </c>
      <c r="E63">
        <v>24</v>
      </c>
      <c r="F63">
        <v>46</v>
      </c>
      <c r="G63">
        <v>55</v>
      </c>
      <c r="H63" s="2">
        <v>67</v>
      </c>
      <c r="I63">
        <v>63</v>
      </c>
      <c r="J63">
        <v>76</v>
      </c>
      <c r="K63" s="13">
        <f>(J63-I63)/(J$2-I$2)*(K$2-J$2)+J63</f>
        <v>89</v>
      </c>
      <c r="L63" s="35">
        <v>68.8</v>
      </c>
      <c r="N63">
        <v>74.599999999999994</v>
      </c>
      <c r="AC63">
        <v>0.1736484637381655</v>
      </c>
      <c r="AE63">
        <f t="shared" si="1"/>
        <v>0</v>
      </c>
      <c r="AF63">
        <f t="shared" si="2"/>
        <v>0.34729692747633101</v>
      </c>
      <c r="AG63">
        <f t="shared" si="3"/>
        <v>2.2574300285961515</v>
      </c>
      <c r="AH63">
        <f t="shared" si="4"/>
        <v>4.1675631297159725</v>
      </c>
      <c r="AI63">
        <f t="shared" si="5"/>
        <v>7.9878293319556128</v>
      </c>
      <c r="AJ63">
        <f t="shared" si="6"/>
        <v>9.5506655055991025</v>
      </c>
      <c r="AK63">
        <f t="shared" si="7"/>
        <v>11.634447070457089</v>
      </c>
      <c r="AL63">
        <f t="shared" si="8"/>
        <v>10.939853215504426</v>
      </c>
      <c r="AM63">
        <f t="shared" si="9"/>
        <v>13.197283244100579</v>
      </c>
      <c r="AN63">
        <f t="shared" si="10"/>
        <v>15.454713272696729</v>
      </c>
    </row>
    <row r="64" spans="1:40" x14ac:dyDescent="0.2">
      <c r="A64" t="s">
        <v>112</v>
      </c>
      <c r="B64">
        <v>0</v>
      </c>
      <c r="C64" s="13">
        <f t="shared" ref="C64:D66" si="13">(E64-D64)/(E$2-D$2)*(C$2-D$2)+D64</f>
        <v>1</v>
      </c>
      <c r="D64" s="13">
        <f t="shared" si="13"/>
        <v>9.5</v>
      </c>
      <c r="E64">
        <v>18</v>
      </c>
      <c r="F64">
        <v>35</v>
      </c>
      <c r="G64">
        <v>48</v>
      </c>
      <c r="H64" s="2">
        <v>51</v>
      </c>
      <c r="I64" s="2">
        <v>50</v>
      </c>
      <c r="J64" s="2">
        <v>66</v>
      </c>
      <c r="K64" s="2">
        <v>60</v>
      </c>
      <c r="L64" s="35">
        <v>92.8</v>
      </c>
      <c r="N64">
        <v>73.8</v>
      </c>
      <c r="AC64">
        <v>0.1736484637381655</v>
      </c>
      <c r="AE64">
        <f t="shared" si="1"/>
        <v>0</v>
      </c>
      <c r="AF64">
        <f t="shared" si="2"/>
        <v>0.1736484637381655</v>
      </c>
      <c r="AG64">
        <f t="shared" si="3"/>
        <v>1.6496604055125723</v>
      </c>
      <c r="AH64">
        <f t="shared" si="4"/>
        <v>3.125672347286979</v>
      </c>
      <c r="AI64">
        <f t="shared" si="5"/>
        <v>6.0776962308357927</v>
      </c>
      <c r="AJ64">
        <f t="shared" si="6"/>
        <v>8.3351262594319451</v>
      </c>
      <c r="AK64">
        <f t="shared" si="7"/>
        <v>8.8560716506464399</v>
      </c>
      <c r="AL64">
        <f t="shared" si="8"/>
        <v>8.6824231869082755</v>
      </c>
      <c r="AM64">
        <f t="shared" si="9"/>
        <v>11.460798606718923</v>
      </c>
      <c r="AN64">
        <f t="shared" si="10"/>
        <v>10.41890782428993</v>
      </c>
    </row>
    <row r="65" spans="1:40" x14ac:dyDescent="0.2">
      <c r="A65" t="s">
        <v>113</v>
      </c>
      <c r="B65">
        <v>0</v>
      </c>
      <c r="C65" s="13">
        <f t="shared" si="13"/>
        <v>0</v>
      </c>
      <c r="D65" s="13">
        <f t="shared" si="13"/>
        <v>8.5</v>
      </c>
      <c r="E65">
        <v>17</v>
      </c>
      <c r="F65">
        <v>34</v>
      </c>
      <c r="G65">
        <v>39</v>
      </c>
      <c r="H65" s="2">
        <v>42</v>
      </c>
      <c r="I65" s="2">
        <v>49</v>
      </c>
      <c r="J65" s="2">
        <v>70</v>
      </c>
      <c r="K65" s="13">
        <f>(J65-I65)/(J$2-I$2)*(K$2-J$2)+J65</f>
        <v>91</v>
      </c>
      <c r="L65" s="35">
        <v>121.3</v>
      </c>
      <c r="N65">
        <v>79.3</v>
      </c>
      <c r="AC65">
        <v>0.1736484637381655</v>
      </c>
      <c r="AE65">
        <f t="shared" si="1"/>
        <v>0</v>
      </c>
      <c r="AF65">
        <f t="shared" si="2"/>
        <v>0</v>
      </c>
      <c r="AG65">
        <f t="shared" si="3"/>
        <v>1.4760119417744069</v>
      </c>
      <c r="AH65">
        <f t="shared" si="4"/>
        <v>2.9520238835488137</v>
      </c>
      <c r="AI65">
        <f t="shared" si="5"/>
        <v>5.9040477670976275</v>
      </c>
      <c r="AJ65">
        <f t="shared" si="6"/>
        <v>6.7722900857884545</v>
      </c>
      <c r="AK65">
        <f t="shared" si="7"/>
        <v>7.2932354770029511</v>
      </c>
      <c r="AL65">
        <f t="shared" si="8"/>
        <v>8.5087747231701094</v>
      </c>
      <c r="AM65">
        <f t="shared" si="9"/>
        <v>12.155392461671585</v>
      </c>
      <c r="AN65">
        <f t="shared" si="10"/>
        <v>15.802010200173061</v>
      </c>
    </row>
    <row r="66" spans="1:40" x14ac:dyDescent="0.2">
      <c r="A66" s="4" t="s">
        <v>114</v>
      </c>
      <c r="B66">
        <v>0</v>
      </c>
      <c r="C66" s="31">
        <f t="shared" si="13"/>
        <v>9</v>
      </c>
      <c r="D66" s="31">
        <f t="shared" si="13"/>
        <v>15</v>
      </c>
      <c r="E66" s="4">
        <v>21</v>
      </c>
      <c r="F66" s="4">
        <v>33</v>
      </c>
      <c r="G66" s="4">
        <v>40</v>
      </c>
      <c r="H66" s="32">
        <v>57</v>
      </c>
      <c r="I66" s="32">
        <v>65</v>
      </c>
      <c r="J66" s="32">
        <v>80</v>
      </c>
      <c r="K66" s="31">
        <f>(J66-I66)/(J$2-I$2)*(K$2-J$2)+J66</f>
        <v>95</v>
      </c>
      <c r="L66" s="35">
        <v>92.9</v>
      </c>
      <c r="N66">
        <v>85.8</v>
      </c>
      <c r="AC66">
        <v>3.2679489689998659E-7</v>
      </c>
      <c r="AE66">
        <f t="shared" si="1"/>
        <v>0</v>
      </c>
      <c r="AF66">
        <f t="shared" si="2"/>
        <v>2.9411540720998793E-6</v>
      </c>
      <c r="AG66">
        <f t="shared" si="3"/>
        <v>4.9019234534997993E-6</v>
      </c>
      <c r="AH66">
        <f t="shared" si="4"/>
        <v>6.862692834899718E-6</v>
      </c>
      <c r="AI66">
        <f t="shared" si="5"/>
        <v>1.0784231597699557E-5</v>
      </c>
      <c r="AJ66">
        <f t="shared" si="6"/>
        <v>1.3071795875999464E-5</v>
      </c>
      <c r="AK66">
        <f t="shared" si="7"/>
        <v>1.8627309123299237E-5</v>
      </c>
      <c r="AL66">
        <f t="shared" si="8"/>
        <v>2.124166829849913E-5</v>
      </c>
      <c r="AM66">
        <f t="shared" si="9"/>
        <v>2.6143591751998927E-5</v>
      </c>
      <c r="AN66">
        <f t="shared" si="10"/>
        <v>3.1045515205498725E-5</v>
      </c>
    </row>
    <row r="67" spans="1:40" x14ac:dyDescent="0.2">
      <c r="A67" t="s">
        <v>223</v>
      </c>
      <c r="B67">
        <v>0</v>
      </c>
      <c r="C67" s="2">
        <v>2</v>
      </c>
      <c r="D67" s="38">
        <f>(E67+C67)/2</f>
        <v>12.5</v>
      </c>
      <c r="E67" s="33">
        <v>23</v>
      </c>
      <c r="F67" s="33">
        <v>51</v>
      </c>
      <c r="G67" s="33">
        <v>70</v>
      </c>
      <c r="H67" s="2">
        <v>79</v>
      </c>
      <c r="I67" s="39">
        <v>84</v>
      </c>
      <c r="J67" s="39">
        <v>68</v>
      </c>
      <c r="K67" s="39">
        <v>79</v>
      </c>
      <c r="L67" s="35">
        <v>60.2</v>
      </c>
      <c r="AC67">
        <v>1</v>
      </c>
      <c r="AE67">
        <f t="shared" si="1"/>
        <v>0</v>
      </c>
      <c r="AF67">
        <f t="shared" si="2"/>
        <v>2</v>
      </c>
      <c r="AG67">
        <f t="shared" si="3"/>
        <v>12.5</v>
      </c>
      <c r="AH67">
        <f t="shared" si="4"/>
        <v>23</v>
      </c>
      <c r="AI67">
        <f t="shared" si="5"/>
        <v>51</v>
      </c>
      <c r="AJ67">
        <f t="shared" si="6"/>
        <v>70</v>
      </c>
      <c r="AK67">
        <f t="shared" si="7"/>
        <v>79</v>
      </c>
      <c r="AL67">
        <f t="shared" si="8"/>
        <v>84</v>
      </c>
      <c r="AM67">
        <f t="shared" si="9"/>
        <v>68</v>
      </c>
      <c r="AN67">
        <f t="shared" si="10"/>
        <v>79</v>
      </c>
    </row>
    <row r="68" spans="1:40" x14ac:dyDescent="0.2">
      <c r="A68" t="s">
        <v>224</v>
      </c>
      <c r="B68">
        <v>0</v>
      </c>
      <c r="C68" s="2">
        <v>12</v>
      </c>
      <c r="D68" s="38">
        <f>(E68+C68)/2</f>
        <v>30</v>
      </c>
      <c r="E68" s="33">
        <v>48</v>
      </c>
      <c r="F68">
        <v>78</v>
      </c>
      <c r="G68">
        <v>81</v>
      </c>
      <c r="H68" s="2">
        <v>75</v>
      </c>
      <c r="I68" s="39">
        <v>81</v>
      </c>
      <c r="J68" s="39">
        <v>79</v>
      </c>
      <c r="K68" s="2">
        <v>77</v>
      </c>
      <c r="L68" s="35">
        <v>39.9</v>
      </c>
      <c r="AC68">
        <v>1</v>
      </c>
      <c r="AE68">
        <f t="shared" ref="AE68:AE120" si="14">$AC68*B68</f>
        <v>0</v>
      </c>
      <c r="AF68">
        <f t="shared" ref="AF68:AF120" si="15">$AC68*C68</f>
        <v>12</v>
      </c>
      <c r="AG68">
        <f t="shared" ref="AG68:AG120" si="16">$AC68*D68</f>
        <v>30</v>
      </c>
      <c r="AH68">
        <f t="shared" ref="AH68:AH120" si="17">$AC68*E68</f>
        <v>48</v>
      </c>
      <c r="AI68">
        <f t="shared" ref="AI68:AI120" si="18">$AC68*F68</f>
        <v>78</v>
      </c>
      <c r="AJ68">
        <f t="shared" ref="AJ68:AJ120" si="19">$AC68*G68</f>
        <v>81</v>
      </c>
      <c r="AK68">
        <f t="shared" ref="AK68:AK120" si="20">$AC68*H68</f>
        <v>75</v>
      </c>
      <c r="AL68">
        <f t="shared" ref="AL68:AL120" si="21">$AC68*I68</f>
        <v>81</v>
      </c>
      <c r="AM68">
        <f t="shared" ref="AM68:AM120" si="22">$AC68*J68</f>
        <v>79</v>
      </c>
      <c r="AN68">
        <f t="shared" ref="AN68:AN120" si="23">$AC68*K68</f>
        <v>77</v>
      </c>
    </row>
    <row r="69" spans="1:40" x14ac:dyDescent="0.2">
      <c r="A69" t="s">
        <v>225</v>
      </c>
      <c r="B69">
        <v>1</v>
      </c>
      <c r="C69" s="2">
        <v>48</v>
      </c>
      <c r="D69" s="2">
        <v>68</v>
      </c>
      <c r="E69" s="33">
        <v>68</v>
      </c>
      <c r="F69">
        <v>70</v>
      </c>
      <c r="G69">
        <v>83</v>
      </c>
      <c r="H69" s="2">
        <v>81</v>
      </c>
      <c r="I69" s="39">
        <v>93</v>
      </c>
      <c r="J69" s="39">
        <v>91</v>
      </c>
      <c r="K69" s="39">
        <v>82</v>
      </c>
      <c r="L69" s="35">
        <v>23.7</v>
      </c>
      <c r="AC69">
        <v>1</v>
      </c>
      <c r="AE69">
        <f t="shared" si="14"/>
        <v>1</v>
      </c>
      <c r="AF69">
        <f t="shared" si="15"/>
        <v>48</v>
      </c>
      <c r="AG69">
        <f t="shared" si="16"/>
        <v>68</v>
      </c>
      <c r="AH69">
        <f t="shared" si="17"/>
        <v>68</v>
      </c>
      <c r="AI69">
        <f t="shared" si="18"/>
        <v>70</v>
      </c>
      <c r="AJ69">
        <f t="shared" si="19"/>
        <v>83</v>
      </c>
      <c r="AK69">
        <f t="shared" si="20"/>
        <v>81</v>
      </c>
      <c r="AL69">
        <f t="shared" si="21"/>
        <v>93</v>
      </c>
      <c r="AM69">
        <f t="shared" si="22"/>
        <v>91</v>
      </c>
      <c r="AN69">
        <f t="shared" si="23"/>
        <v>82</v>
      </c>
    </row>
    <row r="70" spans="1:40" x14ac:dyDescent="0.2">
      <c r="A70" t="s">
        <v>226</v>
      </c>
      <c r="B70">
        <v>8</v>
      </c>
      <c r="C70" s="2">
        <v>84</v>
      </c>
      <c r="D70" s="2">
        <v>92</v>
      </c>
      <c r="E70" s="33">
        <v>88</v>
      </c>
      <c r="F70">
        <v>75</v>
      </c>
      <c r="G70">
        <v>74</v>
      </c>
      <c r="H70" s="2">
        <v>73</v>
      </c>
      <c r="I70" s="39">
        <v>78</v>
      </c>
      <c r="J70" s="39">
        <v>82</v>
      </c>
      <c r="K70" s="39">
        <v>85</v>
      </c>
      <c r="L70" s="35">
        <v>14.4</v>
      </c>
      <c r="AC70">
        <v>1</v>
      </c>
      <c r="AE70">
        <f t="shared" si="14"/>
        <v>8</v>
      </c>
      <c r="AF70">
        <f t="shared" si="15"/>
        <v>84</v>
      </c>
      <c r="AG70">
        <f t="shared" si="16"/>
        <v>92</v>
      </c>
      <c r="AH70">
        <f t="shared" si="17"/>
        <v>88</v>
      </c>
      <c r="AI70">
        <f t="shared" si="18"/>
        <v>75</v>
      </c>
      <c r="AJ70">
        <f t="shared" si="19"/>
        <v>74</v>
      </c>
      <c r="AK70">
        <f t="shared" si="20"/>
        <v>73</v>
      </c>
      <c r="AL70">
        <f t="shared" si="21"/>
        <v>78</v>
      </c>
      <c r="AM70">
        <f t="shared" si="22"/>
        <v>82</v>
      </c>
      <c r="AN70">
        <f t="shared" si="23"/>
        <v>85</v>
      </c>
    </row>
    <row r="71" spans="1:40" x14ac:dyDescent="0.2">
      <c r="A71" t="s">
        <v>227</v>
      </c>
      <c r="B71">
        <v>9</v>
      </c>
      <c r="C71">
        <f>84/99*100</f>
        <v>84.848484848484844</v>
      </c>
      <c r="D71" s="2">
        <v>85</v>
      </c>
      <c r="E71">
        <f>84/99*100</f>
        <v>84.848484848484844</v>
      </c>
      <c r="F71">
        <f>71/99*100</f>
        <v>71.717171717171709</v>
      </c>
      <c r="G71">
        <v>75</v>
      </c>
      <c r="H71" s="2">
        <v>81</v>
      </c>
      <c r="I71" s="39">
        <v>82</v>
      </c>
      <c r="J71" s="39">
        <v>71</v>
      </c>
      <c r="K71" s="39">
        <v>79</v>
      </c>
      <c r="L71" s="35">
        <v>14.2</v>
      </c>
      <c r="AC71">
        <v>1</v>
      </c>
      <c r="AE71">
        <f t="shared" si="14"/>
        <v>9</v>
      </c>
      <c r="AF71">
        <f t="shared" si="15"/>
        <v>84.848484848484844</v>
      </c>
      <c r="AG71">
        <f t="shared" si="16"/>
        <v>85</v>
      </c>
      <c r="AH71">
        <f t="shared" si="17"/>
        <v>84.848484848484844</v>
      </c>
      <c r="AI71">
        <f t="shared" si="18"/>
        <v>71.717171717171709</v>
      </c>
      <c r="AJ71">
        <f t="shared" si="19"/>
        <v>75</v>
      </c>
      <c r="AK71">
        <f t="shared" si="20"/>
        <v>81</v>
      </c>
      <c r="AL71">
        <f t="shared" si="21"/>
        <v>82</v>
      </c>
      <c r="AM71">
        <f t="shared" si="22"/>
        <v>71</v>
      </c>
      <c r="AN71">
        <f t="shared" si="23"/>
        <v>79</v>
      </c>
    </row>
    <row r="72" spans="1:40" x14ac:dyDescent="0.2">
      <c r="A72" t="s">
        <v>228</v>
      </c>
      <c r="B72">
        <v>2</v>
      </c>
      <c r="C72" s="2">
        <v>25</v>
      </c>
      <c r="D72" s="2">
        <v>51</v>
      </c>
      <c r="E72">
        <v>56</v>
      </c>
      <c r="F72">
        <v>58</v>
      </c>
      <c r="G72">
        <v>62</v>
      </c>
      <c r="H72" s="2">
        <v>85</v>
      </c>
      <c r="I72" s="39">
        <v>68</v>
      </c>
      <c r="J72" s="39">
        <v>79</v>
      </c>
      <c r="K72" s="39">
        <v>71</v>
      </c>
      <c r="L72" s="35">
        <v>32.4</v>
      </c>
      <c r="AC72">
        <v>1</v>
      </c>
      <c r="AE72">
        <f t="shared" si="14"/>
        <v>2</v>
      </c>
      <c r="AF72">
        <f t="shared" si="15"/>
        <v>25</v>
      </c>
      <c r="AG72">
        <f t="shared" si="16"/>
        <v>51</v>
      </c>
      <c r="AH72">
        <f t="shared" si="17"/>
        <v>56</v>
      </c>
      <c r="AI72">
        <f t="shared" si="18"/>
        <v>58</v>
      </c>
      <c r="AJ72">
        <f t="shared" si="19"/>
        <v>62</v>
      </c>
      <c r="AK72">
        <f t="shared" si="20"/>
        <v>85</v>
      </c>
      <c r="AL72">
        <f t="shared" si="21"/>
        <v>68</v>
      </c>
      <c r="AM72">
        <f t="shared" si="22"/>
        <v>79</v>
      </c>
      <c r="AN72">
        <f t="shared" si="23"/>
        <v>71</v>
      </c>
    </row>
    <row r="73" spans="1:40" x14ac:dyDescent="0.2">
      <c r="A73" t="s">
        <v>231</v>
      </c>
      <c r="B73">
        <v>0</v>
      </c>
      <c r="C73" s="2">
        <v>3</v>
      </c>
      <c r="D73" s="38">
        <f>(E73+C73)/2</f>
        <v>13.116161616161616</v>
      </c>
      <c r="E73">
        <f>23/99*100</f>
        <v>23.232323232323232</v>
      </c>
      <c r="F73">
        <v>29</v>
      </c>
      <c r="G73">
        <v>34</v>
      </c>
      <c r="H73" s="2">
        <v>41</v>
      </c>
      <c r="I73" s="2">
        <v>54</v>
      </c>
      <c r="J73" s="2">
        <v>61</v>
      </c>
      <c r="K73" s="2">
        <v>58</v>
      </c>
      <c r="L73" s="35">
        <v>114.5</v>
      </c>
      <c r="AC73">
        <v>0.98480775931746711</v>
      </c>
      <c r="AE73">
        <f t="shared" si="14"/>
        <v>0</v>
      </c>
      <c r="AF73">
        <f t="shared" si="15"/>
        <v>2.9544232779524013</v>
      </c>
      <c r="AG73">
        <f t="shared" si="16"/>
        <v>12.916897732057889</v>
      </c>
      <c r="AH73">
        <f t="shared" si="17"/>
        <v>22.879372186163376</v>
      </c>
      <c r="AI73">
        <f t="shared" si="18"/>
        <v>28.559425020206547</v>
      </c>
      <c r="AJ73">
        <f t="shared" si="19"/>
        <v>33.483463816793879</v>
      </c>
      <c r="AK73">
        <f t="shared" si="20"/>
        <v>40.37711813201615</v>
      </c>
      <c r="AL73">
        <f t="shared" si="21"/>
        <v>53.179619003143223</v>
      </c>
      <c r="AM73">
        <f t="shared" si="22"/>
        <v>60.073273318365494</v>
      </c>
      <c r="AN73">
        <f t="shared" si="23"/>
        <v>57.118850040413093</v>
      </c>
    </row>
    <row r="74" spans="1:40" x14ac:dyDescent="0.2">
      <c r="A74" t="s">
        <v>232</v>
      </c>
      <c r="B74">
        <v>0</v>
      </c>
      <c r="C74" s="2">
        <v>5</v>
      </c>
      <c r="D74" s="38">
        <f>(E74+C74)/2</f>
        <v>14</v>
      </c>
      <c r="E74">
        <v>23</v>
      </c>
      <c r="F74">
        <v>45</v>
      </c>
      <c r="G74">
        <v>59</v>
      </c>
      <c r="H74" s="2">
        <v>61</v>
      </c>
      <c r="I74" s="2">
        <v>71</v>
      </c>
      <c r="J74" s="2">
        <v>66</v>
      </c>
      <c r="K74" s="2">
        <v>67</v>
      </c>
      <c r="L74" s="35">
        <v>69.099999999999994</v>
      </c>
      <c r="AC74">
        <v>0.98480775931746711</v>
      </c>
      <c r="AE74">
        <f t="shared" si="14"/>
        <v>0</v>
      </c>
      <c r="AF74">
        <f t="shared" si="15"/>
        <v>4.924038796587336</v>
      </c>
      <c r="AG74">
        <f t="shared" si="16"/>
        <v>13.787308630444539</v>
      </c>
      <c r="AH74">
        <f t="shared" si="17"/>
        <v>22.650578464301745</v>
      </c>
      <c r="AI74">
        <f t="shared" si="18"/>
        <v>44.316349169286021</v>
      </c>
      <c r="AJ74">
        <f t="shared" si="19"/>
        <v>58.103657799730563</v>
      </c>
      <c r="AK74">
        <f t="shared" si="20"/>
        <v>60.073273318365494</v>
      </c>
      <c r="AL74">
        <f t="shared" si="21"/>
        <v>69.921350911540159</v>
      </c>
      <c r="AM74">
        <f t="shared" si="22"/>
        <v>64.997312114952834</v>
      </c>
      <c r="AN74">
        <f t="shared" si="23"/>
        <v>65.982119874270296</v>
      </c>
    </row>
    <row r="75" spans="1:40" x14ac:dyDescent="0.2">
      <c r="A75" t="s">
        <v>233</v>
      </c>
      <c r="B75">
        <v>2</v>
      </c>
      <c r="C75" s="2">
        <v>37</v>
      </c>
      <c r="D75" s="2">
        <v>53</v>
      </c>
      <c r="E75">
        <v>53</v>
      </c>
      <c r="F75">
        <v>59</v>
      </c>
      <c r="G75">
        <v>57</v>
      </c>
      <c r="H75" s="2">
        <v>71</v>
      </c>
      <c r="I75" s="2">
        <v>75</v>
      </c>
      <c r="J75" s="2">
        <v>71</v>
      </c>
      <c r="K75" s="2">
        <v>75</v>
      </c>
      <c r="L75" s="35">
        <v>29.7</v>
      </c>
      <c r="AC75">
        <v>0.98480775931746711</v>
      </c>
      <c r="AE75">
        <f t="shared" si="14"/>
        <v>1.9696155186349342</v>
      </c>
      <c r="AF75">
        <f t="shared" si="15"/>
        <v>36.43788709474628</v>
      </c>
      <c r="AG75">
        <f t="shared" si="16"/>
        <v>52.194811243825754</v>
      </c>
      <c r="AH75">
        <f t="shared" si="17"/>
        <v>52.194811243825754</v>
      </c>
      <c r="AI75">
        <f t="shared" si="18"/>
        <v>58.103657799730563</v>
      </c>
      <c r="AJ75">
        <f t="shared" si="19"/>
        <v>56.134042281095624</v>
      </c>
      <c r="AK75">
        <f t="shared" si="20"/>
        <v>69.921350911540159</v>
      </c>
      <c r="AL75">
        <f t="shared" si="21"/>
        <v>73.860581948810037</v>
      </c>
      <c r="AM75">
        <f t="shared" si="22"/>
        <v>69.921350911540159</v>
      </c>
      <c r="AN75">
        <f t="shared" si="23"/>
        <v>73.860581948810037</v>
      </c>
    </row>
    <row r="76" spans="1:40" x14ac:dyDescent="0.2">
      <c r="A76" t="s">
        <v>234</v>
      </c>
      <c r="B76">
        <v>8</v>
      </c>
      <c r="C76" s="2">
        <f>77/99*100</f>
        <v>77.777777777777786</v>
      </c>
      <c r="D76" s="2">
        <v>88</v>
      </c>
      <c r="E76">
        <v>79</v>
      </c>
      <c r="F76">
        <v>57</v>
      </c>
      <c r="G76">
        <v>49</v>
      </c>
      <c r="H76" s="2">
        <v>61</v>
      </c>
      <c r="I76" s="2">
        <v>58</v>
      </c>
      <c r="J76" s="2">
        <v>62</v>
      </c>
      <c r="K76" s="2">
        <v>74</v>
      </c>
      <c r="L76" s="35">
        <v>14.6</v>
      </c>
      <c r="AC76">
        <v>0.98480775931746711</v>
      </c>
      <c r="AE76">
        <f t="shared" si="14"/>
        <v>7.8784620745397369</v>
      </c>
      <c r="AF76">
        <f t="shared" si="15"/>
        <v>76.596159058025222</v>
      </c>
      <c r="AG76">
        <f t="shared" si="16"/>
        <v>86.663082819937102</v>
      </c>
      <c r="AH76">
        <f t="shared" si="17"/>
        <v>77.7998129860799</v>
      </c>
      <c r="AI76">
        <f t="shared" si="18"/>
        <v>56.134042281095624</v>
      </c>
      <c r="AJ76">
        <f t="shared" si="19"/>
        <v>48.255580206555891</v>
      </c>
      <c r="AK76">
        <f t="shared" si="20"/>
        <v>60.073273318365494</v>
      </c>
      <c r="AL76">
        <f t="shared" si="21"/>
        <v>57.118850040413093</v>
      </c>
      <c r="AM76">
        <f t="shared" si="22"/>
        <v>61.058081077682964</v>
      </c>
      <c r="AN76">
        <f t="shared" si="23"/>
        <v>72.87577418949256</v>
      </c>
    </row>
    <row r="77" spans="1:40" x14ac:dyDescent="0.2">
      <c r="A77" t="s">
        <v>235</v>
      </c>
      <c r="B77">
        <v>7</v>
      </c>
      <c r="C77" s="2">
        <v>75</v>
      </c>
      <c r="D77" s="2">
        <v>83</v>
      </c>
      <c r="E77">
        <v>73</v>
      </c>
      <c r="F77">
        <v>58</v>
      </c>
      <c r="G77">
        <v>60</v>
      </c>
      <c r="H77" s="2">
        <v>60</v>
      </c>
      <c r="I77" s="2">
        <v>69</v>
      </c>
      <c r="J77" s="2">
        <v>72</v>
      </c>
      <c r="K77" s="2">
        <v>78</v>
      </c>
      <c r="L77" s="35">
        <v>14.8</v>
      </c>
      <c r="AC77">
        <v>0.98480775931746711</v>
      </c>
      <c r="AE77">
        <f t="shared" si="14"/>
        <v>6.8936543152222693</v>
      </c>
      <c r="AF77">
        <f t="shared" si="15"/>
        <v>73.860581948810037</v>
      </c>
      <c r="AG77">
        <f t="shared" si="16"/>
        <v>81.739044023349777</v>
      </c>
      <c r="AH77">
        <f t="shared" si="17"/>
        <v>71.890966430175098</v>
      </c>
      <c r="AI77">
        <f t="shared" si="18"/>
        <v>57.118850040413093</v>
      </c>
      <c r="AJ77">
        <f t="shared" si="19"/>
        <v>59.088465559048025</v>
      </c>
      <c r="AK77">
        <f t="shared" si="20"/>
        <v>59.088465559048025</v>
      </c>
      <c r="AL77">
        <f t="shared" si="21"/>
        <v>67.951735392905235</v>
      </c>
      <c r="AM77">
        <f t="shared" si="22"/>
        <v>70.906158670857636</v>
      </c>
      <c r="AN77">
        <f t="shared" si="23"/>
        <v>76.815005226762437</v>
      </c>
    </row>
    <row r="78" spans="1:40" x14ac:dyDescent="0.2">
      <c r="A78" t="s">
        <v>236</v>
      </c>
      <c r="B78">
        <v>0</v>
      </c>
      <c r="C78" s="2">
        <v>17</v>
      </c>
      <c r="D78" s="2">
        <v>35</v>
      </c>
      <c r="E78">
        <v>37</v>
      </c>
      <c r="F78">
        <v>43</v>
      </c>
      <c r="G78">
        <v>33</v>
      </c>
      <c r="H78" s="2">
        <v>54</v>
      </c>
      <c r="I78" s="2">
        <v>36</v>
      </c>
      <c r="J78" s="2">
        <f>72/99*100</f>
        <v>72.727272727272734</v>
      </c>
      <c r="K78" s="2">
        <v>74</v>
      </c>
      <c r="L78" s="35">
        <v>122.7</v>
      </c>
      <c r="AC78">
        <v>0.98480775931746711</v>
      </c>
      <c r="AE78">
        <f t="shared" si="14"/>
        <v>0</v>
      </c>
      <c r="AF78">
        <f t="shared" si="15"/>
        <v>16.74173190839694</v>
      </c>
      <c r="AG78">
        <f t="shared" si="16"/>
        <v>34.468271576111349</v>
      </c>
      <c r="AH78">
        <f t="shared" si="17"/>
        <v>36.43788709474628</v>
      </c>
      <c r="AI78">
        <f t="shared" si="18"/>
        <v>42.346733650651089</v>
      </c>
      <c r="AJ78">
        <f t="shared" si="19"/>
        <v>32.498656057476417</v>
      </c>
      <c r="AK78">
        <f t="shared" si="20"/>
        <v>53.179619003143223</v>
      </c>
      <c r="AL78">
        <f t="shared" si="21"/>
        <v>35.453079335428818</v>
      </c>
      <c r="AM78">
        <f t="shared" si="22"/>
        <v>71.622382495815799</v>
      </c>
      <c r="AN78">
        <f t="shared" si="23"/>
        <v>72.87577418949256</v>
      </c>
    </row>
    <row r="79" spans="1:40" x14ac:dyDescent="0.2">
      <c r="A79" t="s">
        <v>237</v>
      </c>
      <c r="B79">
        <v>0</v>
      </c>
      <c r="C79" s="2">
        <v>5</v>
      </c>
      <c r="D79" s="38">
        <f>(E79+C79)/2</f>
        <v>15</v>
      </c>
      <c r="E79">
        <v>25</v>
      </c>
      <c r="F79">
        <v>44</v>
      </c>
      <c r="G79">
        <v>54</v>
      </c>
      <c r="H79" s="2">
        <v>61</v>
      </c>
      <c r="I79" s="2">
        <v>52</v>
      </c>
      <c r="J79" s="2">
        <v>48</v>
      </c>
      <c r="K79" s="2">
        <v>68</v>
      </c>
      <c r="L79" s="35">
        <v>70.400000000000006</v>
      </c>
      <c r="AC79">
        <v>0.93969264562378085</v>
      </c>
      <c r="AE79">
        <f t="shared" si="14"/>
        <v>0</v>
      </c>
      <c r="AF79">
        <f t="shared" si="15"/>
        <v>4.6984632281189045</v>
      </c>
      <c r="AG79">
        <f t="shared" si="16"/>
        <v>14.095389684356713</v>
      </c>
      <c r="AH79">
        <f t="shared" si="17"/>
        <v>23.492316140594522</v>
      </c>
      <c r="AI79">
        <f t="shared" si="18"/>
        <v>41.34647640744636</v>
      </c>
      <c r="AJ79">
        <f t="shared" si="19"/>
        <v>50.743402863684167</v>
      </c>
      <c r="AK79">
        <f t="shared" si="20"/>
        <v>57.32125138305063</v>
      </c>
      <c r="AL79">
        <f t="shared" si="21"/>
        <v>48.864017572436602</v>
      </c>
      <c r="AM79">
        <f t="shared" si="22"/>
        <v>45.105246989941477</v>
      </c>
      <c r="AN79">
        <f t="shared" si="23"/>
        <v>63.899099902417099</v>
      </c>
    </row>
    <row r="80" spans="1:40" x14ac:dyDescent="0.2">
      <c r="A80" t="s">
        <v>238</v>
      </c>
      <c r="B80">
        <v>0</v>
      </c>
      <c r="C80" s="2">
        <v>3</v>
      </c>
      <c r="D80" s="38">
        <f>(E80+C80)/2</f>
        <v>7.5</v>
      </c>
      <c r="E80">
        <v>12</v>
      </c>
      <c r="F80">
        <v>24</v>
      </c>
      <c r="G80">
        <v>48</v>
      </c>
      <c r="H80" s="2">
        <v>54</v>
      </c>
      <c r="I80" s="2">
        <v>65</v>
      </c>
      <c r="J80" s="2">
        <v>72</v>
      </c>
      <c r="K80" s="2">
        <v>67</v>
      </c>
      <c r="L80" s="35">
        <v>90.8</v>
      </c>
      <c r="AC80">
        <v>0.93969264562378085</v>
      </c>
      <c r="AE80">
        <f t="shared" si="14"/>
        <v>0</v>
      </c>
      <c r="AF80">
        <f t="shared" si="15"/>
        <v>2.8190779368713423</v>
      </c>
      <c r="AG80">
        <f t="shared" si="16"/>
        <v>7.0476948421783563</v>
      </c>
      <c r="AH80">
        <f t="shared" si="17"/>
        <v>11.276311747485369</v>
      </c>
      <c r="AI80">
        <f t="shared" si="18"/>
        <v>22.552623494970739</v>
      </c>
      <c r="AJ80">
        <f t="shared" si="19"/>
        <v>45.105246989941477</v>
      </c>
      <c r="AK80">
        <f t="shared" si="20"/>
        <v>50.743402863684167</v>
      </c>
      <c r="AL80">
        <f t="shared" si="21"/>
        <v>61.080021965545754</v>
      </c>
      <c r="AM80">
        <f t="shared" si="22"/>
        <v>67.657870484912223</v>
      </c>
      <c r="AN80">
        <f t="shared" si="23"/>
        <v>62.95940725679332</v>
      </c>
    </row>
    <row r="81" spans="1:40" x14ac:dyDescent="0.2">
      <c r="A81" t="s">
        <v>239</v>
      </c>
      <c r="B81">
        <v>0</v>
      </c>
      <c r="C81" s="2">
        <v>14</v>
      </c>
      <c r="D81" s="38">
        <f>(E81+C81)/2</f>
        <v>23</v>
      </c>
      <c r="E81">
        <v>32</v>
      </c>
      <c r="F81">
        <v>39</v>
      </c>
      <c r="G81">
        <v>50</v>
      </c>
      <c r="H81" s="2">
        <v>56</v>
      </c>
      <c r="I81" s="2">
        <v>64</v>
      </c>
      <c r="J81" s="2">
        <v>64</v>
      </c>
      <c r="K81" s="2">
        <v>79</v>
      </c>
      <c r="L81" s="35">
        <v>81.5</v>
      </c>
      <c r="AC81">
        <v>0.93969264562378085</v>
      </c>
      <c r="AE81">
        <f t="shared" si="14"/>
        <v>0</v>
      </c>
      <c r="AF81">
        <f t="shared" si="15"/>
        <v>13.155697038732932</v>
      </c>
      <c r="AG81">
        <f t="shared" si="16"/>
        <v>21.612930849346959</v>
      </c>
      <c r="AH81">
        <f t="shared" si="17"/>
        <v>30.070164659960987</v>
      </c>
      <c r="AI81">
        <f t="shared" si="18"/>
        <v>36.648013179327457</v>
      </c>
      <c r="AJ81">
        <f t="shared" si="19"/>
        <v>46.984632281189043</v>
      </c>
      <c r="AK81">
        <f t="shared" si="20"/>
        <v>52.622788154931726</v>
      </c>
      <c r="AL81">
        <f t="shared" si="21"/>
        <v>60.140329319921975</v>
      </c>
      <c r="AM81">
        <f t="shared" si="22"/>
        <v>60.140329319921975</v>
      </c>
      <c r="AN81">
        <f t="shared" si="23"/>
        <v>74.235719004278693</v>
      </c>
    </row>
    <row r="82" spans="1:40" x14ac:dyDescent="0.2">
      <c r="A82" t="s">
        <v>240</v>
      </c>
      <c r="B82">
        <v>4</v>
      </c>
      <c r="C82" s="2">
        <f>48/99*100</f>
        <v>48.484848484848484</v>
      </c>
      <c r="D82" s="2">
        <v>55</v>
      </c>
      <c r="E82">
        <v>49</v>
      </c>
      <c r="F82">
        <v>37</v>
      </c>
      <c r="G82">
        <v>36</v>
      </c>
      <c r="H82" s="2">
        <v>55</v>
      </c>
      <c r="I82" s="2">
        <v>66</v>
      </c>
      <c r="J82" s="2">
        <v>68</v>
      </c>
      <c r="K82" s="2">
        <v>72</v>
      </c>
      <c r="L82" s="35">
        <v>50.6</v>
      </c>
      <c r="M82">
        <v>64.7</v>
      </c>
      <c r="N82">
        <v>111.7</v>
      </c>
      <c r="AC82">
        <v>0.93969264562378085</v>
      </c>
      <c r="AE82">
        <f t="shared" si="14"/>
        <v>3.7587705824951234</v>
      </c>
      <c r="AF82">
        <f t="shared" si="15"/>
        <v>45.560855545395434</v>
      </c>
      <c r="AG82">
        <f t="shared" si="16"/>
        <v>51.683095509307947</v>
      </c>
      <c r="AH82">
        <f t="shared" si="17"/>
        <v>46.044939635565264</v>
      </c>
      <c r="AI82">
        <f t="shared" si="18"/>
        <v>34.768627888079891</v>
      </c>
      <c r="AJ82">
        <f t="shared" si="19"/>
        <v>33.828935242456112</v>
      </c>
      <c r="AK82">
        <f t="shared" si="20"/>
        <v>51.683095509307947</v>
      </c>
      <c r="AL82">
        <f t="shared" si="21"/>
        <v>62.019714611169533</v>
      </c>
      <c r="AM82">
        <f t="shared" si="22"/>
        <v>63.899099902417099</v>
      </c>
      <c r="AN82">
        <f t="shared" si="23"/>
        <v>67.657870484912223</v>
      </c>
    </row>
    <row r="83" spans="1:40" x14ac:dyDescent="0.2">
      <c r="A83" t="s">
        <v>246</v>
      </c>
      <c r="B83">
        <v>2</v>
      </c>
      <c r="C83" s="2">
        <v>42</v>
      </c>
      <c r="D83" s="38">
        <f t="shared" ref="D83:D88" si="24">(E83+C83)/2</f>
        <v>45</v>
      </c>
      <c r="E83">
        <v>48</v>
      </c>
      <c r="F83">
        <v>49</v>
      </c>
      <c r="G83">
        <v>68</v>
      </c>
      <c r="H83" s="2">
        <v>57</v>
      </c>
      <c r="I83" s="2">
        <v>67</v>
      </c>
      <c r="J83" s="2">
        <v>70</v>
      </c>
      <c r="K83" s="2">
        <v>74</v>
      </c>
      <c r="L83" s="35">
        <v>41.1</v>
      </c>
      <c r="O83" t="s">
        <v>285</v>
      </c>
      <c r="AC83">
        <v>0.93969264562378085</v>
      </c>
      <c r="AE83">
        <f t="shared" si="14"/>
        <v>1.8793852912475617</v>
      </c>
      <c r="AF83">
        <f t="shared" si="15"/>
        <v>39.467091116198795</v>
      </c>
      <c r="AG83">
        <f t="shared" si="16"/>
        <v>42.28616905307014</v>
      </c>
      <c r="AH83">
        <f t="shared" si="17"/>
        <v>45.105246989941477</v>
      </c>
      <c r="AI83">
        <f t="shared" si="18"/>
        <v>46.044939635565264</v>
      </c>
      <c r="AJ83">
        <f t="shared" si="19"/>
        <v>63.899099902417099</v>
      </c>
      <c r="AK83">
        <f t="shared" si="20"/>
        <v>53.562480800555505</v>
      </c>
      <c r="AL83">
        <f t="shared" si="21"/>
        <v>62.95940725679332</v>
      </c>
      <c r="AM83">
        <f t="shared" si="22"/>
        <v>65.778485193664665</v>
      </c>
      <c r="AN83">
        <f t="shared" si="23"/>
        <v>69.537255776159782</v>
      </c>
    </row>
    <row r="84" spans="1:40" x14ac:dyDescent="0.2">
      <c r="A84" t="s">
        <v>247</v>
      </c>
      <c r="B84">
        <v>0</v>
      </c>
      <c r="C84" s="2">
        <v>4</v>
      </c>
      <c r="D84" s="38">
        <f t="shared" si="24"/>
        <v>14.5</v>
      </c>
      <c r="E84">
        <v>25</v>
      </c>
      <c r="F84">
        <v>36</v>
      </c>
      <c r="G84">
        <v>38</v>
      </c>
      <c r="H84" s="2">
        <f>38/99*100</f>
        <v>38.383838383838381</v>
      </c>
      <c r="I84" s="2">
        <v>63</v>
      </c>
      <c r="J84" s="2">
        <v>71</v>
      </c>
      <c r="K84" s="2">
        <v>83</v>
      </c>
      <c r="L84" s="35">
        <v>111.9</v>
      </c>
      <c r="AC84">
        <v>0.93969264562378085</v>
      </c>
      <c r="AE84">
        <f t="shared" si="14"/>
        <v>0</v>
      </c>
      <c r="AF84">
        <f t="shared" si="15"/>
        <v>3.7587705824951234</v>
      </c>
      <c r="AG84">
        <f t="shared" si="16"/>
        <v>13.625543361544823</v>
      </c>
      <c r="AH84">
        <f t="shared" si="17"/>
        <v>23.492316140594522</v>
      </c>
      <c r="AI84">
        <f t="shared" si="18"/>
        <v>33.828935242456112</v>
      </c>
      <c r="AJ84">
        <f t="shared" si="19"/>
        <v>35.70832053370367</v>
      </c>
      <c r="AK84">
        <f t="shared" si="20"/>
        <v>36.069010640104715</v>
      </c>
      <c r="AL84">
        <f t="shared" si="21"/>
        <v>59.200636674298195</v>
      </c>
      <c r="AM84">
        <f t="shared" si="22"/>
        <v>66.718177839288444</v>
      </c>
      <c r="AN84">
        <f t="shared" si="23"/>
        <v>77.99448958677381</v>
      </c>
    </row>
    <row r="85" spans="1:40" x14ac:dyDescent="0.2">
      <c r="A85" t="s">
        <v>248</v>
      </c>
      <c r="B85">
        <v>0</v>
      </c>
      <c r="C85" s="2">
        <v>8</v>
      </c>
      <c r="D85" s="38">
        <f t="shared" si="24"/>
        <v>20.5</v>
      </c>
      <c r="E85">
        <v>33</v>
      </c>
      <c r="F85">
        <v>56</v>
      </c>
      <c r="G85">
        <v>50</v>
      </c>
      <c r="H85" s="2">
        <v>59</v>
      </c>
      <c r="I85" s="2">
        <v>58</v>
      </c>
      <c r="J85" s="2">
        <v>66</v>
      </c>
      <c r="K85" s="2">
        <v>72</v>
      </c>
      <c r="L85" s="35">
        <v>61</v>
      </c>
      <c r="AC85">
        <v>0.86602545825024957</v>
      </c>
      <c r="AE85">
        <f t="shared" si="14"/>
        <v>0</v>
      </c>
      <c r="AF85">
        <f t="shared" si="15"/>
        <v>6.9282036660019966</v>
      </c>
      <c r="AG85">
        <f t="shared" si="16"/>
        <v>17.753521894130117</v>
      </c>
      <c r="AH85">
        <f t="shared" si="17"/>
        <v>28.578840122258235</v>
      </c>
      <c r="AI85">
        <f t="shared" si="18"/>
        <v>48.497425662013974</v>
      </c>
      <c r="AJ85">
        <f t="shared" si="19"/>
        <v>43.301272912512481</v>
      </c>
      <c r="AK85">
        <f t="shared" si="20"/>
        <v>51.095502036764728</v>
      </c>
      <c r="AL85">
        <f t="shared" si="21"/>
        <v>50.229476578514472</v>
      </c>
      <c r="AM85">
        <f t="shared" si="22"/>
        <v>57.15768024451647</v>
      </c>
      <c r="AN85">
        <f t="shared" si="23"/>
        <v>62.353832994017971</v>
      </c>
    </row>
    <row r="86" spans="1:40" x14ac:dyDescent="0.2">
      <c r="A86" t="s">
        <v>249</v>
      </c>
      <c r="B86">
        <v>0</v>
      </c>
      <c r="C86" s="2">
        <v>10</v>
      </c>
      <c r="D86" s="38">
        <f t="shared" si="24"/>
        <v>15.5</v>
      </c>
      <c r="E86">
        <v>21</v>
      </c>
      <c r="F86">
        <v>41</v>
      </c>
      <c r="G86">
        <v>47</v>
      </c>
      <c r="H86" s="2">
        <v>56</v>
      </c>
      <c r="I86" s="2">
        <v>74</v>
      </c>
      <c r="J86" s="2">
        <f>76/99*100</f>
        <v>76.767676767676761</v>
      </c>
      <c r="K86" s="2">
        <v>66</v>
      </c>
      <c r="L86" s="35">
        <v>82.2</v>
      </c>
      <c r="AC86">
        <v>0.86602545825024957</v>
      </c>
      <c r="AE86">
        <f t="shared" si="14"/>
        <v>0</v>
      </c>
      <c r="AF86">
        <f t="shared" si="15"/>
        <v>8.6602545825024961</v>
      </c>
      <c r="AG86">
        <f t="shared" si="16"/>
        <v>13.423394602878869</v>
      </c>
      <c r="AH86">
        <f t="shared" si="17"/>
        <v>18.186534623255241</v>
      </c>
      <c r="AI86">
        <f t="shared" si="18"/>
        <v>35.507043788260233</v>
      </c>
      <c r="AJ86">
        <f t="shared" si="19"/>
        <v>40.703196537761727</v>
      </c>
      <c r="AK86">
        <f t="shared" si="20"/>
        <v>48.497425662013974</v>
      </c>
      <c r="AL86">
        <f t="shared" si="21"/>
        <v>64.085883910518461</v>
      </c>
      <c r="AM86">
        <f t="shared" si="22"/>
        <v>66.482762451534299</v>
      </c>
      <c r="AN86">
        <f t="shared" si="23"/>
        <v>57.15768024451647</v>
      </c>
    </row>
    <row r="87" spans="1:40" x14ac:dyDescent="0.2">
      <c r="A87" t="s">
        <v>250</v>
      </c>
      <c r="B87">
        <v>0</v>
      </c>
      <c r="C87" s="2">
        <v>7</v>
      </c>
      <c r="D87" s="38">
        <f t="shared" si="24"/>
        <v>11.5</v>
      </c>
      <c r="E87">
        <v>16</v>
      </c>
      <c r="F87">
        <v>41</v>
      </c>
      <c r="G87">
        <v>61</v>
      </c>
      <c r="H87" s="2">
        <v>66</v>
      </c>
      <c r="I87" s="2">
        <v>59</v>
      </c>
      <c r="J87" s="2">
        <f>66/99*100</f>
        <v>66.666666666666657</v>
      </c>
      <c r="K87" s="2">
        <v>77</v>
      </c>
      <c r="L87" s="35">
        <v>73.099999999999994</v>
      </c>
      <c r="AC87">
        <v>0.86602545825024957</v>
      </c>
      <c r="AE87">
        <f t="shared" si="14"/>
        <v>0</v>
      </c>
      <c r="AF87">
        <f t="shared" si="15"/>
        <v>6.0621782077517468</v>
      </c>
      <c r="AG87">
        <f t="shared" si="16"/>
        <v>9.9592927698778695</v>
      </c>
      <c r="AH87">
        <f t="shared" si="17"/>
        <v>13.856407332003993</v>
      </c>
      <c r="AI87">
        <f t="shared" si="18"/>
        <v>35.507043788260233</v>
      </c>
      <c r="AJ87">
        <f t="shared" si="19"/>
        <v>52.827552953265226</v>
      </c>
      <c r="AK87">
        <f t="shared" si="20"/>
        <v>57.15768024451647</v>
      </c>
      <c r="AL87">
        <f t="shared" si="21"/>
        <v>51.095502036764728</v>
      </c>
      <c r="AM87">
        <f t="shared" si="22"/>
        <v>57.735030550016631</v>
      </c>
      <c r="AN87">
        <f t="shared" si="23"/>
        <v>66.683960285269222</v>
      </c>
    </row>
    <row r="88" spans="1:40" x14ac:dyDescent="0.2">
      <c r="A88" t="s">
        <v>251</v>
      </c>
      <c r="B88">
        <v>0</v>
      </c>
      <c r="C88" s="2">
        <v>9</v>
      </c>
      <c r="D88" s="38">
        <f t="shared" si="24"/>
        <v>17</v>
      </c>
      <c r="E88">
        <v>25</v>
      </c>
      <c r="F88">
        <v>23</v>
      </c>
      <c r="G88">
        <v>37</v>
      </c>
      <c r="H88" s="2">
        <v>47</v>
      </c>
      <c r="I88" s="2">
        <v>54</v>
      </c>
      <c r="J88" s="2">
        <f>72/99*100</f>
        <v>72.727272727272734</v>
      </c>
      <c r="K88" s="2">
        <f>59/99*100</f>
        <v>59.595959595959592</v>
      </c>
      <c r="L88" s="35">
        <v>102.5</v>
      </c>
      <c r="AC88">
        <v>0.86602545825024957</v>
      </c>
      <c r="AE88">
        <f t="shared" si="14"/>
        <v>0</v>
      </c>
      <c r="AF88">
        <f t="shared" si="15"/>
        <v>7.7942291242522463</v>
      </c>
      <c r="AG88">
        <f t="shared" si="16"/>
        <v>14.722432790254242</v>
      </c>
      <c r="AH88">
        <f t="shared" si="17"/>
        <v>21.65063645625624</v>
      </c>
      <c r="AI88">
        <f t="shared" si="18"/>
        <v>19.918585539755739</v>
      </c>
      <c r="AJ88">
        <f t="shared" si="19"/>
        <v>32.042941955259231</v>
      </c>
      <c r="AK88">
        <f t="shared" si="20"/>
        <v>40.703196537761727</v>
      </c>
      <c r="AL88">
        <f t="shared" si="21"/>
        <v>46.765374745513476</v>
      </c>
      <c r="AM88">
        <f t="shared" si="22"/>
        <v>62.98366969092725</v>
      </c>
      <c r="AN88">
        <f t="shared" si="23"/>
        <v>51.611618218954263</v>
      </c>
    </row>
    <row r="89" spans="1:40" x14ac:dyDescent="0.2">
      <c r="A89" t="s">
        <v>252</v>
      </c>
      <c r="B89">
        <v>0</v>
      </c>
      <c r="C89" s="2">
        <v>9</v>
      </c>
      <c r="D89" s="38">
        <f t="shared" ref="D89:D120" si="25">(E89+C89)/2</f>
        <v>19.651515151515152</v>
      </c>
      <c r="E89">
        <f>30/99*100</f>
        <v>30.303030303030305</v>
      </c>
      <c r="F89">
        <v>31</v>
      </c>
      <c r="G89">
        <f>63/99*100</f>
        <v>63.636363636363633</v>
      </c>
      <c r="H89" s="2">
        <v>64</v>
      </c>
      <c r="I89" s="2">
        <f>59/99*100</f>
        <v>59.595959595959592</v>
      </c>
      <c r="J89" s="2">
        <f>72/99*100</f>
        <v>72.727272727272734</v>
      </c>
      <c r="K89" s="2">
        <v>63</v>
      </c>
      <c r="L89" s="35">
        <v>73.099999999999994</v>
      </c>
      <c r="AC89">
        <v>0.86602545825024957</v>
      </c>
      <c r="AE89">
        <f t="shared" si="14"/>
        <v>0</v>
      </c>
      <c r="AF89">
        <f t="shared" si="15"/>
        <v>7.7942291242522463</v>
      </c>
      <c r="AG89">
        <f t="shared" si="16"/>
        <v>17.018712414402632</v>
      </c>
      <c r="AH89">
        <f t="shared" si="17"/>
        <v>26.243195704553017</v>
      </c>
      <c r="AI89">
        <f t="shared" si="18"/>
        <v>26.846789205757737</v>
      </c>
      <c r="AJ89">
        <f t="shared" si="19"/>
        <v>55.110710979561333</v>
      </c>
      <c r="AK89">
        <f t="shared" si="20"/>
        <v>55.425629328015972</v>
      </c>
      <c r="AL89">
        <f t="shared" si="21"/>
        <v>51.611618218954263</v>
      </c>
      <c r="AM89">
        <f t="shared" si="22"/>
        <v>62.98366969092725</v>
      </c>
      <c r="AN89">
        <f t="shared" si="23"/>
        <v>54.559603869765724</v>
      </c>
    </row>
    <row r="90" spans="1:40" x14ac:dyDescent="0.2">
      <c r="A90" t="s">
        <v>254</v>
      </c>
      <c r="B90">
        <v>0</v>
      </c>
      <c r="C90" s="2">
        <v>0</v>
      </c>
      <c r="D90" s="38">
        <f t="shared" si="25"/>
        <v>5.0505050505050502</v>
      </c>
      <c r="E90">
        <f>10/99*100</f>
        <v>10.1010101010101</v>
      </c>
      <c r="F90">
        <v>25</v>
      </c>
      <c r="G90">
        <v>35</v>
      </c>
      <c r="H90" s="2">
        <v>41</v>
      </c>
      <c r="I90" s="2">
        <v>63</v>
      </c>
      <c r="J90" s="2">
        <v>66</v>
      </c>
      <c r="K90" s="2">
        <v>71</v>
      </c>
      <c r="L90" s="35">
        <v>105.1</v>
      </c>
      <c r="AC90">
        <v>0.86602545825024957</v>
      </c>
      <c r="AE90">
        <f t="shared" si="14"/>
        <v>0</v>
      </c>
      <c r="AF90">
        <f t="shared" si="15"/>
        <v>0</v>
      </c>
      <c r="AG90">
        <f t="shared" si="16"/>
        <v>4.3738659507588356</v>
      </c>
      <c r="AH90">
        <f t="shared" si="17"/>
        <v>8.7477319015176711</v>
      </c>
      <c r="AI90">
        <f t="shared" si="18"/>
        <v>21.65063645625624</v>
      </c>
      <c r="AJ90">
        <f t="shared" si="19"/>
        <v>30.310891038758736</v>
      </c>
      <c r="AK90">
        <f t="shared" si="20"/>
        <v>35.507043788260233</v>
      </c>
      <c r="AL90">
        <f t="shared" si="21"/>
        <v>54.559603869765724</v>
      </c>
      <c r="AM90">
        <f t="shared" si="22"/>
        <v>57.15768024451647</v>
      </c>
      <c r="AN90">
        <f t="shared" si="23"/>
        <v>61.487807535767722</v>
      </c>
    </row>
    <row r="91" spans="1:40" x14ac:dyDescent="0.2">
      <c r="A91" t="s">
        <v>255</v>
      </c>
      <c r="B91">
        <v>0</v>
      </c>
      <c r="C91" s="2">
        <v>13</v>
      </c>
      <c r="D91" s="38">
        <f t="shared" si="25"/>
        <v>25</v>
      </c>
      <c r="E91">
        <v>37</v>
      </c>
      <c r="F91">
        <f>53/99*100</f>
        <v>53.535353535353536</v>
      </c>
      <c r="G91">
        <v>62</v>
      </c>
      <c r="H91" s="2">
        <v>46</v>
      </c>
      <c r="I91" s="2">
        <f>50/99*100</f>
        <v>50.505050505050505</v>
      </c>
      <c r="J91" s="2">
        <v>72</v>
      </c>
      <c r="K91" s="2">
        <v>67</v>
      </c>
      <c r="L91" s="35">
        <v>58.1</v>
      </c>
      <c r="AC91">
        <v>0.76604453647884152</v>
      </c>
      <c r="AE91">
        <f t="shared" si="14"/>
        <v>0</v>
      </c>
      <c r="AF91">
        <f t="shared" si="15"/>
        <v>9.95857897422494</v>
      </c>
      <c r="AG91">
        <f t="shared" si="16"/>
        <v>19.151113411971039</v>
      </c>
      <c r="AH91">
        <f t="shared" si="17"/>
        <v>28.343647849717136</v>
      </c>
      <c r="AI91">
        <f t="shared" si="18"/>
        <v>41.010465084220812</v>
      </c>
      <c r="AJ91">
        <f t="shared" si="19"/>
        <v>47.494761261688176</v>
      </c>
      <c r="AK91">
        <f t="shared" si="20"/>
        <v>35.238048678026708</v>
      </c>
      <c r="AL91">
        <f t="shared" si="21"/>
        <v>38.689118003981896</v>
      </c>
      <c r="AM91">
        <f t="shared" si="22"/>
        <v>55.155206626476591</v>
      </c>
      <c r="AN91">
        <f t="shared" si="23"/>
        <v>51.324983944082383</v>
      </c>
    </row>
    <row r="92" spans="1:40" x14ac:dyDescent="0.2">
      <c r="A92" t="s">
        <v>256</v>
      </c>
      <c r="B92">
        <v>0</v>
      </c>
      <c r="C92" s="2">
        <v>14</v>
      </c>
      <c r="D92" s="38">
        <f t="shared" si="25"/>
        <v>18.5</v>
      </c>
      <c r="E92">
        <v>23</v>
      </c>
      <c r="F92">
        <v>42</v>
      </c>
      <c r="G92">
        <v>42</v>
      </c>
      <c r="H92" s="2">
        <v>64</v>
      </c>
      <c r="I92" s="2">
        <v>62</v>
      </c>
      <c r="J92" s="2">
        <v>68</v>
      </c>
      <c r="K92" s="2">
        <v>60</v>
      </c>
      <c r="L92" s="35">
        <v>82.1</v>
      </c>
      <c r="AC92">
        <v>0.76604453647884152</v>
      </c>
      <c r="AE92">
        <f t="shared" si="14"/>
        <v>0</v>
      </c>
      <c r="AF92">
        <f t="shared" si="15"/>
        <v>10.724623510703781</v>
      </c>
      <c r="AG92">
        <f t="shared" si="16"/>
        <v>14.171823924858568</v>
      </c>
      <c r="AH92">
        <f t="shared" si="17"/>
        <v>17.619024339013354</v>
      </c>
      <c r="AI92">
        <f t="shared" si="18"/>
        <v>32.173870532111344</v>
      </c>
      <c r="AJ92">
        <f t="shared" si="19"/>
        <v>32.173870532111344</v>
      </c>
      <c r="AK92">
        <f t="shared" si="20"/>
        <v>49.026850334645857</v>
      </c>
      <c r="AL92">
        <f t="shared" si="21"/>
        <v>47.494761261688176</v>
      </c>
      <c r="AM92">
        <f t="shared" si="22"/>
        <v>52.091028480561221</v>
      </c>
      <c r="AN92">
        <f t="shared" si="23"/>
        <v>45.962672188730494</v>
      </c>
    </row>
    <row r="93" spans="1:40" x14ac:dyDescent="0.2">
      <c r="A93" t="s">
        <v>257</v>
      </c>
      <c r="B93">
        <v>0</v>
      </c>
      <c r="C93" s="2">
        <v>5</v>
      </c>
      <c r="D93" s="38">
        <f t="shared" si="25"/>
        <v>10</v>
      </c>
      <c r="E93">
        <v>15</v>
      </c>
      <c r="F93">
        <v>46</v>
      </c>
      <c r="G93">
        <v>50</v>
      </c>
      <c r="H93" s="2">
        <v>54</v>
      </c>
      <c r="I93" s="2">
        <v>64</v>
      </c>
      <c r="J93" s="2">
        <v>59</v>
      </c>
      <c r="K93" s="2">
        <v>69</v>
      </c>
      <c r="L93" s="35">
        <v>81.099999999999994</v>
      </c>
      <c r="AC93">
        <v>0.76604453647884152</v>
      </c>
      <c r="AE93">
        <f t="shared" si="14"/>
        <v>0</v>
      </c>
      <c r="AF93">
        <f t="shared" si="15"/>
        <v>3.8302226823942078</v>
      </c>
      <c r="AG93">
        <f t="shared" si="16"/>
        <v>7.6604453647884156</v>
      </c>
      <c r="AH93">
        <f t="shared" si="17"/>
        <v>11.490668047182623</v>
      </c>
      <c r="AI93">
        <f t="shared" si="18"/>
        <v>35.238048678026708</v>
      </c>
      <c r="AJ93">
        <f t="shared" si="19"/>
        <v>38.302226823942078</v>
      </c>
      <c r="AK93">
        <f t="shared" si="20"/>
        <v>41.366404969857442</v>
      </c>
      <c r="AL93">
        <f t="shared" si="21"/>
        <v>49.026850334645857</v>
      </c>
      <c r="AM93">
        <f t="shared" si="22"/>
        <v>45.196627652251649</v>
      </c>
      <c r="AN93">
        <f t="shared" si="23"/>
        <v>52.857073017040065</v>
      </c>
    </row>
    <row r="94" spans="1:40" x14ac:dyDescent="0.2">
      <c r="A94" t="s">
        <v>258</v>
      </c>
      <c r="B94">
        <v>0</v>
      </c>
      <c r="C94" s="2">
        <v>2</v>
      </c>
      <c r="D94" s="38">
        <f t="shared" si="25"/>
        <v>8.5</v>
      </c>
      <c r="E94">
        <v>15</v>
      </c>
      <c r="F94">
        <v>28</v>
      </c>
      <c r="G94">
        <v>34</v>
      </c>
      <c r="H94" s="2">
        <v>64</v>
      </c>
      <c r="I94" s="2">
        <v>62</v>
      </c>
      <c r="J94" s="2">
        <v>73</v>
      </c>
      <c r="K94" s="2">
        <v>74</v>
      </c>
      <c r="L94" s="35">
        <v>92.4</v>
      </c>
      <c r="AC94">
        <v>0.76604453647884152</v>
      </c>
      <c r="AE94">
        <f t="shared" si="14"/>
        <v>0</v>
      </c>
      <c r="AF94">
        <f t="shared" si="15"/>
        <v>1.532089072957683</v>
      </c>
      <c r="AG94">
        <f t="shared" si="16"/>
        <v>6.5113785600701526</v>
      </c>
      <c r="AH94">
        <f t="shared" si="17"/>
        <v>11.490668047182623</v>
      </c>
      <c r="AI94">
        <f t="shared" si="18"/>
        <v>21.449247021407562</v>
      </c>
      <c r="AJ94">
        <f t="shared" si="19"/>
        <v>26.04551424028061</v>
      </c>
      <c r="AK94">
        <f t="shared" si="20"/>
        <v>49.026850334645857</v>
      </c>
      <c r="AL94">
        <f t="shared" si="21"/>
        <v>47.494761261688176</v>
      </c>
      <c r="AM94">
        <f t="shared" si="22"/>
        <v>55.921251162955429</v>
      </c>
      <c r="AN94">
        <f t="shared" si="23"/>
        <v>56.687295699434273</v>
      </c>
    </row>
    <row r="95" spans="1:40" x14ac:dyDescent="0.2">
      <c r="A95" t="s">
        <v>259</v>
      </c>
      <c r="B95">
        <v>0</v>
      </c>
      <c r="C95" s="2">
        <v>2</v>
      </c>
      <c r="D95" s="38">
        <f t="shared" si="25"/>
        <v>8.5</v>
      </c>
      <c r="E95">
        <v>15</v>
      </c>
      <c r="F95">
        <v>35</v>
      </c>
      <c r="G95">
        <v>56</v>
      </c>
      <c r="H95" s="2">
        <v>63</v>
      </c>
      <c r="I95" s="2">
        <v>69</v>
      </c>
      <c r="J95" s="2">
        <v>79</v>
      </c>
      <c r="K95" s="2">
        <v>75</v>
      </c>
      <c r="L95" s="35">
        <v>78.599999999999994</v>
      </c>
      <c r="AC95">
        <v>0.76604453647884152</v>
      </c>
      <c r="AE95">
        <f t="shared" si="14"/>
        <v>0</v>
      </c>
      <c r="AF95">
        <f t="shared" si="15"/>
        <v>1.532089072957683</v>
      </c>
      <c r="AG95">
        <f t="shared" si="16"/>
        <v>6.5113785600701526</v>
      </c>
      <c r="AH95">
        <f t="shared" si="17"/>
        <v>11.490668047182623</v>
      </c>
      <c r="AI95">
        <f t="shared" si="18"/>
        <v>26.811558776759455</v>
      </c>
      <c r="AJ95">
        <f t="shared" si="19"/>
        <v>42.898494042815123</v>
      </c>
      <c r="AK95">
        <f t="shared" si="20"/>
        <v>48.260805798167013</v>
      </c>
      <c r="AL95">
        <f t="shared" si="21"/>
        <v>52.857073017040065</v>
      </c>
      <c r="AM95">
        <f t="shared" si="22"/>
        <v>60.517518381828481</v>
      </c>
      <c r="AN95">
        <f t="shared" si="23"/>
        <v>57.453340235913117</v>
      </c>
    </row>
    <row r="96" spans="1:40" x14ac:dyDescent="0.2">
      <c r="A96" t="s">
        <v>260</v>
      </c>
      <c r="B96">
        <v>0</v>
      </c>
      <c r="C96" s="2">
        <v>1</v>
      </c>
      <c r="D96" s="38">
        <f t="shared" si="25"/>
        <v>8.5</v>
      </c>
      <c r="E96">
        <v>16</v>
      </c>
      <c r="F96">
        <v>34</v>
      </c>
      <c r="G96">
        <v>44</v>
      </c>
      <c r="H96" s="2">
        <v>50</v>
      </c>
      <c r="I96" s="2">
        <v>70</v>
      </c>
      <c r="J96" s="2">
        <v>59</v>
      </c>
      <c r="K96" s="2">
        <v>62</v>
      </c>
      <c r="L96" s="35">
        <v>89.4</v>
      </c>
      <c r="AC96">
        <v>0.76604453647884152</v>
      </c>
      <c r="AE96">
        <f t="shared" si="14"/>
        <v>0</v>
      </c>
      <c r="AF96">
        <f t="shared" si="15"/>
        <v>0.76604453647884152</v>
      </c>
      <c r="AG96">
        <f t="shared" si="16"/>
        <v>6.5113785600701526</v>
      </c>
      <c r="AH96">
        <f t="shared" si="17"/>
        <v>12.256712583661464</v>
      </c>
      <c r="AI96">
        <f t="shared" si="18"/>
        <v>26.04551424028061</v>
      </c>
      <c r="AJ96">
        <f t="shared" si="19"/>
        <v>33.705959605069026</v>
      </c>
      <c r="AK96">
        <f t="shared" si="20"/>
        <v>38.302226823942078</v>
      </c>
      <c r="AL96">
        <f t="shared" si="21"/>
        <v>53.62311755351891</v>
      </c>
      <c r="AM96">
        <f t="shared" si="22"/>
        <v>45.196627652251649</v>
      </c>
      <c r="AN96">
        <f t="shared" si="23"/>
        <v>47.494761261688176</v>
      </c>
    </row>
    <row r="97" spans="1:40" x14ac:dyDescent="0.2">
      <c r="A97" t="s">
        <v>261</v>
      </c>
      <c r="B97">
        <v>0</v>
      </c>
      <c r="C97" s="2">
        <v>13</v>
      </c>
      <c r="D97" s="38">
        <f t="shared" si="25"/>
        <v>20.5</v>
      </c>
      <c r="E97">
        <v>28</v>
      </c>
      <c r="F97">
        <f>38/99*100</f>
        <v>38.383838383838381</v>
      </c>
      <c r="G97">
        <v>35</v>
      </c>
      <c r="H97" s="2">
        <v>52</v>
      </c>
      <c r="I97" s="2">
        <v>59</v>
      </c>
      <c r="J97" s="2">
        <v>67</v>
      </c>
      <c r="K97" s="2">
        <v>71</v>
      </c>
      <c r="L97" s="35">
        <v>98.4</v>
      </c>
      <c r="AC97">
        <v>0.64278774876398148</v>
      </c>
      <c r="AE97">
        <f t="shared" si="14"/>
        <v>0</v>
      </c>
      <c r="AF97">
        <f t="shared" si="15"/>
        <v>8.3562407339317595</v>
      </c>
      <c r="AG97">
        <f t="shared" si="16"/>
        <v>13.17714884966162</v>
      </c>
      <c r="AH97">
        <f t="shared" si="17"/>
        <v>17.998056965391481</v>
      </c>
      <c r="AI97">
        <f t="shared" si="18"/>
        <v>24.672661063667974</v>
      </c>
      <c r="AJ97">
        <f t="shared" si="19"/>
        <v>22.497571206739352</v>
      </c>
      <c r="AK97">
        <f t="shared" si="20"/>
        <v>33.424962935727038</v>
      </c>
      <c r="AL97">
        <f t="shared" si="21"/>
        <v>37.924477177074905</v>
      </c>
      <c r="AM97">
        <f t="shared" si="22"/>
        <v>43.066779167186759</v>
      </c>
      <c r="AN97">
        <f t="shared" si="23"/>
        <v>45.637930162242682</v>
      </c>
    </row>
    <row r="98" spans="1:40" x14ac:dyDescent="0.2">
      <c r="A98" t="s">
        <v>262</v>
      </c>
      <c r="B98">
        <v>0</v>
      </c>
      <c r="C98" s="2">
        <v>13</v>
      </c>
      <c r="D98" s="38">
        <f t="shared" si="25"/>
        <v>27</v>
      </c>
      <c r="E98">
        <v>41</v>
      </c>
      <c r="F98">
        <v>43</v>
      </c>
      <c r="G98">
        <v>49</v>
      </c>
      <c r="H98" s="2">
        <v>57</v>
      </c>
      <c r="I98" s="2">
        <v>60</v>
      </c>
      <c r="J98" s="2">
        <f>58/99*100</f>
        <v>58.585858585858588</v>
      </c>
      <c r="K98" s="2">
        <v>69</v>
      </c>
      <c r="L98" s="35">
        <v>70</v>
      </c>
      <c r="AC98">
        <v>0.64278774876398148</v>
      </c>
      <c r="AE98">
        <f t="shared" si="14"/>
        <v>0</v>
      </c>
      <c r="AF98">
        <f t="shared" si="15"/>
        <v>8.3562407339317595</v>
      </c>
      <c r="AG98">
        <f t="shared" si="16"/>
        <v>17.355269216627502</v>
      </c>
      <c r="AH98">
        <f t="shared" si="17"/>
        <v>26.35429769932324</v>
      </c>
      <c r="AI98">
        <f t="shared" si="18"/>
        <v>27.639873196851205</v>
      </c>
      <c r="AJ98">
        <f t="shared" si="19"/>
        <v>31.496599689435094</v>
      </c>
      <c r="AK98">
        <f t="shared" si="20"/>
        <v>36.638901679546947</v>
      </c>
      <c r="AL98">
        <f t="shared" si="21"/>
        <v>38.567264925838892</v>
      </c>
      <c r="AM98">
        <f t="shared" si="22"/>
        <v>37.658272149809015</v>
      </c>
      <c r="AN98">
        <f t="shared" si="23"/>
        <v>44.352354664714724</v>
      </c>
    </row>
    <row r="99" spans="1:40" x14ac:dyDescent="0.2">
      <c r="A99" t="s">
        <v>263</v>
      </c>
      <c r="B99">
        <v>0</v>
      </c>
      <c r="C99" s="2">
        <v>7</v>
      </c>
      <c r="D99" s="38">
        <f t="shared" si="25"/>
        <v>19.5</v>
      </c>
      <c r="E99">
        <v>32</v>
      </c>
      <c r="F99">
        <v>42</v>
      </c>
      <c r="G99">
        <v>59</v>
      </c>
      <c r="H99" s="2">
        <v>51</v>
      </c>
      <c r="I99" s="2">
        <f>65/99*100</f>
        <v>65.656565656565661</v>
      </c>
      <c r="J99" s="2">
        <v>72</v>
      </c>
      <c r="K99" s="2">
        <v>67</v>
      </c>
      <c r="L99" s="35">
        <v>71.2</v>
      </c>
      <c r="AC99">
        <v>0.64278774876398148</v>
      </c>
      <c r="AE99">
        <f t="shared" si="14"/>
        <v>0</v>
      </c>
      <c r="AF99">
        <f t="shared" si="15"/>
        <v>4.4995142413478701</v>
      </c>
      <c r="AG99">
        <f t="shared" si="16"/>
        <v>12.534361100897639</v>
      </c>
      <c r="AH99">
        <f t="shared" si="17"/>
        <v>20.569207960447407</v>
      </c>
      <c r="AI99">
        <f t="shared" si="18"/>
        <v>26.997085448087223</v>
      </c>
      <c r="AJ99">
        <f t="shared" si="19"/>
        <v>37.924477177074905</v>
      </c>
      <c r="AK99">
        <f t="shared" si="20"/>
        <v>32.782175186963059</v>
      </c>
      <c r="AL99">
        <f t="shared" si="21"/>
        <v>42.203236029958383</v>
      </c>
      <c r="AM99">
        <f t="shared" si="22"/>
        <v>46.280717911006668</v>
      </c>
      <c r="AN99">
        <f t="shared" si="23"/>
        <v>43.066779167186759</v>
      </c>
    </row>
    <row r="100" spans="1:40" x14ac:dyDescent="0.2">
      <c r="A100" t="s">
        <v>264</v>
      </c>
      <c r="B100">
        <v>0</v>
      </c>
      <c r="C100" s="2">
        <v>5</v>
      </c>
      <c r="D100" s="38">
        <f t="shared" si="25"/>
        <v>16</v>
      </c>
      <c r="E100">
        <v>27</v>
      </c>
      <c r="F100">
        <v>37</v>
      </c>
      <c r="G100">
        <v>51</v>
      </c>
      <c r="H100" s="2">
        <v>52</v>
      </c>
      <c r="I100" s="2">
        <f>53/99*100</f>
        <v>53.535353535353536</v>
      </c>
      <c r="J100" s="2">
        <v>72</v>
      </c>
      <c r="K100" s="2">
        <v>83</v>
      </c>
      <c r="L100" s="35">
        <v>90.8</v>
      </c>
      <c r="AC100">
        <v>0.64278774876398148</v>
      </c>
      <c r="AE100">
        <f t="shared" si="14"/>
        <v>0</v>
      </c>
      <c r="AF100">
        <f t="shared" si="15"/>
        <v>3.2139387438199076</v>
      </c>
      <c r="AG100">
        <f t="shared" si="16"/>
        <v>10.284603980223704</v>
      </c>
      <c r="AH100">
        <f t="shared" si="17"/>
        <v>17.355269216627502</v>
      </c>
      <c r="AI100">
        <f t="shared" si="18"/>
        <v>23.783146704267313</v>
      </c>
      <c r="AJ100">
        <f t="shared" si="19"/>
        <v>32.782175186963059</v>
      </c>
      <c r="AK100">
        <f t="shared" si="20"/>
        <v>33.424962935727038</v>
      </c>
      <c r="AL100">
        <f t="shared" si="21"/>
        <v>34.411869378273757</v>
      </c>
      <c r="AM100">
        <f t="shared" si="22"/>
        <v>46.280717911006668</v>
      </c>
      <c r="AN100">
        <f t="shared" si="23"/>
        <v>53.351383147410466</v>
      </c>
    </row>
    <row r="101" spans="1:40" x14ac:dyDescent="0.2">
      <c r="A101" t="s">
        <v>265</v>
      </c>
      <c r="B101">
        <v>0</v>
      </c>
      <c r="C101" s="2">
        <v>5</v>
      </c>
      <c r="D101" s="38">
        <f t="shared" si="25"/>
        <v>11.5</v>
      </c>
      <c r="E101">
        <v>18</v>
      </c>
      <c r="F101">
        <v>38</v>
      </c>
      <c r="G101">
        <f>62/99*100</f>
        <v>62.62626262626263</v>
      </c>
      <c r="H101" s="2">
        <v>69</v>
      </c>
      <c r="I101" s="2">
        <v>57</v>
      </c>
      <c r="J101" s="2">
        <v>67</v>
      </c>
      <c r="K101" s="2">
        <v>73</v>
      </c>
      <c r="L101" s="35">
        <v>72.2</v>
      </c>
      <c r="AC101">
        <v>0.64278774876398148</v>
      </c>
      <c r="AE101">
        <f t="shared" si="14"/>
        <v>0</v>
      </c>
      <c r="AF101">
        <f t="shared" si="15"/>
        <v>3.2139387438199076</v>
      </c>
      <c r="AG101">
        <f t="shared" si="16"/>
        <v>7.3920591107857874</v>
      </c>
      <c r="AH101">
        <f t="shared" si="17"/>
        <v>11.570179477751667</v>
      </c>
      <c r="AI101">
        <f t="shared" si="18"/>
        <v>24.425934453031296</v>
      </c>
      <c r="AJ101">
        <f t="shared" si="19"/>
        <v>40.255394367037226</v>
      </c>
      <c r="AK101">
        <f t="shared" si="20"/>
        <v>44.352354664714724</v>
      </c>
      <c r="AL101">
        <f t="shared" si="21"/>
        <v>36.638901679546947</v>
      </c>
      <c r="AM101">
        <f t="shared" si="22"/>
        <v>43.066779167186759</v>
      </c>
      <c r="AN101">
        <f t="shared" si="23"/>
        <v>46.923505659770647</v>
      </c>
    </row>
    <row r="102" spans="1:40" x14ac:dyDescent="0.2">
      <c r="A102" t="s">
        <v>266</v>
      </c>
      <c r="B102">
        <v>0</v>
      </c>
      <c r="C102" s="2">
        <v>1</v>
      </c>
      <c r="D102" s="38">
        <f t="shared" si="25"/>
        <v>9.5</v>
      </c>
      <c r="E102">
        <v>18</v>
      </c>
      <c r="F102">
        <v>37</v>
      </c>
      <c r="G102">
        <v>47</v>
      </c>
      <c r="H102" s="2">
        <v>51</v>
      </c>
      <c r="I102" s="2">
        <v>70</v>
      </c>
      <c r="J102" s="2">
        <v>70</v>
      </c>
      <c r="K102" s="2">
        <v>75</v>
      </c>
      <c r="L102" s="35">
        <v>86</v>
      </c>
      <c r="AC102">
        <v>0.64278774876398148</v>
      </c>
      <c r="AE102">
        <f t="shared" si="14"/>
        <v>0</v>
      </c>
      <c r="AF102">
        <f t="shared" si="15"/>
        <v>0.64278774876398148</v>
      </c>
      <c r="AG102">
        <f t="shared" si="16"/>
        <v>6.106483613257824</v>
      </c>
      <c r="AH102">
        <f t="shared" si="17"/>
        <v>11.570179477751667</v>
      </c>
      <c r="AI102">
        <f t="shared" si="18"/>
        <v>23.783146704267313</v>
      </c>
      <c r="AJ102">
        <f t="shared" si="19"/>
        <v>30.211024191907129</v>
      </c>
      <c r="AK102">
        <f t="shared" si="20"/>
        <v>32.782175186963059</v>
      </c>
      <c r="AL102">
        <f t="shared" si="21"/>
        <v>44.995142413478703</v>
      </c>
      <c r="AM102">
        <f t="shared" si="22"/>
        <v>44.995142413478703</v>
      </c>
      <c r="AN102">
        <f t="shared" si="23"/>
        <v>48.209081157298613</v>
      </c>
    </row>
    <row r="103" spans="1:40" x14ac:dyDescent="0.2">
      <c r="A103" t="s">
        <v>267</v>
      </c>
      <c r="B103">
        <v>0</v>
      </c>
      <c r="C103" s="2">
        <v>3</v>
      </c>
      <c r="D103" s="38">
        <f t="shared" si="25"/>
        <v>13</v>
      </c>
      <c r="E103">
        <v>23</v>
      </c>
      <c r="F103">
        <v>39</v>
      </c>
      <c r="G103">
        <v>48</v>
      </c>
      <c r="H103" s="2">
        <v>61</v>
      </c>
      <c r="I103" s="2">
        <v>64</v>
      </c>
      <c r="J103" s="2">
        <v>68</v>
      </c>
      <c r="K103" s="2">
        <v>69</v>
      </c>
      <c r="L103" s="35">
        <v>79.599999999999994</v>
      </c>
      <c r="AC103">
        <v>0.50000018867510931</v>
      </c>
      <c r="AE103">
        <f t="shared" si="14"/>
        <v>0</v>
      </c>
      <c r="AF103">
        <f t="shared" si="15"/>
        <v>1.5000005660253279</v>
      </c>
      <c r="AG103">
        <f t="shared" si="16"/>
        <v>6.5000024527764211</v>
      </c>
      <c r="AH103">
        <f t="shared" si="17"/>
        <v>11.500004339527514</v>
      </c>
      <c r="AI103">
        <f t="shared" si="18"/>
        <v>19.500007358329263</v>
      </c>
      <c r="AJ103">
        <f t="shared" si="19"/>
        <v>24.000009056405247</v>
      </c>
      <c r="AK103">
        <f t="shared" si="20"/>
        <v>30.500011509181668</v>
      </c>
      <c r="AL103">
        <f t="shared" si="21"/>
        <v>32.000012075206996</v>
      </c>
      <c r="AM103">
        <f t="shared" si="22"/>
        <v>34.000012829907433</v>
      </c>
      <c r="AN103">
        <f t="shared" si="23"/>
        <v>34.500013018582543</v>
      </c>
    </row>
    <row r="104" spans="1:40" x14ac:dyDescent="0.2">
      <c r="A104" t="s">
        <v>268</v>
      </c>
      <c r="B104">
        <v>0</v>
      </c>
      <c r="C104" s="2">
        <v>6</v>
      </c>
      <c r="D104" s="38">
        <f t="shared" si="25"/>
        <v>18.5</v>
      </c>
      <c r="E104">
        <v>31</v>
      </c>
      <c r="F104">
        <v>38</v>
      </c>
      <c r="G104">
        <v>50</v>
      </c>
      <c r="H104" s="2">
        <v>51</v>
      </c>
      <c r="I104" s="2">
        <f>60/99*100</f>
        <v>60.606060606060609</v>
      </c>
      <c r="J104" s="2">
        <v>58</v>
      </c>
      <c r="K104" s="2">
        <v>55</v>
      </c>
      <c r="L104" s="35">
        <v>81.5</v>
      </c>
      <c r="AC104">
        <v>0.50000018867510931</v>
      </c>
      <c r="AE104">
        <f t="shared" si="14"/>
        <v>0</v>
      </c>
      <c r="AF104">
        <f t="shared" si="15"/>
        <v>3.0000011320506559</v>
      </c>
      <c r="AG104">
        <f t="shared" si="16"/>
        <v>9.2500034904895223</v>
      </c>
      <c r="AH104">
        <f t="shared" si="17"/>
        <v>15.500005848928389</v>
      </c>
      <c r="AI104">
        <f t="shared" si="18"/>
        <v>19.000007169654154</v>
      </c>
      <c r="AJ104">
        <f t="shared" si="19"/>
        <v>25.000009433755466</v>
      </c>
      <c r="AK104">
        <f t="shared" si="20"/>
        <v>25.500009622430575</v>
      </c>
      <c r="AL104">
        <f t="shared" si="21"/>
        <v>30.303041737885415</v>
      </c>
      <c r="AM104">
        <f t="shared" si="22"/>
        <v>29.00001094315634</v>
      </c>
      <c r="AN104">
        <f t="shared" si="23"/>
        <v>27.500010377131012</v>
      </c>
    </row>
    <row r="105" spans="1:40" x14ac:dyDescent="0.2">
      <c r="A105" t="s">
        <v>269</v>
      </c>
      <c r="B105">
        <v>0</v>
      </c>
      <c r="C105" s="2">
        <v>11</v>
      </c>
      <c r="D105" s="38">
        <f t="shared" si="25"/>
        <v>27.5</v>
      </c>
      <c r="E105">
        <v>44</v>
      </c>
      <c r="F105">
        <v>57</v>
      </c>
      <c r="G105">
        <v>60</v>
      </c>
      <c r="H105" s="2">
        <v>65</v>
      </c>
      <c r="I105" s="2">
        <v>53</v>
      </c>
      <c r="J105" s="2">
        <v>62</v>
      </c>
      <c r="K105" s="2">
        <v>71</v>
      </c>
      <c r="L105" s="35">
        <v>47.9</v>
      </c>
      <c r="AC105">
        <v>0.50000018867510931</v>
      </c>
      <c r="AE105">
        <f t="shared" si="14"/>
        <v>0</v>
      </c>
      <c r="AF105">
        <f t="shared" si="15"/>
        <v>5.5000020754262025</v>
      </c>
      <c r="AG105">
        <f t="shared" si="16"/>
        <v>13.750005188565506</v>
      </c>
      <c r="AH105">
        <f t="shared" si="17"/>
        <v>22.00000830170481</v>
      </c>
      <c r="AI105">
        <f t="shared" si="18"/>
        <v>28.500010754481231</v>
      </c>
      <c r="AJ105">
        <f t="shared" si="19"/>
        <v>30.000011320506559</v>
      </c>
      <c r="AK105">
        <f t="shared" si="20"/>
        <v>32.500012263882105</v>
      </c>
      <c r="AL105">
        <f t="shared" si="21"/>
        <v>26.500009999780794</v>
      </c>
      <c r="AM105">
        <f t="shared" si="22"/>
        <v>31.000011697856777</v>
      </c>
      <c r="AN105">
        <f t="shared" si="23"/>
        <v>35.500013395932761</v>
      </c>
    </row>
    <row r="106" spans="1:40" x14ac:dyDescent="0.2">
      <c r="A106" t="s">
        <v>270</v>
      </c>
      <c r="B106">
        <v>0</v>
      </c>
      <c r="C106" s="2">
        <v>5</v>
      </c>
      <c r="D106" s="38">
        <f t="shared" si="25"/>
        <v>22</v>
      </c>
      <c r="E106">
        <v>39</v>
      </c>
      <c r="F106">
        <v>61</v>
      </c>
      <c r="G106">
        <v>61</v>
      </c>
      <c r="H106" s="2">
        <v>59</v>
      </c>
      <c r="I106" s="2">
        <v>61</v>
      </c>
      <c r="J106" s="2">
        <v>57</v>
      </c>
      <c r="K106" s="2">
        <v>69</v>
      </c>
      <c r="L106" s="35">
        <v>49.5</v>
      </c>
      <c r="AC106">
        <v>0.50000018867510931</v>
      </c>
      <c r="AE106">
        <f t="shared" si="14"/>
        <v>0</v>
      </c>
      <c r="AF106">
        <f t="shared" si="15"/>
        <v>2.5000009433755466</v>
      </c>
      <c r="AG106">
        <f t="shared" si="16"/>
        <v>11.000004150852405</v>
      </c>
      <c r="AH106">
        <f t="shared" si="17"/>
        <v>19.500007358329263</v>
      </c>
      <c r="AI106">
        <f t="shared" si="18"/>
        <v>30.500011509181668</v>
      </c>
      <c r="AJ106">
        <f t="shared" si="19"/>
        <v>30.500011509181668</v>
      </c>
      <c r="AK106">
        <f t="shared" si="20"/>
        <v>29.50001113183145</v>
      </c>
      <c r="AL106">
        <f t="shared" si="21"/>
        <v>30.500011509181668</v>
      </c>
      <c r="AM106">
        <f t="shared" si="22"/>
        <v>28.500010754481231</v>
      </c>
      <c r="AN106">
        <f t="shared" si="23"/>
        <v>34.500013018582543</v>
      </c>
    </row>
    <row r="107" spans="1:40" x14ac:dyDescent="0.2">
      <c r="A107" t="s">
        <v>271</v>
      </c>
      <c r="B107">
        <v>0</v>
      </c>
      <c r="C107" s="2">
        <v>4</v>
      </c>
      <c r="D107" s="38">
        <f t="shared" si="25"/>
        <v>15</v>
      </c>
      <c r="E107">
        <v>26</v>
      </c>
      <c r="F107">
        <v>51</v>
      </c>
      <c r="G107">
        <v>51</v>
      </c>
      <c r="H107" s="2">
        <v>60</v>
      </c>
      <c r="I107" s="2">
        <v>53</v>
      </c>
      <c r="J107" s="2">
        <v>65</v>
      </c>
      <c r="K107" s="2">
        <v>67</v>
      </c>
      <c r="L107" s="35">
        <v>68.900000000000006</v>
      </c>
      <c r="AC107">
        <v>0.50000018867510931</v>
      </c>
      <c r="AE107">
        <f t="shared" si="14"/>
        <v>0</v>
      </c>
      <c r="AF107">
        <f t="shared" si="15"/>
        <v>2.0000007547004373</v>
      </c>
      <c r="AG107">
        <f t="shared" si="16"/>
        <v>7.5000028301266397</v>
      </c>
      <c r="AH107">
        <f t="shared" si="17"/>
        <v>13.000004905552842</v>
      </c>
      <c r="AI107">
        <f t="shared" si="18"/>
        <v>25.500009622430575</v>
      </c>
      <c r="AJ107">
        <f t="shared" si="19"/>
        <v>25.500009622430575</v>
      </c>
      <c r="AK107">
        <f t="shared" si="20"/>
        <v>30.000011320506559</v>
      </c>
      <c r="AL107">
        <f t="shared" si="21"/>
        <v>26.500009999780794</v>
      </c>
      <c r="AM107">
        <f t="shared" si="22"/>
        <v>32.500012263882105</v>
      </c>
      <c r="AN107">
        <f t="shared" si="23"/>
        <v>33.500012641232324</v>
      </c>
    </row>
    <row r="108" spans="1:40" x14ac:dyDescent="0.2">
      <c r="A108" t="s">
        <v>272</v>
      </c>
      <c r="B108">
        <v>0</v>
      </c>
      <c r="C108" s="2">
        <v>6</v>
      </c>
      <c r="D108" s="38">
        <f t="shared" si="25"/>
        <v>17</v>
      </c>
      <c r="E108">
        <v>28</v>
      </c>
      <c r="F108">
        <v>46</v>
      </c>
      <c r="G108">
        <v>61</v>
      </c>
      <c r="H108" s="2">
        <v>61</v>
      </c>
      <c r="I108" s="2">
        <v>52</v>
      </c>
      <c r="J108" s="2">
        <v>74</v>
      </c>
      <c r="K108" s="2">
        <v>76</v>
      </c>
      <c r="L108" s="35">
        <v>65.900000000000006</v>
      </c>
      <c r="AC108">
        <v>0.50000018867510931</v>
      </c>
      <c r="AE108">
        <f t="shared" si="14"/>
        <v>0</v>
      </c>
      <c r="AF108">
        <f t="shared" si="15"/>
        <v>3.0000011320506559</v>
      </c>
      <c r="AG108">
        <f t="shared" si="16"/>
        <v>8.5000032074768583</v>
      </c>
      <c r="AH108">
        <f t="shared" si="17"/>
        <v>14.000005282903061</v>
      </c>
      <c r="AI108">
        <f t="shared" si="18"/>
        <v>23.000008679055028</v>
      </c>
      <c r="AJ108">
        <f t="shared" si="19"/>
        <v>30.500011509181668</v>
      </c>
      <c r="AK108">
        <f t="shared" si="20"/>
        <v>30.500011509181668</v>
      </c>
      <c r="AL108">
        <f t="shared" si="21"/>
        <v>26.000009811105684</v>
      </c>
      <c r="AM108">
        <f t="shared" si="22"/>
        <v>37.000013961958089</v>
      </c>
      <c r="AN108">
        <f t="shared" si="23"/>
        <v>38.000014339308308</v>
      </c>
    </row>
    <row r="109" spans="1:40" x14ac:dyDescent="0.2">
      <c r="A109" t="s">
        <v>273</v>
      </c>
      <c r="B109">
        <v>0</v>
      </c>
      <c r="C109" s="2">
        <v>2</v>
      </c>
      <c r="D109" s="38">
        <f t="shared" si="25"/>
        <v>18</v>
      </c>
      <c r="E109">
        <v>34</v>
      </c>
      <c r="F109">
        <v>57</v>
      </c>
      <c r="G109">
        <v>57</v>
      </c>
      <c r="H109" s="2">
        <v>59</v>
      </c>
      <c r="I109" s="2">
        <v>58</v>
      </c>
      <c r="J109" s="2">
        <v>58</v>
      </c>
      <c r="K109" s="2">
        <v>73</v>
      </c>
      <c r="L109" s="35">
        <v>55.6</v>
      </c>
      <c r="M109" t="s">
        <v>286</v>
      </c>
      <c r="AC109">
        <v>0.34202038217091008</v>
      </c>
      <c r="AE109">
        <f t="shared" si="14"/>
        <v>0</v>
      </c>
      <c r="AF109">
        <f t="shared" si="15"/>
        <v>0.68404076434182015</v>
      </c>
      <c r="AG109">
        <f t="shared" si="16"/>
        <v>6.1563668790763817</v>
      </c>
      <c r="AH109">
        <f t="shared" si="17"/>
        <v>11.628692993810942</v>
      </c>
      <c r="AI109">
        <f t="shared" si="18"/>
        <v>19.495161783741874</v>
      </c>
      <c r="AJ109">
        <f t="shared" si="19"/>
        <v>19.495161783741874</v>
      </c>
      <c r="AK109">
        <f t="shared" si="20"/>
        <v>20.179202548083694</v>
      </c>
      <c r="AL109">
        <f t="shared" si="21"/>
        <v>19.837182165912786</v>
      </c>
      <c r="AM109">
        <f t="shared" si="22"/>
        <v>19.837182165912786</v>
      </c>
      <c r="AN109">
        <f t="shared" si="23"/>
        <v>24.967487898476435</v>
      </c>
    </row>
    <row r="110" spans="1:40" x14ac:dyDescent="0.2">
      <c r="A110" t="s">
        <v>274</v>
      </c>
      <c r="B110">
        <v>0</v>
      </c>
      <c r="C110" s="2">
        <v>4</v>
      </c>
      <c r="D110" s="38">
        <f t="shared" si="25"/>
        <v>21</v>
      </c>
      <c r="E110">
        <v>38</v>
      </c>
      <c r="F110">
        <v>56</v>
      </c>
      <c r="G110">
        <v>45</v>
      </c>
      <c r="H110" s="2">
        <v>51</v>
      </c>
      <c r="I110" s="2">
        <v>54</v>
      </c>
      <c r="J110" s="2">
        <v>58</v>
      </c>
      <c r="K110" s="2">
        <v>66</v>
      </c>
      <c r="L110" s="35">
        <v>61.3</v>
      </c>
      <c r="M110" t="s">
        <v>286</v>
      </c>
      <c r="AC110">
        <v>0.34202038217091008</v>
      </c>
      <c r="AE110">
        <f t="shared" si="14"/>
        <v>0</v>
      </c>
      <c r="AF110">
        <f t="shared" si="15"/>
        <v>1.3680815286836403</v>
      </c>
      <c r="AG110">
        <f t="shared" si="16"/>
        <v>7.182428025589112</v>
      </c>
      <c r="AH110">
        <f t="shared" si="17"/>
        <v>12.996774522494583</v>
      </c>
      <c r="AI110">
        <f t="shared" si="18"/>
        <v>19.153141401570963</v>
      </c>
      <c r="AJ110">
        <f t="shared" si="19"/>
        <v>15.390917197690953</v>
      </c>
      <c r="AK110">
        <f t="shared" si="20"/>
        <v>17.443039490716412</v>
      </c>
      <c r="AL110">
        <f t="shared" si="21"/>
        <v>18.469100637229143</v>
      </c>
      <c r="AM110">
        <f t="shared" si="22"/>
        <v>19.837182165912786</v>
      </c>
      <c r="AN110">
        <f t="shared" si="23"/>
        <v>22.573345223280064</v>
      </c>
    </row>
    <row r="111" spans="1:40" x14ac:dyDescent="0.2">
      <c r="A111" t="s">
        <v>275</v>
      </c>
      <c r="B111">
        <v>0</v>
      </c>
      <c r="C111" s="2">
        <v>6</v>
      </c>
      <c r="D111" s="38">
        <f t="shared" si="25"/>
        <v>21</v>
      </c>
      <c r="E111">
        <v>36</v>
      </c>
      <c r="F111">
        <v>58</v>
      </c>
      <c r="G111">
        <v>41</v>
      </c>
      <c r="H111" s="2">
        <v>56</v>
      </c>
      <c r="I111" s="2">
        <v>51</v>
      </c>
      <c r="J111" s="2">
        <v>54</v>
      </c>
      <c r="K111" s="2">
        <v>65</v>
      </c>
      <c r="L111" s="35">
        <v>61.6</v>
      </c>
      <c r="M111" t="s">
        <v>286</v>
      </c>
      <c r="AC111">
        <v>0.34202038217091008</v>
      </c>
      <c r="AE111">
        <f t="shared" si="14"/>
        <v>0</v>
      </c>
      <c r="AF111">
        <f t="shared" si="15"/>
        <v>2.0521222930254606</v>
      </c>
      <c r="AG111">
        <f t="shared" si="16"/>
        <v>7.182428025589112</v>
      </c>
      <c r="AH111">
        <f t="shared" si="17"/>
        <v>12.312733758152763</v>
      </c>
      <c r="AI111">
        <f t="shared" si="18"/>
        <v>19.837182165912786</v>
      </c>
      <c r="AJ111">
        <f t="shared" si="19"/>
        <v>14.022835669007312</v>
      </c>
      <c r="AK111">
        <f t="shared" si="20"/>
        <v>19.153141401570963</v>
      </c>
      <c r="AL111">
        <f t="shared" si="21"/>
        <v>17.443039490716412</v>
      </c>
      <c r="AM111">
        <f t="shared" si="22"/>
        <v>18.469100637229143</v>
      </c>
      <c r="AN111">
        <f t="shared" si="23"/>
        <v>22.231324841109156</v>
      </c>
    </row>
    <row r="112" spans="1:40" x14ac:dyDescent="0.2">
      <c r="A112" t="s">
        <v>276</v>
      </c>
      <c r="B112">
        <v>0</v>
      </c>
      <c r="C112" s="2">
        <v>6</v>
      </c>
      <c r="D112" s="38">
        <f t="shared" si="25"/>
        <v>24</v>
      </c>
      <c r="E112">
        <v>42</v>
      </c>
      <c r="F112">
        <v>55</v>
      </c>
      <c r="G112">
        <v>50</v>
      </c>
      <c r="H112" s="2">
        <v>61</v>
      </c>
      <c r="I112" s="2">
        <v>62</v>
      </c>
      <c r="J112" s="2">
        <v>61</v>
      </c>
      <c r="K112" s="2">
        <v>70</v>
      </c>
      <c r="L112" s="35">
        <v>55.5</v>
      </c>
      <c r="M112" t="s">
        <v>286</v>
      </c>
      <c r="AC112">
        <v>0.34202038217091008</v>
      </c>
      <c r="AE112">
        <f t="shared" si="14"/>
        <v>0</v>
      </c>
      <c r="AF112">
        <f t="shared" si="15"/>
        <v>2.0521222930254606</v>
      </c>
      <c r="AG112">
        <f t="shared" si="16"/>
        <v>8.2084891721018423</v>
      </c>
      <c r="AH112">
        <f t="shared" si="17"/>
        <v>14.364856051178224</v>
      </c>
      <c r="AI112">
        <f t="shared" si="18"/>
        <v>18.811121019400055</v>
      </c>
      <c r="AJ112">
        <f t="shared" si="19"/>
        <v>17.101019108545504</v>
      </c>
      <c r="AK112">
        <f t="shared" si="20"/>
        <v>20.863243312425514</v>
      </c>
      <c r="AL112">
        <f t="shared" si="21"/>
        <v>21.205263694596425</v>
      </c>
      <c r="AM112">
        <f t="shared" si="22"/>
        <v>20.863243312425514</v>
      </c>
      <c r="AN112">
        <f t="shared" si="23"/>
        <v>23.941426751963704</v>
      </c>
    </row>
    <row r="113" spans="1:43" x14ac:dyDescent="0.2">
      <c r="A113" t="s">
        <v>277</v>
      </c>
      <c r="B113">
        <v>0</v>
      </c>
      <c r="C113" s="2">
        <v>5</v>
      </c>
      <c r="D113" s="38">
        <f t="shared" si="25"/>
        <v>23</v>
      </c>
      <c r="E113">
        <v>41</v>
      </c>
      <c r="F113">
        <v>53</v>
      </c>
      <c r="G113">
        <v>62</v>
      </c>
      <c r="H113" s="2">
        <v>58</v>
      </c>
      <c r="I113" s="2">
        <v>61</v>
      </c>
      <c r="J113" s="2">
        <v>63</v>
      </c>
      <c r="K113" s="2">
        <v>69</v>
      </c>
      <c r="L113" s="35">
        <v>52.9</v>
      </c>
      <c r="M113" t="s">
        <v>286</v>
      </c>
      <c r="AC113">
        <v>0.34202038217091008</v>
      </c>
      <c r="AE113">
        <f t="shared" si="14"/>
        <v>0</v>
      </c>
      <c r="AF113">
        <f t="shared" si="15"/>
        <v>1.7101019108545503</v>
      </c>
      <c r="AG113">
        <f t="shared" si="16"/>
        <v>7.8664687899309316</v>
      </c>
      <c r="AH113">
        <f t="shared" si="17"/>
        <v>14.022835669007312</v>
      </c>
      <c r="AI113">
        <f t="shared" si="18"/>
        <v>18.127080255058235</v>
      </c>
      <c r="AJ113">
        <f t="shared" si="19"/>
        <v>21.205263694596425</v>
      </c>
      <c r="AK113">
        <f t="shared" si="20"/>
        <v>19.837182165912786</v>
      </c>
      <c r="AL113">
        <f t="shared" si="21"/>
        <v>20.863243312425514</v>
      </c>
      <c r="AM113">
        <f t="shared" si="22"/>
        <v>21.547284076767333</v>
      </c>
      <c r="AN113">
        <f t="shared" si="23"/>
        <v>23.599406369792796</v>
      </c>
    </row>
    <row r="114" spans="1:43" x14ac:dyDescent="0.2">
      <c r="A114" t="s">
        <v>278</v>
      </c>
      <c r="B114">
        <v>0</v>
      </c>
      <c r="C114" s="2">
        <v>10</v>
      </c>
      <c r="D114" s="38">
        <f t="shared" si="25"/>
        <v>25</v>
      </c>
      <c r="E114">
        <v>40</v>
      </c>
      <c r="F114">
        <v>48</v>
      </c>
      <c r="G114">
        <v>56</v>
      </c>
      <c r="H114" s="2">
        <v>56</v>
      </c>
      <c r="I114" s="2">
        <v>63</v>
      </c>
      <c r="J114" s="2">
        <v>66</v>
      </c>
      <c r="K114" s="2">
        <v>72</v>
      </c>
      <c r="L114" s="35">
        <v>60.9</v>
      </c>
      <c r="M114" t="s">
        <v>286</v>
      </c>
      <c r="AC114">
        <v>0.34202038217091008</v>
      </c>
      <c r="AE114">
        <f t="shared" si="14"/>
        <v>0</v>
      </c>
      <c r="AF114">
        <f t="shared" si="15"/>
        <v>3.4202038217091006</v>
      </c>
      <c r="AG114">
        <f t="shared" si="16"/>
        <v>8.5505095542727521</v>
      </c>
      <c r="AH114">
        <f t="shared" si="17"/>
        <v>13.680815286836403</v>
      </c>
      <c r="AI114">
        <f t="shared" si="18"/>
        <v>16.416978344203685</v>
      </c>
      <c r="AJ114">
        <f t="shared" si="19"/>
        <v>19.153141401570963</v>
      </c>
      <c r="AK114">
        <f t="shared" si="20"/>
        <v>19.153141401570963</v>
      </c>
      <c r="AL114">
        <f t="shared" si="21"/>
        <v>21.547284076767333</v>
      </c>
      <c r="AM114">
        <f t="shared" si="22"/>
        <v>22.573345223280064</v>
      </c>
      <c r="AN114">
        <f t="shared" si="23"/>
        <v>24.625467516305527</v>
      </c>
    </row>
    <row r="115" spans="1:43" x14ac:dyDescent="0.2">
      <c r="A115" t="s">
        <v>279</v>
      </c>
      <c r="B115">
        <v>0</v>
      </c>
      <c r="C115" s="2">
        <v>2</v>
      </c>
      <c r="D115" s="38">
        <f t="shared" si="25"/>
        <v>23.5</v>
      </c>
      <c r="E115">
        <v>45</v>
      </c>
      <c r="F115">
        <v>70</v>
      </c>
      <c r="G115">
        <v>63</v>
      </c>
      <c r="H115" s="2">
        <v>62</v>
      </c>
      <c r="I115" s="2">
        <v>54</v>
      </c>
      <c r="J115" s="2">
        <v>58</v>
      </c>
      <c r="K115" s="2">
        <v>75</v>
      </c>
      <c r="L115" s="35">
        <v>43.2</v>
      </c>
      <c r="M115" t="s">
        <v>286</v>
      </c>
      <c r="AC115">
        <v>0.1736484637381655</v>
      </c>
      <c r="AE115">
        <f t="shared" si="14"/>
        <v>0</v>
      </c>
      <c r="AF115">
        <f t="shared" si="15"/>
        <v>0.34729692747633101</v>
      </c>
      <c r="AG115">
        <f t="shared" si="16"/>
        <v>4.0807388978468895</v>
      </c>
      <c r="AH115">
        <f t="shared" si="17"/>
        <v>7.8141808682174476</v>
      </c>
      <c r="AI115">
        <f t="shared" si="18"/>
        <v>12.155392461671585</v>
      </c>
      <c r="AJ115">
        <f t="shared" si="19"/>
        <v>10.939853215504426</v>
      </c>
      <c r="AK115">
        <f t="shared" si="20"/>
        <v>10.766204751766262</v>
      </c>
      <c r="AL115">
        <f t="shared" si="21"/>
        <v>9.3770170418609364</v>
      </c>
      <c r="AM115">
        <f t="shared" si="22"/>
        <v>10.071610896813599</v>
      </c>
      <c r="AN115">
        <f t="shared" si="23"/>
        <v>13.023634780362412</v>
      </c>
    </row>
    <row r="116" spans="1:43" x14ac:dyDescent="0.2">
      <c r="A116" t="s">
        <v>280</v>
      </c>
      <c r="B116">
        <v>0</v>
      </c>
      <c r="C116" s="2">
        <v>4</v>
      </c>
      <c r="D116" s="38">
        <f t="shared" si="25"/>
        <v>24.5</v>
      </c>
      <c r="E116">
        <v>45</v>
      </c>
      <c r="F116">
        <v>67</v>
      </c>
      <c r="G116">
        <v>55</v>
      </c>
      <c r="H116" s="2">
        <v>50</v>
      </c>
      <c r="I116" s="2">
        <v>61</v>
      </c>
      <c r="J116" s="2">
        <v>61</v>
      </c>
      <c r="K116" s="2">
        <v>69</v>
      </c>
      <c r="L116" s="35">
        <v>54</v>
      </c>
      <c r="M116" t="s">
        <v>286</v>
      </c>
      <c r="AC116">
        <v>0.1736484637381655</v>
      </c>
      <c r="AE116">
        <f t="shared" si="14"/>
        <v>0</v>
      </c>
      <c r="AF116">
        <f t="shared" si="15"/>
        <v>0.69459385495266202</v>
      </c>
      <c r="AG116">
        <f t="shared" si="16"/>
        <v>4.2543873615850547</v>
      </c>
      <c r="AH116">
        <f t="shared" si="17"/>
        <v>7.8141808682174476</v>
      </c>
      <c r="AI116">
        <f t="shared" si="18"/>
        <v>11.634447070457089</v>
      </c>
      <c r="AJ116">
        <f t="shared" si="19"/>
        <v>9.5506655055991025</v>
      </c>
      <c r="AK116">
        <f t="shared" si="20"/>
        <v>8.6824231869082755</v>
      </c>
      <c r="AL116">
        <f t="shared" si="21"/>
        <v>10.592556288028096</v>
      </c>
      <c r="AM116">
        <f t="shared" si="22"/>
        <v>10.592556288028096</v>
      </c>
      <c r="AN116">
        <f t="shared" si="23"/>
        <v>11.981743997933419</v>
      </c>
    </row>
    <row r="117" spans="1:43" x14ac:dyDescent="0.2">
      <c r="A117" t="s">
        <v>281</v>
      </c>
      <c r="B117">
        <v>0</v>
      </c>
      <c r="C117" s="2">
        <v>6</v>
      </c>
      <c r="D117" s="38">
        <f t="shared" si="25"/>
        <v>22</v>
      </c>
      <c r="E117">
        <v>38</v>
      </c>
      <c r="F117">
        <v>57</v>
      </c>
      <c r="G117">
        <v>42</v>
      </c>
      <c r="H117" s="2">
        <v>60</v>
      </c>
      <c r="I117" s="2">
        <v>59</v>
      </c>
      <c r="J117" s="2">
        <v>64</v>
      </c>
      <c r="K117" s="2">
        <v>73</v>
      </c>
      <c r="L117" s="35">
        <v>61.4</v>
      </c>
      <c r="M117" t="s">
        <v>286</v>
      </c>
      <c r="AC117">
        <v>0.1736484637381655</v>
      </c>
      <c r="AE117">
        <f t="shared" si="14"/>
        <v>0</v>
      </c>
      <c r="AF117">
        <f t="shared" si="15"/>
        <v>1.0418907824289931</v>
      </c>
      <c r="AG117">
        <f t="shared" si="16"/>
        <v>3.8202662022396412</v>
      </c>
      <c r="AH117">
        <f t="shared" si="17"/>
        <v>6.5986416220502893</v>
      </c>
      <c r="AI117">
        <f t="shared" si="18"/>
        <v>9.897962433075433</v>
      </c>
      <c r="AJ117">
        <f t="shared" si="19"/>
        <v>7.2932354770029511</v>
      </c>
      <c r="AK117">
        <f t="shared" si="20"/>
        <v>10.41890782428993</v>
      </c>
      <c r="AL117">
        <f t="shared" si="21"/>
        <v>10.245259360551765</v>
      </c>
      <c r="AM117">
        <f t="shared" si="22"/>
        <v>11.113501679242592</v>
      </c>
      <c r="AN117">
        <f t="shared" si="23"/>
        <v>12.676337852886082</v>
      </c>
    </row>
    <row r="118" spans="1:43" x14ac:dyDescent="0.2">
      <c r="A118" t="s">
        <v>282</v>
      </c>
      <c r="B118">
        <v>0</v>
      </c>
      <c r="C118" s="2">
        <v>2</v>
      </c>
      <c r="D118" s="38">
        <f t="shared" si="25"/>
        <v>20.5</v>
      </c>
      <c r="E118">
        <v>39</v>
      </c>
      <c r="F118">
        <v>54</v>
      </c>
      <c r="G118">
        <v>40</v>
      </c>
      <c r="H118" s="2">
        <v>48</v>
      </c>
      <c r="I118" s="2">
        <v>60</v>
      </c>
      <c r="J118" s="2">
        <v>61</v>
      </c>
      <c r="K118" s="2">
        <v>67</v>
      </c>
      <c r="L118" s="35">
        <v>69.7</v>
      </c>
      <c r="M118" t="s">
        <v>286</v>
      </c>
      <c r="AC118">
        <v>0.1736484637381655</v>
      </c>
      <c r="AE118">
        <f t="shared" si="14"/>
        <v>0</v>
      </c>
      <c r="AF118">
        <f t="shared" si="15"/>
        <v>0.34729692747633101</v>
      </c>
      <c r="AG118">
        <f t="shared" si="16"/>
        <v>3.5597935066323929</v>
      </c>
      <c r="AH118">
        <f t="shared" si="17"/>
        <v>6.7722900857884545</v>
      </c>
      <c r="AI118">
        <f t="shared" si="18"/>
        <v>9.3770170418609364</v>
      </c>
      <c r="AJ118">
        <f t="shared" si="19"/>
        <v>6.9459385495266197</v>
      </c>
      <c r="AK118">
        <f t="shared" si="20"/>
        <v>8.3351262594319451</v>
      </c>
      <c r="AL118">
        <f t="shared" si="21"/>
        <v>10.41890782428993</v>
      </c>
      <c r="AM118">
        <f t="shared" si="22"/>
        <v>10.592556288028096</v>
      </c>
      <c r="AN118">
        <f t="shared" si="23"/>
        <v>11.634447070457089</v>
      </c>
    </row>
    <row r="119" spans="1:43" x14ac:dyDescent="0.2">
      <c r="A119" t="s">
        <v>283</v>
      </c>
      <c r="B119">
        <v>0</v>
      </c>
      <c r="C119" s="2">
        <v>5</v>
      </c>
      <c r="D119" s="38">
        <f t="shared" si="25"/>
        <v>18</v>
      </c>
      <c r="E119">
        <v>31</v>
      </c>
      <c r="F119">
        <v>50</v>
      </c>
      <c r="G119">
        <v>42</v>
      </c>
      <c r="H119" s="2">
        <v>48</v>
      </c>
      <c r="I119" s="2">
        <v>66</v>
      </c>
      <c r="J119" s="2">
        <v>67</v>
      </c>
      <c r="K119" s="2">
        <v>68</v>
      </c>
      <c r="L119" s="35">
        <v>79.599999999999994</v>
      </c>
      <c r="M119" t="s">
        <v>286</v>
      </c>
      <c r="AC119">
        <v>0.1736484637381655</v>
      </c>
      <c r="AE119">
        <f t="shared" si="14"/>
        <v>0</v>
      </c>
      <c r="AF119">
        <f t="shared" si="15"/>
        <v>0.86824231869082746</v>
      </c>
      <c r="AG119">
        <f t="shared" si="16"/>
        <v>3.125672347286979</v>
      </c>
      <c r="AH119">
        <f t="shared" si="17"/>
        <v>5.3831023758831309</v>
      </c>
      <c r="AI119">
        <f t="shared" si="18"/>
        <v>8.6824231869082755</v>
      </c>
      <c r="AJ119">
        <f t="shared" si="19"/>
        <v>7.2932354770029511</v>
      </c>
      <c r="AK119">
        <f t="shared" si="20"/>
        <v>8.3351262594319451</v>
      </c>
      <c r="AL119">
        <f t="shared" si="21"/>
        <v>11.460798606718923</v>
      </c>
      <c r="AM119">
        <f t="shared" si="22"/>
        <v>11.634447070457089</v>
      </c>
      <c r="AN119">
        <f t="shared" si="23"/>
        <v>11.808095534195255</v>
      </c>
    </row>
    <row r="120" spans="1:43" x14ac:dyDescent="0.2">
      <c r="A120" t="s">
        <v>284</v>
      </c>
      <c r="B120">
        <v>0</v>
      </c>
      <c r="C120" s="2">
        <v>4</v>
      </c>
      <c r="D120" s="38">
        <f t="shared" si="25"/>
        <v>18.5</v>
      </c>
      <c r="E120">
        <v>33</v>
      </c>
      <c r="F120">
        <v>43</v>
      </c>
      <c r="G120">
        <v>41</v>
      </c>
      <c r="H120" s="2">
        <v>46</v>
      </c>
      <c r="I120" s="2">
        <v>60</v>
      </c>
      <c r="J120" s="2">
        <f>63/99*100</f>
        <v>63.636363636363633</v>
      </c>
      <c r="K120" s="2">
        <v>69</v>
      </c>
      <c r="L120" s="35">
        <v>93.9</v>
      </c>
      <c r="M120" t="s">
        <v>286</v>
      </c>
      <c r="AC120">
        <v>0.1736484637381655</v>
      </c>
      <c r="AE120">
        <f t="shared" si="14"/>
        <v>0</v>
      </c>
      <c r="AF120">
        <f t="shared" si="15"/>
        <v>0.69459385495266202</v>
      </c>
      <c r="AG120">
        <f t="shared" si="16"/>
        <v>3.212496579156062</v>
      </c>
      <c r="AH120">
        <f t="shared" si="17"/>
        <v>5.7303993033594613</v>
      </c>
      <c r="AI120">
        <f t="shared" si="18"/>
        <v>7.4668839407411163</v>
      </c>
      <c r="AJ120">
        <f t="shared" si="19"/>
        <v>7.1195870132647858</v>
      </c>
      <c r="AK120">
        <f t="shared" si="20"/>
        <v>7.9878293319556128</v>
      </c>
      <c r="AL120">
        <f t="shared" si="21"/>
        <v>10.41890782428993</v>
      </c>
      <c r="AM120">
        <f t="shared" si="22"/>
        <v>11.050356783337804</v>
      </c>
      <c r="AN120">
        <f t="shared" si="23"/>
        <v>11.981743997933419</v>
      </c>
    </row>
    <row r="121" spans="1:43" x14ac:dyDescent="0.2">
      <c r="B121" s="3">
        <v>10</v>
      </c>
      <c r="C121" s="3">
        <v>20</v>
      </c>
      <c r="D121" s="3">
        <v>30</v>
      </c>
      <c r="E121" s="3">
        <v>40</v>
      </c>
      <c r="F121" s="3">
        <v>60</v>
      </c>
      <c r="G121" s="3">
        <v>80</v>
      </c>
      <c r="H121" s="3">
        <v>100</v>
      </c>
      <c r="I121" s="3">
        <v>120</v>
      </c>
      <c r="J121" s="3">
        <v>140</v>
      </c>
      <c r="K121" s="3">
        <v>160</v>
      </c>
      <c r="L121" s="34">
        <f>AVERAGE(L3:L66)</f>
        <v>69.4296875</v>
      </c>
      <c r="N121">
        <f>AVERAGE(N3:N66)</f>
        <v>66.732812499999994</v>
      </c>
    </row>
    <row r="122" spans="1:43" x14ac:dyDescent="0.2">
      <c r="A122" t="s">
        <v>244</v>
      </c>
      <c r="C122" s="37">
        <f t="shared" ref="C122:K122" si="26">AVERAGE(C3:C66)</f>
        <v>6.890625</v>
      </c>
      <c r="D122" s="37">
        <f t="shared" si="26"/>
        <v>21.7265625</v>
      </c>
      <c r="E122" s="37">
        <f t="shared" si="26"/>
        <v>34.140625</v>
      </c>
      <c r="F122" s="37">
        <f t="shared" si="26"/>
        <v>46.171875</v>
      </c>
      <c r="G122" s="37">
        <f t="shared" si="26"/>
        <v>55.078125</v>
      </c>
      <c r="H122" s="37">
        <f t="shared" si="26"/>
        <v>61.640625</v>
      </c>
      <c r="I122" s="37">
        <f t="shared" si="26"/>
        <v>66.607142857142861</v>
      </c>
      <c r="J122" s="37">
        <f t="shared" si="26"/>
        <v>74.499024846681095</v>
      </c>
      <c r="K122" s="37">
        <f t="shared" si="26"/>
        <v>82.39369701479076</v>
      </c>
      <c r="L122" s="3">
        <v>65.5</v>
      </c>
      <c r="M122" t="s">
        <v>36</v>
      </c>
      <c r="AC122">
        <f>SUM(AC3:AC120)</f>
        <v>80.795353706035428</v>
      </c>
      <c r="AD122" t="s">
        <v>241</v>
      </c>
      <c r="AE122">
        <f>SUM(AE3:AE120)/$AC$122</f>
        <v>0.53672264000767345</v>
      </c>
      <c r="AF122">
        <f t="shared" ref="AF122:AN122" si="27">SUM(AF3:AF120)/$AC$122</f>
        <v>12.799242950468033</v>
      </c>
      <c r="AG122">
        <f t="shared" si="27"/>
        <v>25.762280183789944</v>
      </c>
      <c r="AH122">
        <f t="shared" si="27"/>
        <v>35.403580672276867</v>
      </c>
      <c r="AI122">
        <f t="shared" si="27"/>
        <v>45.926347391791488</v>
      </c>
      <c r="AJ122">
        <f t="shared" si="27"/>
        <v>54.363050702426584</v>
      </c>
      <c r="AK122">
        <f t="shared" si="27"/>
        <v>60.713964801255571</v>
      </c>
      <c r="AL122">
        <f t="shared" si="27"/>
        <v>65.509308749693631</v>
      </c>
      <c r="AM122">
        <f t="shared" si="27"/>
        <v>71.454758240227648</v>
      </c>
      <c r="AN122">
        <f t="shared" si="27"/>
        <v>77.250035405363093</v>
      </c>
      <c r="AP122" t="s">
        <v>195</v>
      </c>
      <c r="AQ122">
        <v>66.3</v>
      </c>
    </row>
    <row r="123" spans="1:43" x14ac:dyDescent="0.2">
      <c r="A123" t="s">
        <v>190</v>
      </c>
      <c r="C123" s="37">
        <f t="shared" ref="C123:K123" si="28">STDEV(C3:C66)</f>
        <v>6.507912613680487</v>
      </c>
      <c r="D123" s="37">
        <f t="shared" si="28"/>
        <v>14.640379496637221</v>
      </c>
      <c r="E123" s="37">
        <f t="shared" si="28"/>
        <v>15.690323767234215</v>
      </c>
      <c r="F123" s="37">
        <f t="shared" si="28"/>
        <v>11.847650209057933</v>
      </c>
      <c r="G123" s="37">
        <f t="shared" si="28"/>
        <v>10.61341572039691</v>
      </c>
      <c r="H123" s="37">
        <f t="shared" si="28"/>
        <v>10.467435803557015</v>
      </c>
      <c r="I123" s="37">
        <f t="shared" si="28"/>
        <v>12.071358128844887</v>
      </c>
      <c r="J123" s="37">
        <f t="shared" si="28"/>
        <v>12.989857290547921</v>
      </c>
      <c r="K123" s="37">
        <f t="shared" si="28"/>
        <v>13.623999417407019</v>
      </c>
      <c r="AD123" t="s">
        <v>209</v>
      </c>
      <c r="AE123">
        <f>STDEV(AE3:AE120)/SQRT(COUNT(AE3:AE120))</f>
        <v>0.13884884486024091</v>
      </c>
      <c r="AF123">
        <f t="shared" ref="AF123:AN123" si="29">STDEV(AF3:AF120)/SQRT(COUNT(AF3:AF120))</f>
        <v>1.4728539690239415</v>
      </c>
      <c r="AG123">
        <f t="shared" si="29"/>
        <v>1.7650035440152783</v>
      </c>
      <c r="AH123">
        <f t="shared" si="29"/>
        <v>1.7056580773224268</v>
      </c>
      <c r="AI123">
        <f t="shared" si="29"/>
        <v>1.4950742940166022</v>
      </c>
      <c r="AJ123">
        <f t="shared" si="29"/>
        <v>1.7138282944537457</v>
      </c>
      <c r="AK123">
        <f t="shared" si="29"/>
        <v>1.8307453901230832</v>
      </c>
      <c r="AL123">
        <f t="shared" si="29"/>
        <v>1.9905637290762552</v>
      </c>
      <c r="AM123">
        <f t="shared" si="29"/>
        <v>2.0925966462004362</v>
      </c>
      <c r="AN123">
        <f t="shared" si="29"/>
        <v>2.2311522889981723</v>
      </c>
    </row>
    <row r="124" spans="1:43" x14ac:dyDescent="0.2">
      <c r="A124" t="s">
        <v>209</v>
      </c>
      <c r="C124" s="37">
        <f t="shared" ref="C124:K124" si="30">C123/SQRT(64)</f>
        <v>0.81348907671006088</v>
      </c>
      <c r="D124" s="37">
        <f t="shared" si="30"/>
        <v>1.8300474370796527</v>
      </c>
      <c r="E124" s="37">
        <f t="shared" si="30"/>
        <v>1.9612904709042769</v>
      </c>
      <c r="F124" s="37">
        <f t="shared" si="30"/>
        <v>1.4809562761322417</v>
      </c>
      <c r="G124" s="37">
        <f t="shared" si="30"/>
        <v>1.3266769650496137</v>
      </c>
      <c r="H124" s="37">
        <f t="shared" si="30"/>
        <v>1.3084294754446268</v>
      </c>
      <c r="I124" s="37">
        <f t="shared" si="30"/>
        <v>1.5089197661056108</v>
      </c>
      <c r="J124" s="37">
        <f t="shared" si="30"/>
        <v>1.6237321613184901</v>
      </c>
      <c r="K124" s="37">
        <f t="shared" si="30"/>
        <v>1.7029999271758773</v>
      </c>
      <c r="N124">
        <f>MAX(L3:L66)</f>
        <v>140.1</v>
      </c>
      <c r="AD124" t="s">
        <v>316</v>
      </c>
      <c r="AE124">
        <f>AE122+AE123</f>
        <v>0.67557148486791441</v>
      </c>
      <c r="AF124">
        <f t="shared" ref="AF124:AN124" si="31">AF122+AF123</f>
        <v>14.272096919491974</v>
      </c>
      <c r="AG124">
        <f t="shared" si="31"/>
        <v>27.527283727805223</v>
      </c>
      <c r="AH124">
        <f t="shared" si="31"/>
        <v>37.109238749599292</v>
      </c>
      <c r="AI124">
        <f t="shared" si="31"/>
        <v>47.421421685808092</v>
      </c>
      <c r="AJ124">
        <f t="shared" si="31"/>
        <v>56.076878996880332</v>
      </c>
      <c r="AK124">
        <f t="shared" si="31"/>
        <v>62.544710191378655</v>
      </c>
      <c r="AL124">
        <f t="shared" si="31"/>
        <v>67.499872478769888</v>
      </c>
      <c r="AM124">
        <f t="shared" si="31"/>
        <v>73.547354886428081</v>
      </c>
      <c r="AN124">
        <f t="shared" si="31"/>
        <v>79.481187694361267</v>
      </c>
      <c r="AP124" t="s">
        <v>302</v>
      </c>
      <c r="AQ124">
        <v>62.3</v>
      </c>
    </row>
    <row r="125" spans="1:43" x14ac:dyDescent="0.2">
      <c r="A125" t="s">
        <v>243</v>
      </c>
      <c r="C125" s="37">
        <f t="shared" ref="C125:K125" si="32">C122+C124</f>
        <v>7.7041140767100611</v>
      </c>
      <c r="D125" s="37">
        <f t="shared" si="32"/>
        <v>23.556609937079653</v>
      </c>
      <c r="E125" s="37">
        <f t="shared" si="32"/>
        <v>36.101915470904274</v>
      </c>
      <c r="F125" s="37">
        <f t="shared" si="32"/>
        <v>47.65283127613224</v>
      </c>
      <c r="G125" s="37">
        <f t="shared" si="32"/>
        <v>56.404801965049614</v>
      </c>
      <c r="H125" s="37">
        <f t="shared" si="32"/>
        <v>62.949054475444626</v>
      </c>
      <c r="I125" s="37">
        <f t="shared" si="32"/>
        <v>68.116062623248467</v>
      </c>
      <c r="J125" s="37">
        <f t="shared" si="32"/>
        <v>76.122757007999581</v>
      </c>
      <c r="K125" s="37">
        <f t="shared" si="32"/>
        <v>84.096696941966641</v>
      </c>
      <c r="L125">
        <v>62.4</v>
      </c>
      <c r="N125">
        <f>MIN(L3:L66)</f>
        <v>25.4</v>
      </c>
      <c r="AD125" t="s">
        <v>317</v>
      </c>
      <c r="AE125">
        <f>AE122-AE123</f>
        <v>0.39787379514743254</v>
      </c>
      <c r="AF125">
        <f t="shared" ref="AF125:AN125" si="33">AF122-AF123</f>
        <v>11.326388981444092</v>
      </c>
      <c r="AG125">
        <f t="shared" si="33"/>
        <v>23.997276639774665</v>
      </c>
      <c r="AH125">
        <f t="shared" si="33"/>
        <v>33.697922594954441</v>
      </c>
      <c r="AI125">
        <f t="shared" si="33"/>
        <v>44.431273097774884</v>
      </c>
      <c r="AJ125">
        <f t="shared" si="33"/>
        <v>52.649222407972836</v>
      </c>
      <c r="AK125">
        <f t="shared" si="33"/>
        <v>58.883219411132487</v>
      </c>
      <c r="AL125">
        <f t="shared" si="33"/>
        <v>63.518745020617374</v>
      </c>
      <c r="AM125">
        <f t="shared" si="33"/>
        <v>69.362161594027214</v>
      </c>
      <c r="AN125">
        <f t="shared" si="33"/>
        <v>75.018883116364918</v>
      </c>
      <c r="AP125" t="s">
        <v>303</v>
      </c>
      <c r="AQ125">
        <v>70.599999999999994</v>
      </c>
    </row>
    <row r="126" spans="1:43" x14ac:dyDescent="0.2">
      <c r="A126" t="s">
        <v>242</v>
      </c>
      <c r="C126" s="37">
        <f t="shared" ref="C126:K126" si="34">C122-C124</f>
        <v>6.0771359232899389</v>
      </c>
      <c r="D126" s="37">
        <f t="shared" si="34"/>
        <v>19.896515062920347</v>
      </c>
      <c r="E126" s="37">
        <f t="shared" si="34"/>
        <v>32.179334529095726</v>
      </c>
      <c r="F126" s="37">
        <f t="shared" si="34"/>
        <v>44.69091872386776</v>
      </c>
      <c r="G126" s="37">
        <f t="shared" si="34"/>
        <v>53.751448034950386</v>
      </c>
      <c r="H126" s="37">
        <f t="shared" si="34"/>
        <v>60.332195524555374</v>
      </c>
      <c r="I126" s="37">
        <f t="shared" si="34"/>
        <v>65.098223091037255</v>
      </c>
      <c r="J126" s="37">
        <f t="shared" si="34"/>
        <v>72.875292685362609</v>
      </c>
      <c r="K126" s="37">
        <f t="shared" si="34"/>
        <v>80.690697087614879</v>
      </c>
      <c r="L126">
        <v>68.900000000000006</v>
      </c>
    </row>
    <row r="127" spans="1:43" x14ac:dyDescent="0.2">
      <c r="A127" t="s">
        <v>245</v>
      </c>
      <c r="C127" s="37">
        <f>AVERAGE(C3:C120)</f>
        <v>10.534839924670434</v>
      </c>
      <c r="D127" s="37">
        <f>AVERAGE(D3:D120)</f>
        <v>23.892526964560862</v>
      </c>
      <c r="E127" s="37">
        <f t="shared" ref="E127:K127" si="35">AVERAGE(E3:E120)</f>
        <v>34.792244478685163</v>
      </c>
      <c r="F127" s="37">
        <f t="shared" si="35"/>
        <v>46.861325115562408</v>
      </c>
      <c r="G127" s="37">
        <f t="shared" si="35"/>
        <v>53.951378188666325</v>
      </c>
      <c r="H127" s="37">
        <f t="shared" si="35"/>
        <v>60.223591850710491</v>
      </c>
      <c r="I127" s="37">
        <f t="shared" si="35"/>
        <v>64.845390955560447</v>
      </c>
      <c r="J127" s="37">
        <f t="shared" si="35"/>
        <v>71.116745542593009</v>
      </c>
      <c r="K127" s="37">
        <f t="shared" si="35"/>
        <v>77.2185810893438</v>
      </c>
      <c r="L127" s="37">
        <f>AVERAGE(L3:L120)</f>
        <v>68.222033898305071</v>
      </c>
    </row>
    <row r="128" spans="1:43" x14ac:dyDescent="0.2">
      <c r="C128" s="37"/>
      <c r="D128" s="37"/>
      <c r="E128" s="37"/>
      <c r="F128" s="37"/>
      <c r="G128" s="37"/>
      <c r="H128" s="37"/>
      <c r="I128" s="37"/>
      <c r="J128" s="37"/>
      <c r="K128" s="37"/>
      <c r="M128" t="s">
        <v>290</v>
      </c>
      <c r="N128">
        <v>65.5</v>
      </c>
    </row>
    <row r="129" spans="1:14" x14ac:dyDescent="0.2">
      <c r="C129" s="37"/>
      <c r="D129" s="37"/>
      <c r="E129" s="37"/>
      <c r="F129" s="37"/>
      <c r="G129" s="37"/>
      <c r="H129" s="37"/>
      <c r="I129" s="37"/>
      <c r="J129" s="37"/>
      <c r="K129" s="37"/>
      <c r="M129" t="s">
        <v>291</v>
      </c>
      <c r="N129">
        <v>66.2</v>
      </c>
    </row>
    <row r="131" spans="1:14" x14ac:dyDescent="0.2">
      <c r="C131" s="3">
        <v>10</v>
      </c>
      <c r="D131" s="3">
        <v>20</v>
      </c>
      <c r="E131" s="3">
        <v>30</v>
      </c>
      <c r="F131" s="3">
        <v>40</v>
      </c>
      <c r="G131" s="3">
        <v>60</v>
      </c>
      <c r="H131" s="3">
        <v>80</v>
      </c>
      <c r="I131" s="3">
        <v>100</v>
      </c>
      <c r="J131" s="3">
        <v>120</v>
      </c>
      <c r="K131" s="3">
        <v>140</v>
      </c>
      <c r="L131" s="3">
        <v>160</v>
      </c>
    </row>
    <row r="132" spans="1:14" x14ac:dyDescent="0.2">
      <c r="B132" t="s">
        <v>63</v>
      </c>
      <c r="D132">
        <v>14</v>
      </c>
      <c r="E132">
        <v>25</v>
      </c>
      <c r="F132">
        <v>36</v>
      </c>
      <c r="G132">
        <v>55</v>
      </c>
      <c r="H132">
        <v>53</v>
      </c>
      <c r="I132">
        <v>58</v>
      </c>
      <c r="J132">
        <v>58</v>
      </c>
      <c r="K132">
        <v>65</v>
      </c>
      <c r="L132">
        <v>78</v>
      </c>
    </row>
    <row r="133" spans="1:14" x14ac:dyDescent="0.2">
      <c r="B133" t="s">
        <v>84</v>
      </c>
      <c r="D133">
        <v>5</v>
      </c>
      <c r="E133" s="13">
        <v>20</v>
      </c>
      <c r="F133">
        <v>35</v>
      </c>
      <c r="G133">
        <v>46</v>
      </c>
      <c r="H133">
        <v>48</v>
      </c>
      <c r="I133" s="2">
        <v>56</v>
      </c>
      <c r="J133" s="2">
        <v>61</v>
      </c>
      <c r="K133" s="2">
        <v>69</v>
      </c>
      <c r="L133" s="13">
        <v>77</v>
      </c>
    </row>
    <row r="134" spans="1:14" x14ac:dyDescent="0.2">
      <c r="B134" t="s">
        <v>106</v>
      </c>
      <c r="D134" s="13">
        <v>0</v>
      </c>
      <c r="E134" s="13">
        <v>8</v>
      </c>
      <c r="F134">
        <v>17</v>
      </c>
      <c r="G134">
        <v>35</v>
      </c>
      <c r="H134">
        <v>44</v>
      </c>
      <c r="I134" s="2">
        <v>39</v>
      </c>
      <c r="J134" s="2">
        <v>47</v>
      </c>
      <c r="K134" s="2">
        <v>51</v>
      </c>
      <c r="L134" s="13">
        <v>62</v>
      </c>
    </row>
    <row r="135" spans="1:14" x14ac:dyDescent="0.2">
      <c r="B135" t="s">
        <v>63</v>
      </c>
      <c r="D135">
        <f t="shared" ref="D135:L135" si="36">D132/100</f>
        <v>0.14000000000000001</v>
      </c>
      <c r="E135">
        <f t="shared" si="36"/>
        <v>0.25</v>
      </c>
      <c r="F135">
        <f t="shared" si="36"/>
        <v>0.36</v>
      </c>
      <c r="G135">
        <f t="shared" si="36"/>
        <v>0.55000000000000004</v>
      </c>
      <c r="H135">
        <f t="shared" si="36"/>
        <v>0.53</v>
      </c>
      <c r="I135">
        <f t="shared" si="36"/>
        <v>0.57999999999999996</v>
      </c>
      <c r="J135">
        <f t="shared" si="36"/>
        <v>0.57999999999999996</v>
      </c>
      <c r="K135">
        <f t="shared" si="36"/>
        <v>0.65</v>
      </c>
      <c r="L135">
        <f t="shared" si="36"/>
        <v>0.78</v>
      </c>
    </row>
    <row r="136" spans="1:14" x14ac:dyDescent="0.2">
      <c r="B136" t="s">
        <v>84</v>
      </c>
      <c r="D136">
        <f t="shared" ref="D136:L136" si="37">D133/100</f>
        <v>0.05</v>
      </c>
      <c r="E136">
        <f t="shared" si="37"/>
        <v>0.2</v>
      </c>
      <c r="F136">
        <f t="shared" si="37"/>
        <v>0.35</v>
      </c>
      <c r="G136">
        <f t="shared" si="37"/>
        <v>0.46</v>
      </c>
      <c r="H136">
        <f t="shared" si="37"/>
        <v>0.48</v>
      </c>
      <c r="I136">
        <f t="shared" si="37"/>
        <v>0.56000000000000005</v>
      </c>
      <c r="J136">
        <f t="shared" si="37"/>
        <v>0.61</v>
      </c>
      <c r="K136">
        <f t="shared" si="37"/>
        <v>0.69</v>
      </c>
      <c r="L136">
        <f t="shared" si="37"/>
        <v>0.77</v>
      </c>
    </row>
    <row r="137" spans="1:14" x14ac:dyDescent="0.2">
      <c r="B137" t="s">
        <v>114</v>
      </c>
      <c r="D137">
        <f t="shared" ref="D137:L137" si="38">D134/100</f>
        <v>0</v>
      </c>
      <c r="E137">
        <f t="shared" si="38"/>
        <v>0.08</v>
      </c>
      <c r="F137">
        <f t="shared" si="38"/>
        <v>0.17</v>
      </c>
      <c r="G137">
        <f t="shared" si="38"/>
        <v>0.35</v>
      </c>
      <c r="H137">
        <f t="shared" si="38"/>
        <v>0.44</v>
      </c>
      <c r="I137">
        <f t="shared" si="38"/>
        <v>0.39</v>
      </c>
      <c r="J137">
        <f t="shared" si="38"/>
        <v>0.47</v>
      </c>
      <c r="K137">
        <f t="shared" si="38"/>
        <v>0.51</v>
      </c>
      <c r="L137">
        <f t="shared" si="38"/>
        <v>0.62</v>
      </c>
    </row>
    <row r="139" spans="1:14" x14ac:dyDescent="0.2">
      <c r="B139" s="3">
        <v>10</v>
      </c>
      <c r="C139" s="3">
        <v>20</v>
      </c>
      <c r="D139" s="3">
        <v>30</v>
      </c>
      <c r="E139" s="3">
        <v>40</v>
      </c>
      <c r="F139" s="3">
        <v>60</v>
      </c>
      <c r="G139" s="3">
        <v>80</v>
      </c>
      <c r="H139" s="3">
        <v>100</v>
      </c>
    </row>
    <row r="140" spans="1:14" x14ac:dyDescent="0.2">
      <c r="A140" t="s">
        <v>229</v>
      </c>
      <c r="C140" s="2">
        <v>6</v>
      </c>
      <c r="D140" s="13"/>
      <c r="E140" s="33">
        <v>22</v>
      </c>
      <c r="F140">
        <f>48/99*100</f>
        <v>48.484848484848484</v>
      </c>
      <c r="G140" s="33">
        <v>66</v>
      </c>
      <c r="H140" s="2">
        <v>72</v>
      </c>
      <c r="L140" s="35">
        <v>62.5</v>
      </c>
    </row>
    <row r="141" spans="1:14" x14ac:dyDescent="0.2">
      <c r="A141" t="s">
        <v>230</v>
      </c>
      <c r="C141" s="2">
        <v>26</v>
      </c>
      <c r="D141" s="13"/>
      <c r="E141">
        <v>64</v>
      </c>
      <c r="F141">
        <v>64</v>
      </c>
      <c r="G141">
        <v>71</v>
      </c>
      <c r="H141" s="2">
        <v>77</v>
      </c>
      <c r="L141" s="35">
        <v>31</v>
      </c>
    </row>
    <row r="142" spans="1:14" x14ac:dyDescent="0.2">
      <c r="A142" t="s">
        <v>253</v>
      </c>
      <c r="B142">
        <v>8</v>
      </c>
      <c r="C142" s="2">
        <v>79</v>
      </c>
      <c r="D142" s="13"/>
      <c r="E142">
        <v>91</v>
      </c>
      <c r="F142">
        <v>78</v>
      </c>
      <c r="G142">
        <v>71</v>
      </c>
      <c r="H142" s="2">
        <v>74</v>
      </c>
      <c r="L142" s="36"/>
    </row>
    <row r="143" spans="1:14" x14ac:dyDescent="0.2">
      <c r="A143" t="s">
        <v>234</v>
      </c>
      <c r="B143">
        <v>8</v>
      </c>
      <c r="C143" s="2">
        <f>77/99*100</f>
        <v>77.777777777777786</v>
      </c>
      <c r="D143" s="13"/>
      <c r="E143">
        <v>79</v>
      </c>
      <c r="F143">
        <v>57</v>
      </c>
      <c r="G143">
        <v>49</v>
      </c>
      <c r="H143" s="2">
        <v>61</v>
      </c>
      <c r="L143" s="36"/>
    </row>
    <row r="144" spans="1:14" x14ac:dyDescent="0.2">
      <c r="C144" s="2"/>
      <c r="D144" s="13"/>
      <c r="H144" s="2"/>
      <c r="L144" s="36"/>
    </row>
    <row r="145" spans="2:12" x14ac:dyDescent="0.2">
      <c r="C145" s="3">
        <v>10</v>
      </c>
      <c r="D145" s="3">
        <v>20</v>
      </c>
      <c r="E145" s="3">
        <v>30</v>
      </c>
      <c r="F145" s="3">
        <v>40</v>
      </c>
      <c r="G145" s="3">
        <v>60</v>
      </c>
      <c r="H145" s="3">
        <v>80</v>
      </c>
      <c r="I145" s="3">
        <v>100</v>
      </c>
      <c r="J145" s="3">
        <v>120</v>
      </c>
      <c r="K145" s="3">
        <v>140</v>
      </c>
      <c r="L145" s="3">
        <v>160</v>
      </c>
    </row>
    <row r="146" spans="2:12" x14ac:dyDescent="0.2">
      <c r="B146">
        <v>1</v>
      </c>
      <c r="C146">
        <f t="shared" ref="C146:K146" si="39">B3/100</f>
        <v>0</v>
      </c>
      <c r="D146">
        <f t="shared" si="39"/>
        <v>0.05</v>
      </c>
      <c r="E146">
        <f t="shared" si="39"/>
        <v>0.20499999999999999</v>
      </c>
      <c r="F146">
        <f t="shared" si="39"/>
        <v>0.36</v>
      </c>
      <c r="G146">
        <f t="shared" si="39"/>
        <v>0.44</v>
      </c>
      <c r="H146">
        <f t="shared" si="39"/>
        <v>0.45</v>
      </c>
      <c r="I146">
        <f t="shared" si="39"/>
        <v>0.59</v>
      </c>
      <c r="J146">
        <f t="shared" si="39"/>
        <v>0.53</v>
      </c>
      <c r="K146">
        <f t="shared" si="39"/>
        <v>0.7</v>
      </c>
    </row>
    <row r="147" spans="2:12" x14ac:dyDescent="0.2">
      <c r="B147">
        <v>2</v>
      </c>
      <c r="C147">
        <f t="shared" ref="C147" si="40">B4/100</f>
        <v>0</v>
      </c>
      <c r="D147">
        <f t="shared" ref="D147:J148" si="41">C4/100</f>
        <v>0.03</v>
      </c>
      <c r="E147">
        <f t="shared" si="41"/>
        <v>0.105</v>
      </c>
      <c r="F147">
        <f t="shared" si="41"/>
        <v>0.18</v>
      </c>
      <c r="G147">
        <f t="shared" si="41"/>
        <v>0.33</v>
      </c>
      <c r="H147">
        <f t="shared" si="41"/>
        <v>0.65</v>
      </c>
      <c r="I147">
        <f t="shared" si="41"/>
        <v>0.72</v>
      </c>
      <c r="J147">
        <f t="shared" si="41"/>
        <v>0.79</v>
      </c>
    </row>
    <row r="148" spans="2:12" x14ac:dyDescent="0.2">
      <c r="B148">
        <v>3</v>
      </c>
      <c r="C148">
        <f t="shared" ref="C148" si="42">B5/100</f>
        <v>0</v>
      </c>
      <c r="D148">
        <f t="shared" si="41"/>
        <v>0.01</v>
      </c>
      <c r="E148">
        <f t="shared" si="41"/>
        <v>0.11</v>
      </c>
      <c r="F148">
        <f t="shared" si="41"/>
        <v>0.21</v>
      </c>
      <c r="G148">
        <f t="shared" si="41"/>
        <v>0.5</v>
      </c>
      <c r="H148">
        <f t="shared" si="41"/>
        <v>0.71</v>
      </c>
      <c r="I148">
        <f t="shared" si="41"/>
        <v>0.69</v>
      </c>
      <c r="J148">
        <f t="shared" si="41"/>
        <v>0.78500000000000003</v>
      </c>
    </row>
    <row r="149" spans="2:12" x14ac:dyDescent="0.2">
      <c r="B149">
        <v>4</v>
      </c>
      <c r="C149">
        <f t="shared" ref="C149" si="43">B6/100</f>
        <v>0</v>
      </c>
      <c r="D149">
        <f t="shared" ref="D149:I158" si="44">C6/100</f>
        <v>0.06</v>
      </c>
      <c r="E149">
        <f t="shared" si="44"/>
        <v>0.215</v>
      </c>
      <c r="F149">
        <f t="shared" si="44"/>
        <v>0.37</v>
      </c>
      <c r="G149">
        <f t="shared" si="44"/>
        <v>0.49</v>
      </c>
      <c r="H149">
        <f t="shared" si="44"/>
        <v>0.63</v>
      </c>
      <c r="I149">
        <f t="shared" si="44"/>
        <v>0.76</v>
      </c>
    </row>
    <row r="150" spans="2:12" x14ac:dyDescent="0.2">
      <c r="B150">
        <v>5</v>
      </c>
      <c r="C150">
        <f t="shared" ref="C150" si="45">B7/100</f>
        <v>0</v>
      </c>
      <c r="D150">
        <f t="shared" si="44"/>
        <v>0.22</v>
      </c>
      <c r="E150">
        <f t="shared" si="44"/>
        <v>0.68</v>
      </c>
      <c r="F150">
        <f t="shared" si="44"/>
        <v>0.79</v>
      </c>
      <c r="G150">
        <f t="shared" si="44"/>
        <v>0.8</v>
      </c>
      <c r="H150">
        <f t="shared" si="44"/>
        <v>0.77</v>
      </c>
      <c r="I150">
        <f t="shared" si="44"/>
        <v>0.71</v>
      </c>
    </row>
    <row r="151" spans="2:12" x14ac:dyDescent="0.2">
      <c r="B151">
        <v>6</v>
      </c>
      <c r="C151">
        <f t="shared" ref="C151" si="46">B8/100</f>
        <v>0</v>
      </c>
      <c r="D151">
        <f t="shared" si="44"/>
        <v>0.3</v>
      </c>
      <c r="E151">
        <f t="shared" si="44"/>
        <v>0.55000000000000004</v>
      </c>
      <c r="F151">
        <f t="shared" si="44"/>
        <v>0.7</v>
      </c>
      <c r="G151">
        <f t="shared" si="44"/>
        <v>0.66</v>
      </c>
      <c r="H151">
        <f t="shared" si="44"/>
        <v>0.56000000000000005</v>
      </c>
      <c r="I151">
        <f t="shared" si="44"/>
        <v>0.77</v>
      </c>
    </row>
    <row r="152" spans="2:12" x14ac:dyDescent="0.2">
      <c r="B152">
        <v>7</v>
      </c>
      <c r="C152">
        <f t="shared" ref="C152" si="47">B9/100</f>
        <v>0</v>
      </c>
      <c r="D152">
        <f t="shared" si="44"/>
        <v>0.05</v>
      </c>
      <c r="E152">
        <f t="shared" si="44"/>
        <v>0.14000000000000001</v>
      </c>
      <c r="F152">
        <f t="shared" si="44"/>
        <v>0.23</v>
      </c>
      <c r="G152">
        <f t="shared" si="44"/>
        <v>0.31</v>
      </c>
      <c r="H152">
        <f t="shared" si="44"/>
        <v>0.51</v>
      </c>
      <c r="I152">
        <f t="shared" si="44"/>
        <v>0.66</v>
      </c>
      <c r="J152">
        <f t="shared" ref="J152:J195" si="48">I9/100</f>
        <v>0.76</v>
      </c>
    </row>
    <row r="153" spans="2:12" x14ac:dyDescent="0.2">
      <c r="B153">
        <v>8</v>
      </c>
      <c r="C153">
        <f t="shared" ref="C153" si="49">B10/100</f>
        <v>0</v>
      </c>
      <c r="D153">
        <f t="shared" si="44"/>
        <v>0.05</v>
      </c>
      <c r="E153">
        <f t="shared" si="44"/>
        <v>0.17</v>
      </c>
      <c r="F153">
        <f t="shared" si="44"/>
        <v>0.28999999999999998</v>
      </c>
      <c r="G153">
        <f t="shared" si="44"/>
        <v>0.33</v>
      </c>
      <c r="H153">
        <f t="shared" si="44"/>
        <v>0.44</v>
      </c>
      <c r="I153">
        <f t="shared" si="44"/>
        <v>0.37</v>
      </c>
      <c r="J153">
        <f t="shared" si="48"/>
        <v>0.6</v>
      </c>
      <c r="K153">
        <f t="shared" ref="K153:L161" si="50">J10/100</f>
        <v>0.66</v>
      </c>
      <c r="L153">
        <f t="shared" si="50"/>
        <v>0.74</v>
      </c>
    </row>
    <row r="154" spans="2:12" x14ac:dyDescent="0.2">
      <c r="B154">
        <v>9</v>
      </c>
      <c r="C154">
        <f t="shared" ref="C154" si="51">B11/100</f>
        <v>0</v>
      </c>
      <c r="D154">
        <f t="shared" si="44"/>
        <v>0</v>
      </c>
      <c r="E154">
        <f t="shared" si="44"/>
        <v>9.5000000000000001E-2</v>
      </c>
      <c r="F154">
        <f t="shared" si="44"/>
        <v>0.2</v>
      </c>
      <c r="G154">
        <f t="shared" si="44"/>
        <v>0.41</v>
      </c>
      <c r="H154">
        <f t="shared" si="44"/>
        <v>0.38</v>
      </c>
      <c r="I154">
        <f t="shared" si="44"/>
        <v>0.52</v>
      </c>
      <c r="J154">
        <f t="shared" si="48"/>
        <v>0.46</v>
      </c>
      <c r="K154">
        <f t="shared" si="50"/>
        <v>0.6</v>
      </c>
      <c r="L154">
        <f t="shared" si="50"/>
        <v>0.79</v>
      </c>
    </row>
    <row r="155" spans="2:12" x14ac:dyDescent="0.2">
      <c r="B155">
        <v>10</v>
      </c>
      <c r="C155">
        <f t="shared" ref="C155" si="52">B12/100</f>
        <v>0</v>
      </c>
      <c r="D155">
        <f t="shared" si="44"/>
        <v>0</v>
      </c>
      <c r="E155">
        <f t="shared" si="44"/>
        <v>0</v>
      </c>
      <c r="F155">
        <f t="shared" si="44"/>
        <v>0.1</v>
      </c>
      <c r="G155">
        <f t="shared" si="44"/>
        <v>0.36</v>
      </c>
      <c r="H155">
        <f t="shared" si="44"/>
        <v>0.44</v>
      </c>
      <c r="I155">
        <f t="shared" si="44"/>
        <v>0.56000000000000005</v>
      </c>
      <c r="J155">
        <f t="shared" si="48"/>
        <v>0.69</v>
      </c>
      <c r="K155">
        <f t="shared" si="50"/>
        <v>0.74</v>
      </c>
      <c r="L155">
        <f t="shared" si="50"/>
        <v>0.79</v>
      </c>
    </row>
    <row r="156" spans="2:12" x14ac:dyDescent="0.2">
      <c r="B156">
        <v>11</v>
      </c>
      <c r="C156">
        <f t="shared" ref="C156" si="53">B13/100</f>
        <v>0</v>
      </c>
      <c r="D156">
        <f t="shared" si="44"/>
        <v>0.06</v>
      </c>
      <c r="E156">
        <f t="shared" si="44"/>
        <v>0.185</v>
      </c>
      <c r="F156">
        <f t="shared" si="44"/>
        <v>0.31</v>
      </c>
      <c r="G156">
        <f t="shared" si="44"/>
        <v>0.32</v>
      </c>
      <c r="H156">
        <f t="shared" si="44"/>
        <v>0.42</v>
      </c>
      <c r="I156">
        <f t="shared" si="44"/>
        <v>0.55000000000000004</v>
      </c>
      <c r="J156">
        <f t="shared" si="48"/>
        <v>0.61</v>
      </c>
      <c r="K156">
        <f t="shared" si="50"/>
        <v>0.69</v>
      </c>
      <c r="L156">
        <f t="shared" si="50"/>
        <v>0.77</v>
      </c>
    </row>
    <row r="157" spans="2:12" x14ac:dyDescent="0.2">
      <c r="B157">
        <v>12</v>
      </c>
      <c r="C157">
        <f t="shared" ref="C157" si="54">B14/100</f>
        <v>0.01</v>
      </c>
      <c r="D157">
        <f t="shared" si="44"/>
        <v>0.22</v>
      </c>
      <c r="E157">
        <f t="shared" si="44"/>
        <v>0.63</v>
      </c>
      <c r="F157">
        <f t="shared" si="44"/>
        <v>0.73</v>
      </c>
      <c r="G157">
        <f t="shared" si="44"/>
        <v>0.65</v>
      </c>
      <c r="H157">
        <f t="shared" si="44"/>
        <v>0.74</v>
      </c>
      <c r="I157">
        <f t="shared" si="44"/>
        <v>0.66</v>
      </c>
      <c r="J157">
        <f t="shared" si="48"/>
        <v>0.64</v>
      </c>
      <c r="K157">
        <f t="shared" si="50"/>
        <v>0.7</v>
      </c>
      <c r="L157">
        <f t="shared" si="50"/>
        <v>0.76</v>
      </c>
    </row>
    <row r="158" spans="2:12" x14ac:dyDescent="0.2">
      <c r="B158">
        <v>13</v>
      </c>
      <c r="C158">
        <f t="shared" ref="C158" si="55">B15/100</f>
        <v>0</v>
      </c>
      <c r="D158">
        <f t="shared" si="44"/>
        <v>0.14000000000000001</v>
      </c>
      <c r="E158">
        <f t="shared" si="44"/>
        <v>0.51</v>
      </c>
      <c r="F158">
        <f t="shared" si="44"/>
        <v>0.55000000000000004</v>
      </c>
      <c r="G158">
        <f t="shared" si="44"/>
        <v>0.51</v>
      </c>
      <c r="H158">
        <f t="shared" si="44"/>
        <v>0.6</v>
      </c>
      <c r="I158">
        <f t="shared" si="44"/>
        <v>0.61</v>
      </c>
      <c r="J158">
        <f t="shared" si="48"/>
        <v>0.63</v>
      </c>
      <c r="K158">
        <f t="shared" si="50"/>
        <v>0.6</v>
      </c>
      <c r="L158">
        <f t="shared" si="50"/>
        <v>0.78</v>
      </c>
    </row>
    <row r="159" spans="2:12" x14ac:dyDescent="0.2">
      <c r="B159">
        <v>14</v>
      </c>
      <c r="C159">
        <f t="shared" ref="C159" si="56">B16/100</f>
        <v>0</v>
      </c>
      <c r="D159">
        <f t="shared" ref="D159:I168" si="57">C16/100</f>
        <v>0.12</v>
      </c>
      <c r="E159">
        <f t="shared" si="57"/>
        <v>0.17499999999999999</v>
      </c>
      <c r="F159">
        <f t="shared" si="57"/>
        <v>0.23</v>
      </c>
      <c r="G159">
        <f t="shared" si="57"/>
        <v>0.26</v>
      </c>
      <c r="H159">
        <f t="shared" si="57"/>
        <v>0.45</v>
      </c>
      <c r="I159">
        <f t="shared" si="57"/>
        <v>0.59</v>
      </c>
      <c r="J159">
        <f t="shared" si="48"/>
        <v>0.65</v>
      </c>
      <c r="K159">
        <f t="shared" si="50"/>
        <v>0.55000000000000004</v>
      </c>
      <c r="L159">
        <f t="shared" si="50"/>
        <v>0.61</v>
      </c>
    </row>
    <row r="160" spans="2:12" x14ac:dyDescent="0.2">
      <c r="B160">
        <v>15</v>
      </c>
      <c r="C160">
        <f t="shared" ref="C160" si="58">B17/100</f>
        <v>0</v>
      </c>
      <c r="D160">
        <f t="shared" si="57"/>
        <v>0</v>
      </c>
      <c r="E160">
        <f t="shared" si="57"/>
        <v>0.105</v>
      </c>
      <c r="F160">
        <f t="shared" si="57"/>
        <v>0.21</v>
      </c>
      <c r="G160">
        <f t="shared" si="57"/>
        <v>0.28999999999999998</v>
      </c>
      <c r="H160">
        <f t="shared" si="57"/>
        <v>0.55000000000000004</v>
      </c>
      <c r="I160">
        <f t="shared" si="57"/>
        <v>0.75</v>
      </c>
      <c r="J160">
        <f t="shared" si="48"/>
        <v>0.63</v>
      </c>
      <c r="K160">
        <f t="shared" si="50"/>
        <v>0.69</v>
      </c>
      <c r="L160">
        <f t="shared" si="50"/>
        <v>0.75</v>
      </c>
    </row>
    <row r="161" spans="2:12" x14ac:dyDescent="0.2">
      <c r="B161">
        <v>16</v>
      </c>
      <c r="C161">
        <f t="shared" ref="C161" si="59">B18/100</f>
        <v>0</v>
      </c>
      <c r="D161">
        <f t="shared" si="57"/>
        <v>0.04</v>
      </c>
      <c r="E161">
        <f t="shared" si="57"/>
        <v>0.13</v>
      </c>
      <c r="F161">
        <f t="shared" si="57"/>
        <v>0.22</v>
      </c>
      <c r="G161">
        <f t="shared" si="57"/>
        <v>0.39</v>
      </c>
      <c r="H161">
        <f t="shared" si="57"/>
        <v>0.52</v>
      </c>
      <c r="I161">
        <f t="shared" si="57"/>
        <v>0.57999999999999996</v>
      </c>
      <c r="J161">
        <f t="shared" si="48"/>
        <v>0.61</v>
      </c>
      <c r="K161">
        <f t="shared" si="50"/>
        <v>0.55000000000000004</v>
      </c>
      <c r="L161">
        <f t="shared" si="50"/>
        <v>0.66</v>
      </c>
    </row>
    <row r="162" spans="2:12" x14ac:dyDescent="0.2">
      <c r="B162">
        <v>17</v>
      </c>
      <c r="C162">
        <f t="shared" ref="C162" si="60">B19/100</f>
        <v>0</v>
      </c>
      <c r="D162">
        <f t="shared" si="57"/>
        <v>0.01</v>
      </c>
      <c r="E162">
        <f t="shared" si="57"/>
        <v>9.5000000000000001E-2</v>
      </c>
      <c r="F162">
        <f t="shared" si="57"/>
        <v>0.18</v>
      </c>
      <c r="G162">
        <f t="shared" si="57"/>
        <v>0.38</v>
      </c>
      <c r="H162">
        <f t="shared" si="57"/>
        <v>0.48</v>
      </c>
      <c r="I162">
        <f t="shared" si="57"/>
        <v>0.44</v>
      </c>
      <c r="J162">
        <f t="shared" si="48"/>
        <v>0.63</v>
      </c>
      <c r="K162">
        <f>J19/100</f>
        <v>0.73</v>
      </c>
    </row>
    <row r="163" spans="2:12" x14ac:dyDescent="0.2">
      <c r="B163">
        <v>18</v>
      </c>
      <c r="C163">
        <f t="shared" ref="C163" si="61">B20/100</f>
        <v>0</v>
      </c>
      <c r="D163">
        <f t="shared" si="57"/>
        <v>0.03</v>
      </c>
      <c r="E163">
        <f t="shared" si="57"/>
        <v>0.185</v>
      </c>
      <c r="F163">
        <f t="shared" si="57"/>
        <v>0.34</v>
      </c>
      <c r="G163">
        <f t="shared" si="57"/>
        <v>0.34</v>
      </c>
      <c r="H163">
        <f t="shared" si="57"/>
        <v>0.36</v>
      </c>
      <c r="I163">
        <f t="shared" si="57"/>
        <v>0.49</v>
      </c>
      <c r="J163">
        <f t="shared" si="48"/>
        <v>0.55000000000000004</v>
      </c>
      <c r="K163">
        <f>J20/100</f>
        <v>0.55000000000000004</v>
      </c>
      <c r="L163">
        <f>K20/100</f>
        <v>0.73</v>
      </c>
    </row>
    <row r="164" spans="2:12" x14ac:dyDescent="0.2">
      <c r="B164">
        <v>19</v>
      </c>
      <c r="C164">
        <f t="shared" ref="C164" si="62">B21/100</f>
        <v>0</v>
      </c>
      <c r="D164">
        <f t="shared" si="57"/>
        <v>0.04</v>
      </c>
      <c r="E164">
        <f t="shared" si="57"/>
        <v>0.25</v>
      </c>
      <c r="F164">
        <f t="shared" si="57"/>
        <v>0.53</v>
      </c>
      <c r="G164">
        <f t="shared" si="57"/>
        <v>0.36</v>
      </c>
      <c r="H164">
        <f t="shared" si="57"/>
        <v>0.52</v>
      </c>
      <c r="I164">
        <f t="shared" si="57"/>
        <v>0.64</v>
      </c>
      <c r="J164">
        <f t="shared" si="48"/>
        <v>0.53</v>
      </c>
      <c r="K164">
        <f>J21/100</f>
        <v>0.55000000000000004</v>
      </c>
      <c r="L164">
        <f>K21/100</f>
        <v>0.75</v>
      </c>
    </row>
    <row r="165" spans="2:12" x14ac:dyDescent="0.2">
      <c r="B165">
        <v>20</v>
      </c>
      <c r="C165">
        <f t="shared" ref="C165" si="63">B22/100</f>
        <v>0</v>
      </c>
      <c r="D165">
        <f t="shared" si="57"/>
        <v>0.15</v>
      </c>
      <c r="E165">
        <f t="shared" si="57"/>
        <v>0.245</v>
      </c>
      <c r="F165">
        <f t="shared" si="57"/>
        <v>0.34</v>
      </c>
      <c r="G165">
        <f t="shared" si="57"/>
        <v>0.5</v>
      </c>
      <c r="H165">
        <f t="shared" si="57"/>
        <v>0.6</v>
      </c>
      <c r="I165">
        <f t="shared" si="57"/>
        <v>0.63</v>
      </c>
      <c r="J165">
        <f t="shared" si="48"/>
        <v>0.71</v>
      </c>
      <c r="K165">
        <f>J22/100</f>
        <v>0.79</v>
      </c>
      <c r="L165">
        <f>K22/100</f>
        <v>0.87</v>
      </c>
    </row>
    <row r="166" spans="2:12" x14ac:dyDescent="0.2">
      <c r="B166">
        <v>21</v>
      </c>
      <c r="C166">
        <f t="shared" ref="C166" si="64">B23/100</f>
        <v>0</v>
      </c>
      <c r="D166">
        <f t="shared" si="57"/>
        <v>0.14000000000000001</v>
      </c>
      <c r="E166">
        <f t="shared" si="57"/>
        <v>0.25</v>
      </c>
      <c r="F166">
        <f t="shared" si="57"/>
        <v>0.36</v>
      </c>
      <c r="G166">
        <f t="shared" si="57"/>
        <v>0.55000000000000004</v>
      </c>
      <c r="H166">
        <f t="shared" si="57"/>
        <v>0.53</v>
      </c>
      <c r="I166">
        <f t="shared" si="57"/>
        <v>0.57999999999999996</v>
      </c>
      <c r="J166">
        <f t="shared" si="48"/>
        <v>0.57999999999999996</v>
      </c>
      <c r="K166">
        <f>J23/100</f>
        <v>0.65</v>
      </c>
      <c r="L166">
        <f>K23/100</f>
        <v>0.78</v>
      </c>
    </row>
    <row r="167" spans="2:12" x14ac:dyDescent="0.2">
      <c r="B167">
        <v>22</v>
      </c>
      <c r="C167">
        <f t="shared" ref="C167" si="65">B24/100</f>
        <v>0</v>
      </c>
      <c r="D167">
        <f t="shared" si="57"/>
        <v>0.05</v>
      </c>
      <c r="E167">
        <f t="shared" si="57"/>
        <v>0.115</v>
      </c>
      <c r="F167">
        <f t="shared" si="57"/>
        <v>0.18</v>
      </c>
      <c r="G167">
        <f t="shared" si="57"/>
        <v>0.31</v>
      </c>
      <c r="H167">
        <f t="shared" si="57"/>
        <v>0.52</v>
      </c>
      <c r="I167">
        <f t="shared" si="57"/>
        <v>0.71</v>
      </c>
      <c r="J167">
        <f t="shared" si="48"/>
        <v>0.84</v>
      </c>
    </row>
    <row r="168" spans="2:12" x14ac:dyDescent="0.2">
      <c r="B168">
        <v>23</v>
      </c>
      <c r="C168">
        <f t="shared" ref="C168" si="66">B25/100</f>
        <v>0</v>
      </c>
      <c r="D168">
        <f t="shared" si="57"/>
        <v>0.04</v>
      </c>
      <c r="E168">
        <f t="shared" si="57"/>
        <v>0.09</v>
      </c>
      <c r="F168">
        <f t="shared" si="57"/>
        <v>0.14000000000000001</v>
      </c>
      <c r="G168">
        <f t="shared" si="57"/>
        <v>0.24</v>
      </c>
      <c r="H168">
        <f t="shared" si="57"/>
        <v>0.6</v>
      </c>
      <c r="I168">
        <f t="shared" si="57"/>
        <v>0.62</v>
      </c>
      <c r="J168">
        <f t="shared" si="48"/>
        <v>0.81</v>
      </c>
    </row>
    <row r="169" spans="2:12" x14ac:dyDescent="0.2">
      <c r="B169">
        <v>24</v>
      </c>
      <c r="C169">
        <f t="shared" ref="C169" si="67">B26/100</f>
        <v>0</v>
      </c>
      <c r="D169">
        <f t="shared" ref="D169:I178" si="68">C26/100</f>
        <v>7.0000000000000007E-2</v>
      </c>
      <c r="E169">
        <f t="shared" si="68"/>
        <v>0.22</v>
      </c>
      <c r="F169">
        <f t="shared" si="68"/>
        <v>0.37</v>
      </c>
      <c r="G169">
        <f t="shared" si="68"/>
        <v>0.53</v>
      </c>
      <c r="H169">
        <f t="shared" si="68"/>
        <v>0.5</v>
      </c>
      <c r="I169">
        <f t="shared" si="68"/>
        <v>0.56000000000000005</v>
      </c>
      <c r="J169">
        <f t="shared" si="48"/>
        <v>0.56999999999999995</v>
      </c>
      <c r="K169">
        <f>J26/100</f>
        <v>0.66</v>
      </c>
      <c r="L169">
        <f>K26/100</f>
        <v>0.65</v>
      </c>
    </row>
    <row r="170" spans="2:12" x14ac:dyDescent="0.2">
      <c r="B170">
        <v>25</v>
      </c>
      <c r="C170">
        <f t="shared" ref="C170" si="69">B27/100</f>
        <v>0</v>
      </c>
      <c r="D170">
        <f t="shared" si="68"/>
        <v>0.14000000000000001</v>
      </c>
      <c r="E170">
        <f t="shared" si="68"/>
        <v>0.31</v>
      </c>
      <c r="F170">
        <f t="shared" si="68"/>
        <v>0.48</v>
      </c>
      <c r="G170">
        <f t="shared" si="68"/>
        <v>0.48</v>
      </c>
      <c r="H170">
        <f t="shared" si="68"/>
        <v>0.53</v>
      </c>
      <c r="I170">
        <f t="shared" si="68"/>
        <v>0.51</v>
      </c>
      <c r="J170">
        <f t="shared" si="48"/>
        <v>0.64</v>
      </c>
      <c r="K170">
        <f>J27/100</f>
        <v>0.78</v>
      </c>
    </row>
    <row r="171" spans="2:12" x14ac:dyDescent="0.2">
      <c r="B171">
        <v>26</v>
      </c>
      <c r="C171">
        <f t="shared" ref="C171" si="70">B28/100</f>
        <v>0</v>
      </c>
      <c r="D171">
        <f t="shared" si="68"/>
        <v>0.12</v>
      </c>
      <c r="E171">
        <f t="shared" si="68"/>
        <v>0.255</v>
      </c>
      <c r="F171">
        <f t="shared" si="68"/>
        <v>0.39</v>
      </c>
      <c r="G171">
        <f t="shared" si="68"/>
        <v>0.41</v>
      </c>
      <c r="H171">
        <f t="shared" si="68"/>
        <v>0.62</v>
      </c>
      <c r="I171">
        <f t="shared" si="68"/>
        <v>0.62</v>
      </c>
      <c r="J171">
        <f t="shared" si="48"/>
        <v>0.76</v>
      </c>
    </row>
    <row r="172" spans="2:12" x14ac:dyDescent="0.2">
      <c r="B172">
        <v>27</v>
      </c>
      <c r="C172">
        <f t="shared" ref="C172" si="71">B29/100</f>
        <v>0</v>
      </c>
      <c r="D172">
        <f t="shared" si="68"/>
        <v>0</v>
      </c>
      <c r="E172">
        <f t="shared" si="68"/>
        <v>8.5000000000000006E-2</v>
      </c>
      <c r="F172">
        <f t="shared" si="68"/>
        <v>0.19</v>
      </c>
      <c r="G172">
        <f t="shared" si="68"/>
        <v>0.4</v>
      </c>
      <c r="H172">
        <f t="shared" si="68"/>
        <v>0.63</v>
      </c>
      <c r="I172">
        <f t="shared" si="68"/>
        <v>0.69</v>
      </c>
      <c r="J172">
        <f t="shared" si="48"/>
        <v>0.75</v>
      </c>
      <c r="K172">
        <f>J29/100</f>
        <v>0.81</v>
      </c>
    </row>
    <row r="173" spans="2:12" x14ac:dyDescent="0.2">
      <c r="B173">
        <v>28</v>
      </c>
      <c r="C173">
        <f t="shared" ref="C173" si="72">B30/100</f>
        <v>0</v>
      </c>
      <c r="D173">
        <f t="shared" si="68"/>
        <v>0.1</v>
      </c>
      <c r="E173">
        <f t="shared" si="68"/>
        <v>0.17499999999999999</v>
      </c>
      <c r="F173">
        <f t="shared" si="68"/>
        <v>0.25</v>
      </c>
      <c r="G173">
        <f t="shared" si="68"/>
        <v>0.52</v>
      </c>
      <c r="H173">
        <f t="shared" si="68"/>
        <v>0.62</v>
      </c>
      <c r="I173">
        <f t="shared" si="68"/>
        <v>0.66</v>
      </c>
      <c r="J173">
        <f t="shared" si="48"/>
        <v>0.64</v>
      </c>
      <c r="K173">
        <f>J30/100</f>
        <v>0.8</v>
      </c>
    </row>
    <row r="174" spans="2:12" x14ac:dyDescent="0.2">
      <c r="B174">
        <v>29</v>
      </c>
      <c r="C174">
        <f t="shared" ref="C174" si="73">B31/100</f>
        <v>0</v>
      </c>
      <c r="D174">
        <f t="shared" si="68"/>
        <v>0</v>
      </c>
      <c r="E174">
        <f t="shared" si="68"/>
        <v>2.5000000000000001E-2</v>
      </c>
      <c r="F174">
        <f t="shared" si="68"/>
        <v>0.15</v>
      </c>
      <c r="G174">
        <f t="shared" si="68"/>
        <v>0.4</v>
      </c>
      <c r="H174">
        <f t="shared" si="68"/>
        <v>0.49</v>
      </c>
      <c r="I174">
        <f t="shared" si="68"/>
        <v>0.48</v>
      </c>
      <c r="J174">
        <f t="shared" si="48"/>
        <v>0.6</v>
      </c>
      <c r="K174">
        <f>J31/100</f>
        <v>0.67</v>
      </c>
      <c r="L174">
        <f>K31/100</f>
        <v>0.74</v>
      </c>
    </row>
    <row r="175" spans="2:12" x14ac:dyDescent="0.2">
      <c r="B175">
        <v>30</v>
      </c>
      <c r="C175">
        <f t="shared" ref="C175" si="74">B32/100</f>
        <v>0</v>
      </c>
      <c r="D175">
        <f t="shared" si="68"/>
        <v>0.02</v>
      </c>
      <c r="E175">
        <f t="shared" si="68"/>
        <v>0.1</v>
      </c>
      <c r="F175">
        <f t="shared" si="68"/>
        <v>0.18</v>
      </c>
      <c r="G175">
        <f t="shared" si="68"/>
        <v>0.34</v>
      </c>
      <c r="H175">
        <f t="shared" si="68"/>
        <v>0.57999999999999996</v>
      </c>
      <c r="I175">
        <f t="shared" si="68"/>
        <v>0.53</v>
      </c>
      <c r="J175">
        <f t="shared" si="48"/>
        <v>0.73</v>
      </c>
    </row>
    <row r="176" spans="2:12" x14ac:dyDescent="0.2">
      <c r="B176">
        <v>31</v>
      </c>
      <c r="C176">
        <f t="shared" ref="C176" si="75">B33/100</f>
        <v>0</v>
      </c>
      <c r="D176">
        <f t="shared" si="68"/>
        <v>0.13</v>
      </c>
      <c r="E176">
        <f t="shared" si="68"/>
        <v>0.25</v>
      </c>
      <c r="F176">
        <f t="shared" si="68"/>
        <v>0.37</v>
      </c>
      <c r="G176">
        <f t="shared" si="68"/>
        <v>0.51</v>
      </c>
      <c r="H176">
        <f t="shared" si="68"/>
        <v>0.49</v>
      </c>
      <c r="I176">
        <f t="shared" si="68"/>
        <v>0.61</v>
      </c>
      <c r="J176">
        <f t="shared" si="48"/>
        <v>0.59</v>
      </c>
      <c r="K176">
        <f t="shared" ref="K176:L179" si="76">J33/100</f>
        <v>0.7</v>
      </c>
      <c r="L176">
        <f t="shared" si="76"/>
        <v>0.81</v>
      </c>
    </row>
    <row r="177" spans="2:12" x14ac:dyDescent="0.2">
      <c r="B177">
        <v>32</v>
      </c>
      <c r="C177">
        <f t="shared" ref="C177" si="77">B34/100</f>
        <v>0</v>
      </c>
      <c r="D177">
        <f t="shared" si="68"/>
        <v>0.19</v>
      </c>
      <c r="E177">
        <f t="shared" si="68"/>
        <v>0.5</v>
      </c>
      <c r="F177">
        <f t="shared" si="68"/>
        <v>0.59</v>
      </c>
      <c r="G177">
        <f t="shared" si="68"/>
        <v>0.55000000000000004</v>
      </c>
      <c r="H177">
        <f t="shared" si="68"/>
        <v>0.51</v>
      </c>
      <c r="I177">
        <f t="shared" si="68"/>
        <v>0.65</v>
      </c>
      <c r="J177">
        <f t="shared" si="48"/>
        <v>0.65</v>
      </c>
      <c r="K177">
        <f t="shared" si="76"/>
        <v>0.65</v>
      </c>
      <c r="L177">
        <f t="shared" si="76"/>
        <v>0.65</v>
      </c>
    </row>
    <row r="178" spans="2:12" x14ac:dyDescent="0.2">
      <c r="B178">
        <v>33</v>
      </c>
      <c r="C178">
        <f t="shared" ref="C178" si="78">B35/100</f>
        <v>0</v>
      </c>
      <c r="D178">
        <f t="shared" si="68"/>
        <v>0.18</v>
      </c>
      <c r="E178">
        <f t="shared" si="68"/>
        <v>0.5</v>
      </c>
      <c r="F178">
        <f t="shared" si="68"/>
        <v>0.51</v>
      </c>
      <c r="G178">
        <f t="shared" si="68"/>
        <v>0.55000000000000004</v>
      </c>
      <c r="H178">
        <f t="shared" si="68"/>
        <v>0.73</v>
      </c>
      <c r="I178">
        <f t="shared" si="68"/>
        <v>0.69</v>
      </c>
      <c r="J178">
        <f t="shared" si="48"/>
        <v>0.57999999999999996</v>
      </c>
      <c r="K178">
        <f t="shared" si="76"/>
        <v>0.6</v>
      </c>
      <c r="L178">
        <f t="shared" si="76"/>
        <v>0.62</v>
      </c>
    </row>
    <row r="179" spans="2:12" x14ac:dyDescent="0.2">
      <c r="B179">
        <v>34</v>
      </c>
      <c r="C179">
        <f t="shared" ref="C179" si="79">B36/100</f>
        <v>0</v>
      </c>
      <c r="D179">
        <f t="shared" ref="D179:I188" si="80">C36/100</f>
        <v>0.11</v>
      </c>
      <c r="E179">
        <f t="shared" si="80"/>
        <v>0.255</v>
      </c>
      <c r="F179">
        <f t="shared" si="80"/>
        <v>0.4</v>
      </c>
      <c r="G179">
        <f t="shared" si="80"/>
        <v>0.56999999999999995</v>
      </c>
      <c r="H179">
        <f t="shared" si="80"/>
        <v>0.8</v>
      </c>
      <c r="I179">
        <f t="shared" si="80"/>
        <v>0.79</v>
      </c>
      <c r="J179">
        <f t="shared" si="48"/>
        <v>0.78</v>
      </c>
      <c r="K179">
        <f t="shared" si="76"/>
        <v>0.77</v>
      </c>
      <c r="L179">
        <f t="shared" si="76"/>
        <v>0.76</v>
      </c>
    </row>
    <row r="180" spans="2:12" x14ac:dyDescent="0.2">
      <c r="B180">
        <v>35</v>
      </c>
      <c r="C180">
        <f t="shared" ref="C180" si="81">B37/100</f>
        <v>0</v>
      </c>
      <c r="D180">
        <f t="shared" si="80"/>
        <v>0</v>
      </c>
      <c r="E180">
        <f t="shared" si="80"/>
        <v>0</v>
      </c>
      <c r="F180">
        <f t="shared" si="80"/>
        <v>0.15</v>
      </c>
      <c r="G180">
        <f t="shared" si="80"/>
        <v>0.55000000000000004</v>
      </c>
      <c r="H180">
        <f t="shared" si="80"/>
        <v>0.68</v>
      </c>
      <c r="I180">
        <f t="shared" si="80"/>
        <v>0.69</v>
      </c>
      <c r="J180">
        <f t="shared" si="48"/>
        <v>0.67</v>
      </c>
      <c r="K180">
        <f>J37/100</f>
        <v>0.75</v>
      </c>
    </row>
    <row r="181" spans="2:12" x14ac:dyDescent="0.2">
      <c r="B181">
        <v>36</v>
      </c>
      <c r="C181">
        <f t="shared" ref="C181" si="82">B38/100</f>
        <v>0</v>
      </c>
      <c r="D181">
        <f t="shared" si="80"/>
        <v>0</v>
      </c>
      <c r="E181">
        <f t="shared" si="80"/>
        <v>6.5000000000000002E-2</v>
      </c>
      <c r="F181">
        <f t="shared" si="80"/>
        <v>0.17</v>
      </c>
      <c r="G181">
        <f t="shared" si="80"/>
        <v>0.38</v>
      </c>
      <c r="H181">
        <f t="shared" si="80"/>
        <v>0.51</v>
      </c>
      <c r="I181">
        <f t="shared" si="80"/>
        <v>0.64</v>
      </c>
      <c r="J181">
        <f t="shared" si="48"/>
        <v>0.62</v>
      </c>
      <c r="K181">
        <f>J38/100</f>
        <v>0.67</v>
      </c>
      <c r="L181">
        <f>K38/100</f>
        <v>0.72</v>
      </c>
    </row>
    <row r="182" spans="2:12" x14ac:dyDescent="0.2">
      <c r="B182">
        <v>37</v>
      </c>
      <c r="C182">
        <f t="shared" ref="C182" si="83">B39/100</f>
        <v>0</v>
      </c>
      <c r="D182">
        <f t="shared" si="80"/>
        <v>0</v>
      </c>
      <c r="E182">
        <f t="shared" si="80"/>
        <v>0.08</v>
      </c>
      <c r="F182">
        <f t="shared" si="80"/>
        <v>0.18</v>
      </c>
      <c r="G182">
        <f t="shared" si="80"/>
        <v>0.38</v>
      </c>
      <c r="H182">
        <f t="shared" si="80"/>
        <v>0.49</v>
      </c>
      <c r="I182">
        <f t="shared" si="80"/>
        <v>0.49</v>
      </c>
      <c r="J182">
        <f t="shared" si="48"/>
        <v>0.55000000000000004</v>
      </c>
      <c r="K182">
        <f>J39/100</f>
        <v>0.62</v>
      </c>
      <c r="L182">
        <f>K39/100</f>
        <v>0.69</v>
      </c>
    </row>
    <row r="183" spans="2:12" x14ac:dyDescent="0.2">
      <c r="B183">
        <v>38</v>
      </c>
      <c r="C183">
        <f t="shared" ref="C183" si="84">B40/100</f>
        <v>0</v>
      </c>
      <c r="D183">
        <f t="shared" si="80"/>
        <v>7.0000000000000007E-2</v>
      </c>
      <c r="E183">
        <f t="shared" si="80"/>
        <v>0.21</v>
      </c>
      <c r="F183">
        <f t="shared" si="80"/>
        <v>0.35</v>
      </c>
      <c r="G183">
        <f t="shared" si="80"/>
        <v>0.41</v>
      </c>
      <c r="H183">
        <f t="shared" si="80"/>
        <v>0.45</v>
      </c>
      <c r="I183">
        <f t="shared" si="80"/>
        <v>0.57999999999999996</v>
      </c>
      <c r="J183">
        <f t="shared" si="48"/>
        <v>0.64</v>
      </c>
      <c r="K183">
        <f>J40/100</f>
        <v>0.76</v>
      </c>
    </row>
    <row r="184" spans="2:12" x14ac:dyDescent="0.2">
      <c r="B184">
        <v>39</v>
      </c>
      <c r="C184">
        <f t="shared" ref="C184" si="85">B41/100</f>
        <v>0</v>
      </c>
      <c r="D184">
        <f t="shared" si="80"/>
        <v>0.12</v>
      </c>
      <c r="E184">
        <f t="shared" si="80"/>
        <v>0.42</v>
      </c>
      <c r="F184">
        <f t="shared" si="80"/>
        <v>0.49</v>
      </c>
      <c r="G184">
        <f t="shared" si="80"/>
        <v>0.54</v>
      </c>
      <c r="H184">
        <f t="shared" si="80"/>
        <v>0.56999999999999995</v>
      </c>
      <c r="I184">
        <f t="shared" si="80"/>
        <v>0.56999999999999995</v>
      </c>
      <c r="J184">
        <f t="shared" si="48"/>
        <v>0.59</v>
      </c>
      <c r="K184">
        <f>J41/100</f>
        <v>0.73</v>
      </c>
    </row>
    <row r="185" spans="2:12" x14ac:dyDescent="0.2">
      <c r="B185">
        <v>40</v>
      </c>
      <c r="C185">
        <f t="shared" ref="C185" si="86">B42/100</f>
        <v>0</v>
      </c>
      <c r="D185">
        <f t="shared" si="80"/>
        <v>0.16</v>
      </c>
      <c r="E185">
        <f t="shared" si="80"/>
        <v>0.5</v>
      </c>
      <c r="F185">
        <f t="shared" si="80"/>
        <v>0.61</v>
      </c>
      <c r="G185">
        <f t="shared" si="80"/>
        <v>0.52</v>
      </c>
      <c r="H185">
        <f t="shared" si="80"/>
        <v>0.5</v>
      </c>
      <c r="I185">
        <f t="shared" si="80"/>
        <v>0.66</v>
      </c>
      <c r="J185">
        <f t="shared" si="48"/>
        <v>0.53</v>
      </c>
    </row>
    <row r="186" spans="2:12" x14ac:dyDescent="0.2">
      <c r="B186">
        <v>41</v>
      </c>
      <c r="C186">
        <f t="shared" ref="C186" si="87">B43/100</f>
        <v>0</v>
      </c>
      <c r="D186">
        <f t="shared" si="80"/>
        <v>0.09</v>
      </c>
      <c r="E186">
        <f t="shared" si="80"/>
        <v>0.31</v>
      </c>
      <c r="F186">
        <f t="shared" si="80"/>
        <v>0.52</v>
      </c>
      <c r="G186">
        <f t="shared" si="80"/>
        <v>0.56000000000000005</v>
      </c>
      <c r="H186">
        <f t="shared" si="80"/>
        <v>0.59</v>
      </c>
      <c r="I186">
        <f t="shared" si="80"/>
        <v>0.51</v>
      </c>
      <c r="J186">
        <f t="shared" si="48"/>
        <v>0.62</v>
      </c>
      <c r="K186">
        <f t="shared" ref="K186:L189" si="88">J43/100</f>
        <v>0.73</v>
      </c>
      <c r="L186">
        <f t="shared" si="88"/>
        <v>0.84</v>
      </c>
    </row>
    <row r="187" spans="2:12" x14ac:dyDescent="0.2">
      <c r="B187">
        <v>42</v>
      </c>
      <c r="C187">
        <f t="shared" ref="C187" si="89">B44/100</f>
        <v>0</v>
      </c>
      <c r="D187">
        <f t="shared" si="80"/>
        <v>0.05</v>
      </c>
      <c r="E187">
        <f t="shared" si="80"/>
        <v>0.2</v>
      </c>
      <c r="F187">
        <f t="shared" si="80"/>
        <v>0.35</v>
      </c>
      <c r="G187">
        <f t="shared" si="80"/>
        <v>0.46</v>
      </c>
      <c r="H187">
        <f t="shared" si="80"/>
        <v>0.48</v>
      </c>
      <c r="I187">
        <f t="shared" si="80"/>
        <v>0.56000000000000005</v>
      </c>
      <c r="J187">
        <f t="shared" si="48"/>
        <v>0.61</v>
      </c>
      <c r="K187">
        <f t="shared" si="88"/>
        <v>0.69</v>
      </c>
      <c r="L187">
        <f t="shared" si="88"/>
        <v>0.77</v>
      </c>
    </row>
    <row r="188" spans="2:12" x14ac:dyDescent="0.2">
      <c r="B188">
        <v>43</v>
      </c>
      <c r="C188">
        <f t="shared" ref="C188" si="90">B45/100</f>
        <v>0</v>
      </c>
      <c r="D188">
        <f t="shared" si="80"/>
        <v>0</v>
      </c>
      <c r="E188">
        <f t="shared" si="80"/>
        <v>0.05</v>
      </c>
      <c r="F188">
        <f t="shared" si="80"/>
        <v>0.15</v>
      </c>
      <c r="G188">
        <f t="shared" si="80"/>
        <v>0.35</v>
      </c>
      <c r="H188">
        <f t="shared" si="80"/>
        <v>0.44</v>
      </c>
      <c r="I188">
        <f t="shared" si="80"/>
        <v>0.56999999999999995</v>
      </c>
      <c r="J188">
        <f t="shared" si="48"/>
        <v>0.63</v>
      </c>
      <c r="K188">
        <f t="shared" si="88"/>
        <v>0.68</v>
      </c>
      <c r="L188">
        <f t="shared" si="88"/>
        <v>0.73</v>
      </c>
    </row>
    <row r="189" spans="2:12" x14ac:dyDescent="0.2">
      <c r="B189">
        <v>44</v>
      </c>
      <c r="C189">
        <f t="shared" ref="C189" si="91">B46/100</f>
        <v>0</v>
      </c>
      <c r="D189">
        <f t="shared" ref="D189:I198" si="92">C46/100</f>
        <v>0.06</v>
      </c>
      <c r="E189">
        <f t="shared" si="92"/>
        <v>0.21</v>
      </c>
      <c r="F189">
        <f t="shared" si="92"/>
        <v>0.36</v>
      </c>
      <c r="G189">
        <f t="shared" si="92"/>
        <v>0.49</v>
      </c>
      <c r="H189">
        <f t="shared" si="92"/>
        <v>0.5</v>
      </c>
      <c r="I189">
        <f t="shared" si="92"/>
        <v>0.63</v>
      </c>
      <c r="J189">
        <f t="shared" si="48"/>
        <v>0.65</v>
      </c>
      <c r="K189">
        <f t="shared" si="88"/>
        <v>0.64</v>
      </c>
      <c r="L189">
        <f t="shared" si="88"/>
        <v>0.63</v>
      </c>
    </row>
    <row r="190" spans="2:12" x14ac:dyDescent="0.2">
      <c r="B190">
        <v>45</v>
      </c>
      <c r="C190">
        <f t="shared" ref="C190" si="93">B47/100</f>
        <v>0</v>
      </c>
      <c r="D190">
        <f t="shared" si="92"/>
        <v>0.08</v>
      </c>
      <c r="E190">
        <f t="shared" si="92"/>
        <v>0.23</v>
      </c>
      <c r="F190">
        <f t="shared" si="92"/>
        <v>0.45</v>
      </c>
      <c r="G190">
        <f t="shared" si="92"/>
        <v>0.44</v>
      </c>
      <c r="H190">
        <f t="shared" si="92"/>
        <v>0.53</v>
      </c>
      <c r="I190">
        <f t="shared" si="92"/>
        <v>0.73</v>
      </c>
      <c r="J190">
        <f t="shared" si="48"/>
        <v>0.6</v>
      </c>
      <c r="K190">
        <f t="shared" ref="K190:K195" si="94">J47/100</f>
        <v>0.79</v>
      </c>
    </row>
    <row r="191" spans="2:12" x14ac:dyDescent="0.2">
      <c r="B191">
        <v>46</v>
      </c>
      <c r="C191">
        <f t="shared" ref="C191" si="95">B48/100</f>
        <v>0</v>
      </c>
      <c r="D191">
        <f t="shared" si="92"/>
        <v>0.09</v>
      </c>
      <c r="E191">
        <f t="shared" si="92"/>
        <v>0.34</v>
      </c>
      <c r="F191">
        <f t="shared" si="92"/>
        <v>0.46</v>
      </c>
      <c r="G191">
        <f t="shared" si="92"/>
        <v>0.52</v>
      </c>
      <c r="H191">
        <f t="shared" si="92"/>
        <v>0.62</v>
      </c>
      <c r="I191">
        <f t="shared" si="92"/>
        <v>0.66</v>
      </c>
      <c r="J191">
        <f t="shared" si="48"/>
        <v>0.73</v>
      </c>
      <c r="K191">
        <f t="shared" si="94"/>
        <v>0.8</v>
      </c>
      <c r="L191">
        <f>K48/100</f>
        <v>0.87</v>
      </c>
    </row>
    <row r="192" spans="2:12" x14ac:dyDescent="0.2">
      <c r="B192">
        <v>47</v>
      </c>
      <c r="C192">
        <f t="shared" ref="C192" si="96">B49/100</f>
        <v>0</v>
      </c>
      <c r="D192">
        <f t="shared" si="92"/>
        <v>0.11</v>
      </c>
      <c r="E192">
        <f t="shared" si="92"/>
        <v>0.255</v>
      </c>
      <c r="F192">
        <f t="shared" si="92"/>
        <v>0.4</v>
      </c>
      <c r="G192">
        <f t="shared" si="92"/>
        <v>0.47</v>
      </c>
      <c r="H192">
        <f t="shared" si="92"/>
        <v>0.48</v>
      </c>
      <c r="I192">
        <f t="shared" si="92"/>
        <v>0.57999999999999996</v>
      </c>
      <c r="J192">
        <f t="shared" si="48"/>
        <v>0.69</v>
      </c>
      <c r="K192">
        <f t="shared" si="94"/>
        <v>0.8</v>
      </c>
    </row>
    <row r="193" spans="2:12" x14ac:dyDescent="0.2">
      <c r="B193">
        <v>48</v>
      </c>
      <c r="C193">
        <f t="shared" ref="C193" si="97">B50/100</f>
        <v>0</v>
      </c>
      <c r="D193">
        <f t="shared" si="92"/>
        <v>0.08</v>
      </c>
      <c r="E193">
        <f t="shared" si="92"/>
        <v>0.20499999999999999</v>
      </c>
      <c r="F193">
        <f t="shared" si="92"/>
        <v>0.33</v>
      </c>
      <c r="G193">
        <f t="shared" si="92"/>
        <v>0.4</v>
      </c>
      <c r="H193">
        <f t="shared" si="92"/>
        <v>0.42</v>
      </c>
      <c r="I193">
        <f t="shared" si="92"/>
        <v>0.46</v>
      </c>
      <c r="J193">
        <f t="shared" si="48"/>
        <v>0.56000000000000005</v>
      </c>
      <c r="K193">
        <f t="shared" si="94"/>
        <v>0.71</v>
      </c>
      <c r="L193">
        <f>K50/100</f>
        <v>0.86</v>
      </c>
    </row>
    <row r="194" spans="2:12" x14ac:dyDescent="0.2">
      <c r="B194">
        <v>49</v>
      </c>
      <c r="C194">
        <f t="shared" ref="C194" si="98">B51/100</f>
        <v>0</v>
      </c>
      <c r="D194">
        <f t="shared" si="92"/>
        <v>0.05</v>
      </c>
      <c r="E194">
        <f t="shared" si="92"/>
        <v>0.185</v>
      </c>
      <c r="F194">
        <f t="shared" si="92"/>
        <v>0.32</v>
      </c>
      <c r="G194">
        <f t="shared" si="92"/>
        <v>0.45</v>
      </c>
      <c r="H194">
        <f t="shared" si="92"/>
        <v>0.37</v>
      </c>
      <c r="I194">
        <f t="shared" si="92"/>
        <v>0.44</v>
      </c>
      <c r="J194">
        <f t="shared" si="48"/>
        <v>0.53</v>
      </c>
      <c r="K194">
        <f t="shared" si="94"/>
        <v>0.56999999999999995</v>
      </c>
    </row>
    <row r="195" spans="2:12" x14ac:dyDescent="0.2">
      <c r="B195">
        <v>50</v>
      </c>
      <c r="C195">
        <f t="shared" ref="C195" si="99">B52/100</f>
        <v>0</v>
      </c>
      <c r="D195">
        <f t="shared" si="92"/>
        <v>0.01</v>
      </c>
      <c r="E195">
        <f t="shared" si="92"/>
        <v>0.15</v>
      </c>
      <c r="F195">
        <f t="shared" si="92"/>
        <v>0.4</v>
      </c>
      <c r="G195">
        <f t="shared" si="92"/>
        <v>0.57999999999999996</v>
      </c>
      <c r="H195">
        <f t="shared" si="92"/>
        <v>0.62</v>
      </c>
      <c r="I195">
        <f t="shared" si="92"/>
        <v>0.71</v>
      </c>
      <c r="J195">
        <f t="shared" si="48"/>
        <v>0.8</v>
      </c>
      <c r="K195">
        <f t="shared" si="94"/>
        <v>0.89</v>
      </c>
    </row>
    <row r="196" spans="2:12" x14ac:dyDescent="0.2">
      <c r="B196">
        <v>51</v>
      </c>
      <c r="C196">
        <f t="shared" ref="C196" si="100">B53/100</f>
        <v>0</v>
      </c>
      <c r="D196">
        <f t="shared" si="92"/>
        <v>0.03</v>
      </c>
      <c r="E196">
        <f t="shared" si="92"/>
        <v>0.32</v>
      </c>
      <c r="F196">
        <f t="shared" si="92"/>
        <v>0.45</v>
      </c>
      <c r="G196">
        <f t="shared" si="92"/>
        <v>0.68</v>
      </c>
      <c r="H196">
        <f t="shared" si="92"/>
        <v>0.68</v>
      </c>
      <c r="I196">
        <f t="shared" si="92"/>
        <v>0.8</v>
      </c>
    </row>
    <row r="197" spans="2:12" x14ac:dyDescent="0.2">
      <c r="B197">
        <v>52</v>
      </c>
      <c r="C197">
        <f t="shared" ref="C197" si="101">B54/100</f>
        <v>0</v>
      </c>
      <c r="D197">
        <f t="shared" si="92"/>
        <v>0.09</v>
      </c>
      <c r="E197">
        <f t="shared" si="92"/>
        <v>0.27</v>
      </c>
      <c r="F197">
        <f t="shared" si="92"/>
        <v>0.56999999999999995</v>
      </c>
      <c r="G197">
        <f t="shared" si="92"/>
        <v>0.62</v>
      </c>
      <c r="H197">
        <f t="shared" si="92"/>
        <v>0.7</v>
      </c>
      <c r="I197">
        <f t="shared" si="92"/>
        <v>0.86</v>
      </c>
    </row>
    <row r="198" spans="2:12" x14ac:dyDescent="0.2">
      <c r="B198">
        <v>53</v>
      </c>
      <c r="C198">
        <f t="shared" ref="C198" si="102">B55/100</f>
        <v>0</v>
      </c>
      <c r="D198">
        <f t="shared" si="92"/>
        <v>0.13</v>
      </c>
      <c r="E198">
        <f t="shared" si="92"/>
        <v>0.27</v>
      </c>
      <c r="F198">
        <f t="shared" si="92"/>
        <v>0.41</v>
      </c>
      <c r="G198">
        <f t="shared" si="92"/>
        <v>0.59</v>
      </c>
      <c r="H198">
        <f t="shared" si="92"/>
        <v>0.62</v>
      </c>
      <c r="I198">
        <f t="shared" si="92"/>
        <v>0.7</v>
      </c>
      <c r="J198">
        <f>I55/100</f>
        <v>0.78</v>
      </c>
      <c r="K198">
        <f>J55/100</f>
        <v>0.86</v>
      </c>
    </row>
    <row r="199" spans="2:12" x14ac:dyDescent="0.2">
      <c r="B199">
        <v>54</v>
      </c>
      <c r="C199">
        <f t="shared" ref="C199" si="103">B56/100</f>
        <v>0</v>
      </c>
      <c r="D199">
        <f t="shared" ref="D199:I208" si="104">C56/100</f>
        <v>0.02</v>
      </c>
      <c r="E199">
        <f t="shared" si="104"/>
        <v>0.17499999999999999</v>
      </c>
      <c r="F199">
        <f t="shared" si="104"/>
        <v>0.33</v>
      </c>
      <c r="G199">
        <f t="shared" si="104"/>
        <v>0.45</v>
      </c>
      <c r="H199">
        <f t="shared" si="104"/>
        <v>0.57999999999999996</v>
      </c>
      <c r="I199">
        <f t="shared" si="104"/>
        <v>0.7</v>
      </c>
      <c r="J199">
        <f t="shared" ref="J199:L214" si="105">I56/100</f>
        <v>0.82</v>
      </c>
    </row>
    <row r="200" spans="2:12" x14ac:dyDescent="0.2">
      <c r="B200">
        <v>55</v>
      </c>
      <c r="C200">
        <f t="shared" ref="C200" si="106">B57/100</f>
        <v>0</v>
      </c>
      <c r="D200">
        <f t="shared" si="104"/>
        <v>0.03</v>
      </c>
      <c r="E200">
        <f t="shared" si="104"/>
        <v>0.12</v>
      </c>
      <c r="F200">
        <f t="shared" si="104"/>
        <v>0.21</v>
      </c>
      <c r="G200">
        <f t="shared" si="104"/>
        <v>0.38</v>
      </c>
      <c r="H200">
        <f t="shared" si="104"/>
        <v>0.48</v>
      </c>
      <c r="I200">
        <f t="shared" si="104"/>
        <v>0.56000000000000005</v>
      </c>
      <c r="J200">
        <f t="shared" si="105"/>
        <v>0.54</v>
      </c>
      <c r="K200">
        <f>J57/100</f>
        <v>0.63</v>
      </c>
      <c r="L200">
        <f>K57/100</f>
        <v>0.65</v>
      </c>
    </row>
    <row r="201" spans="2:12" x14ac:dyDescent="0.2">
      <c r="B201">
        <v>56</v>
      </c>
      <c r="C201">
        <f t="shared" ref="C201" si="107">B58/100</f>
        <v>0</v>
      </c>
      <c r="D201">
        <f t="shared" si="104"/>
        <v>0</v>
      </c>
      <c r="E201">
        <f t="shared" si="104"/>
        <v>0.08</v>
      </c>
      <c r="F201">
        <f t="shared" si="104"/>
        <v>0.17</v>
      </c>
      <c r="G201">
        <f t="shared" si="104"/>
        <v>0.35</v>
      </c>
      <c r="H201">
        <f t="shared" si="104"/>
        <v>0.44</v>
      </c>
      <c r="I201">
        <f t="shared" si="104"/>
        <v>0.39</v>
      </c>
      <c r="J201">
        <f t="shared" si="105"/>
        <v>0.47</v>
      </c>
      <c r="K201">
        <f>J58/100</f>
        <v>0.51</v>
      </c>
      <c r="L201">
        <f>K58/100</f>
        <v>0.62</v>
      </c>
    </row>
    <row r="202" spans="2:12" x14ac:dyDescent="0.2">
      <c r="B202">
        <v>57</v>
      </c>
      <c r="C202">
        <f t="shared" ref="C202" si="108">B59/100</f>
        <v>0</v>
      </c>
      <c r="D202">
        <f t="shared" si="104"/>
        <v>0.02</v>
      </c>
      <c r="E202">
        <f t="shared" si="104"/>
        <v>0.22</v>
      </c>
      <c r="F202">
        <f t="shared" si="104"/>
        <v>0.43</v>
      </c>
      <c r="G202">
        <f t="shared" si="104"/>
        <v>0.64</v>
      </c>
      <c r="H202">
        <f t="shared" si="104"/>
        <v>0.73</v>
      </c>
      <c r="I202">
        <f t="shared" si="104"/>
        <v>0.63</v>
      </c>
      <c r="J202">
        <f t="shared" si="105"/>
        <v>0.53</v>
      </c>
    </row>
    <row r="203" spans="2:12" x14ac:dyDescent="0.2">
      <c r="B203">
        <v>58</v>
      </c>
      <c r="C203">
        <f t="shared" ref="C203" si="109">B60/100</f>
        <v>0</v>
      </c>
      <c r="D203">
        <f t="shared" si="104"/>
        <v>0.06</v>
      </c>
      <c r="E203">
        <f t="shared" si="104"/>
        <v>0.27</v>
      </c>
      <c r="F203">
        <f t="shared" si="104"/>
        <v>0.43</v>
      </c>
      <c r="G203">
        <f t="shared" si="104"/>
        <v>0.68</v>
      </c>
      <c r="H203">
        <f t="shared" si="104"/>
        <v>0.67</v>
      </c>
      <c r="I203">
        <f t="shared" si="104"/>
        <v>0.75</v>
      </c>
      <c r="J203">
        <f t="shared" si="105"/>
        <v>0.83</v>
      </c>
    </row>
    <row r="204" spans="2:12" x14ac:dyDescent="0.2">
      <c r="B204">
        <v>59</v>
      </c>
      <c r="C204">
        <f t="shared" ref="C204" si="110">B61/100</f>
        <v>0</v>
      </c>
      <c r="D204">
        <f t="shared" si="104"/>
        <v>0.04</v>
      </c>
      <c r="E204">
        <f t="shared" si="104"/>
        <v>0.20499999999999999</v>
      </c>
      <c r="F204">
        <f t="shared" si="104"/>
        <v>0.37</v>
      </c>
      <c r="G204">
        <f t="shared" si="104"/>
        <v>0.62</v>
      </c>
      <c r="H204">
        <f t="shared" si="104"/>
        <v>0.71</v>
      </c>
      <c r="I204">
        <f t="shared" si="104"/>
        <v>0.71</v>
      </c>
      <c r="J204">
        <f t="shared" si="105"/>
        <v>0.755</v>
      </c>
      <c r="K204">
        <f t="shared" ref="K204:L210" si="111">J61/100</f>
        <v>0.8</v>
      </c>
    </row>
    <row r="205" spans="2:12" x14ac:dyDescent="0.2">
      <c r="B205">
        <v>60</v>
      </c>
      <c r="C205">
        <f t="shared" ref="C205" si="112">B62/100</f>
        <v>0</v>
      </c>
      <c r="D205">
        <f t="shared" si="104"/>
        <v>0.03</v>
      </c>
      <c r="E205">
        <f t="shared" si="104"/>
        <v>0.19500000000000001</v>
      </c>
      <c r="F205">
        <f t="shared" si="104"/>
        <v>0.36</v>
      </c>
      <c r="G205">
        <f t="shared" si="104"/>
        <v>0.56999999999999995</v>
      </c>
      <c r="H205">
        <f t="shared" si="104"/>
        <v>0.64</v>
      </c>
      <c r="I205">
        <f t="shared" si="104"/>
        <v>0.71</v>
      </c>
      <c r="J205">
        <f t="shared" si="105"/>
        <v>0.78</v>
      </c>
      <c r="K205">
        <f t="shared" si="111"/>
        <v>0.85</v>
      </c>
    </row>
    <row r="206" spans="2:12" x14ac:dyDescent="0.2">
      <c r="B206">
        <v>61</v>
      </c>
      <c r="C206">
        <f t="shared" ref="C206" si="113">B63/100</f>
        <v>0</v>
      </c>
      <c r="D206">
        <f t="shared" si="104"/>
        <v>0.02</v>
      </c>
      <c r="E206">
        <f t="shared" si="104"/>
        <v>0.13</v>
      </c>
      <c r="F206">
        <f t="shared" si="104"/>
        <v>0.24</v>
      </c>
      <c r="G206">
        <f t="shared" si="104"/>
        <v>0.46</v>
      </c>
      <c r="H206">
        <f t="shared" si="104"/>
        <v>0.55000000000000004</v>
      </c>
      <c r="I206">
        <f t="shared" si="104"/>
        <v>0.67</v>
      </c>
      <c r="J206">
        <f t="shared" si="105"/>
        <v>0.63</v>
      </c>
      <c r="K206">
        <f t="shared" si="111"/>
        <v>0.76</v>
      </c>
    </row>
    <row r="207" spans="2:12" x14ac:dyDescent="0.2">
      <c r="B207">
        <v>62</v>
      </c>
      <c r="C207">
        <f t="shared" ref="C207" si="114">B64/100</f>
        <v>0</v>
      </c>
      <c r="D207">
        <f t="shared" si="104"/>
        <v>0.01</v>
      </c>
      <c r="E207">
        <f t="shared" si="104"/>
        <v>9.5000000000000001E-2</v>
      </c>
      <c r="F207">
        <f t="shared" si="104"/>
        <v>0.18</v>
      </c>
      <c r="G207">
        <f t="shared" si="104"/>
        <v>0.35</v>
      </c>
      <c r="H207">
        <f t="shared" si="104"/>
        <v>0.48</v>
      </c>
      <c r="I207">
        <f t="shared" si="104"/>
        <v>0.51</v>
      </c>
      <c r="J207">
        <f t="shared" si="105"/>
        <v>0.5</v>
      </c>
      <c r="K207">
        <f t="shared" si="111"/>
        <v>0.66</v>
      </c>
      <c r="L207">
        <f>K64/100</f>
        <v>0.6</v>
      </c>
    </row>
    <row r="208" spans="2:12" x14ac:dyDescent="0.2">
      <c r="B208">
        <v>63</v>
      </c>
      <c r="C208">
        <f t="shared" ref="C208" si="115">B65/100</f>
        <v>0</v>
      </c>
      <c r="D208">
        <f t="shared" si="104"/>
        <v>0</v>
      </c>
      <c r="E208">
        <f t="shared" si="104"/>
        <v>8.5000000000000006E-2</v>
      </c>
      <c r="F208">
        <f t="shared" si="104"/>
        <v>0.17</v>
      </c>
      <c r="G208">
        <f t="shared" si="104"/>
        <v>0.34</v>
      </c>
      <c r="H208">
        <f t="shared" si="104"/>
        <v>0.39</v>
      </c>
      <c r="I208">
        <f t="shared" si="104"/>
        <v>0.42</v>
      </c>
      <c r="J208">
        <f t="shared" si="105"/>
        <v>0.49</v>
      </c>
      <c r="K208">
        <f t="shared" si="111"/>
        <v>0.7</v>
      </c>
    </row>
    <row r="209" spans="2:12" x14ac:dyDescent="0.2">
      <c r="B209">
        <v>64</v>
      </c>
      <c r="C209">
        <f t="shared" ref="C209" si="116">B66/100</f>
        <v>0</v>
      </c>
      <c r="D209">
        <f t="shared" ref="D209:I209" si="117">C66/100</f>
        <v>0.09</v>
      </c>
      <c r="E209">
        <f t="shared" si="117"/>
        <v>0.15</v>
      </c>
      <c r="F209">
        <f t="shared" si="117"/>
        <v>0.21</v>
      </c>
      <c r="G209">
        <f t="shared" si="117"/>
        <v>0.33</v>
      </c>
      <c r="H209">
        <f t="shared" si="117"/>
        <v>0.4</v>
      </c>
      <c r="I209">
        <f t="shared" si="117"/>
        <v>0.56999999999999995</v>
      </c>
      <c r="J209">
        <f t="shared" si="105"/>
        <v>0.65</v>
      </c>
      <c r="K209">
        <f t="shared" si="111"/>
        <v>0.8</v>
      </c>
    </row>
    <row r="210" spans="2:12" x14ac:dyDescent="0.2">
      <c r="B210">
        <v>65</v>
      </c>
      <c r="C210">
        <f t="shared" ref="C210" si="118">B67/100</f>
        <v>0</v>
      </c>
      <c r="D210" s="2">
        <f>C67/100</f>
        <v>0.02</v>
      </c>
      <c r="E210" s="2">
        <f t="shared" ref="E210:I210" si="119">D67/100</f>
        <v>0.125</v>
      </c>
      <c r="F210" s="2">
        <f t="shared" si="119"/>
        <v>0.23</v>
      </c>
      <c r="G210" s="2">
        <f t="shared" si="119"/>
        <v>0.51</v>
      </c>
      <c r="H210" s="2">
        <f t="shared" si="119"/>
        <v>0.7</v>
      </c>
      <c r="I210" s="2">
        <f t="shared" si="119"/>
        <v>0.79</v>
      </c>
      <c r="J210" s="2">
        <f t="shared" si="105"/>
        <v>0.84</v>
      </c>
      <c r="K210" s="2">
        <f t="shared" si="111"/>
        <v>0.68</v>
      </c>
      <c r="L210" s="2">
        <f t="shared" si="111"/>
        <v>0.79</v>
      </c>
    </row>
    <row r="211" spans="2:12" x14ac:dyDescent="0.2">
      <c r="B211">
        <v>66</v>
      </c>
      <c r="C211">
        <f t="shared" ref="C211" si="120">B68/100</f>
        <v>0</v>
      </c>
      <c r="D211" s="2">
        <f t="shared" ref="D211:I211" si="121">C68/100</f>
        <v>0.12</v>
      </c>
      <c r="E211" s="2">
        <f t="shared" si="121"/>
        <v>0.3</v>
      </c>
      <c r="F211" s="2">
        <f t="shared" si="121"/>
        <v>0.48</v>
      </c>
      <c r="G211" s="2">
        <f t="shared" si="121"/>
        <v>0.78</v>
      </c>
      <c r="H211" s="2">
        <f t="shared" si="121"/>
        <v>0.81</v>
      </c>
      <c r="I211" s="2">
        <f t="shared" si="121"/>
        <v>0.75</v>
      </c>
      <c r="J211" s="2">
        <f t="shared" si="105"/>
        <v>0.81</v>
      </c>
      <c r="K211" s="2">
        <f t="shared" si="105"/>
        <v>0.79</v>
      </c>
      <c r="L211" s="2">
        <f t="shared" si="105"/>
        <v>0.77</v>
      </c>
    </row>
    <row r="212" spans="2:12" x14ac:dyDescent="0.2">
      <c r="B212">
        <v>67</v>
      </c>
      <c r="C212">
        <f t="shared" ref="C212" si="122">B69/100</f>
        <v>0.01</v>
      </c>
      <c r="D212" s="2">
        <f t="shared" ref="D212:I212" si="123">C69/100</f>
        <v>0.48</v>
      </c>
      <c r="E212" s="2">
        <f t="shared" si="123"/>
        <v>0.68</v>
      </c>
      <c r="F212" s="2">
        <f t="shared" si="123"/>
        <v>0.68</v>
      </c>
      <c r="G212" s="2">
        <f t="shared" si="123"/>
        <v>0.7</v>
      </c>
      <c r="H212" s="2">
        <f t="shared" si="123"/>
        <v>0.83</v>
      </c>
      <c r="I212" s="2">
        <f t="shared" si="123"/>
        <v>0.81</v>
      </c>
      <c r="J212" s="2">
        <f t="shared" si="105"/>
        <v>0.93</v>
      </c>
      <c r="K212" s="2">
        <f t="shared" si="105"/>
        <v>0.91</v>
      </c>
      <c r="L212" s="2">
        <f t="shared" si="105"/>
        <v>0.82</v>
      </c>
    </row>
    <row r="213" spans="2:12" x14ac:dyDescent="0.2">
      <c r="B213">
        <v>68</v>
      </c>
      <c r="C213">
        <f t="shared" ref="C213" si="124">B70/100</f>
        <v>0.08</v>
      </c>
      <c r="D213" s="2">
        <f t="shared" ref="D213:I213" si="125">C70/100</f>
        <v>0.84</v>
      </c>
      <c r="E213" s="2">
        <f t="shared" si="125"/>
        <v>0.92</v>
      </c>
      <c r="F213" s="2">
        <f t="shared" si="125"/>
        <v>0.88</v>
      </c>
      <c r="G213" s="2">
        <f t="shared" si="125"/>
        <v>0.75</v>
      </c>
      <c r="H213" s="2">
        <f t="shared" si="125"/>
        <v>0.74</v>
      </c>
      <c r="I213" s="2">
        <f t="shared" si="125"/>
        <v>0.73</v>
      </c>
      <c r="J213" s="2">
        <f t="shared" si="105"/>
        <v>0.78</v>
      </c>
      <c r="K213" s="2">
        <f t="shared" si="105"/>
        <v>0.82</v>
      </c>
      <c r="L213" s="2">
        <f t="shared" si="105"/>
        <v>0.85</v>
      </c>
    </row>
    <row r="214" spans="2:12" x14ac:dyDescent="0.2">
      <c r="B214">
        <v>69</v>
      </c>
      <c r="C214">
        <f t="shared" ref="C214" si="126">B71/100</f>
        <v>0.09</v>
      </c>
      <c r="D214" s="2">
        <f t="shared" ref="D214:I214" si="127">C71/100</f>
        <v>0.8484848484848484</v>
      </c>
      <c r="E214" s="2">
        <f t="shared" si="127"/>
        <v>0.85</v>
      </c>
      <c r="F214" s="2">
        <f t="shared" si="127"/>
        <v>0.8484848484848484</v>
      </c>
      <c r="G214" s="2">
        <f t="shared" si="127"/>
        <v>0.71717171717171713</v>
      </c>
      <c r="H214" s="2">
        <f t="shared" si="127"/>
        <v>0.75</v>
      </c>
      <c r="I214" s="2">
        <f t="shared" si="127"/>
        <v>0.81</v>
      </c>
      <c r="J214" s="2">
        <f t="shared" si="105"/>
        <v>0.82</v>
      </c>
      <c r="K214" s="2">
        <f t="shared" si="105"/>
        <v>0.71</v>
      </c>
      <c r="L214" s="2">
        <f t="shared" si="105"/>
        <v>0.79</v>
      </c>
    </row>
    <row r="215" spans="2:12" x14ac:dyDescent="0.2">
      <c r="B215">
        <v>70</v>
      </c>
      <c r="C215">
        <f t="shared" ref="C215" si="128">B72/100</f>
        <v>0.02</v>
      </c>
      <c r="D215" s="2">
        <f t="shared" ref="D215:L230" si="129">C72/100</f>
        <v>0.25</v>
      </c>
      <c r="E215" s="2">
        <f t="shared" si="129"/>
        <v>0.51</v>
      </c>
      <c r="F215" s="2">
        <f t="shared" si="129"/>
        <v>0.56000000000000005</v>
      </c>
      <c r="G215" s="2">
        <f t="shared" si="129"/>
        <v>0.57999999999999996</v>
      </c>
      <c r="H215" s="2">
        <f t="shared" si="129"/>
        <v>0.62</v>
      </c>
      <c r="I215" s="2">
        <f t="shared" si="129"/>
        <v>0.85</v>
      </c>
      <c r="J215" s="2">
        <f t="shared" si="129"/>
        <v>0.68</v>
      </c>
      <c r="K215" s="2">
        <f t="shared" si="129"/>
        <v>0.79</v>
      </c>
      <c r="L215" s="2">
        <f t="shared" si="129"/>
        <v>0.71</v>
      </c>
    </row>
    <row r="216" spans="2:12" x14ac:dyDescent="0.2">
      <c r="B216">
        <v>71</v>
      </c>
      <c r="C216">
        <f t="shared" ref="C216" si="130">B73/100</f>
        <v>0</v>
      </c>
      <c r="D216" s="2">
        <f t="shared" ref="D216:I216" si="131">C73/100</f>
        <v>0.03</v>
      </c>
      <c r="E216" s="2">
        <f t="shared" si="131"/>
        <v>0.13116161616161615</v>
      </c>
      <c r="F216" s="2">
        <f t="shared" si="131"/>
        <v>0.23232323232323232</v>
      </c>
      <c r="G216" s="2">
        <f t="shared" si="131"/>
        <v>0.28999999999999998</v>
      </c>
      <c r="H216" s="2">
        <f t="shared" si="131"/>
        <v>0.34</v>
      </c>
      <c r="I216" s="2">
        <f t="shared" si="131"/>
        <v>0.41</v>
      </c>
      <c r="J216" s="2">
        <f t="shared" si="129"/>
        <v>0.54</v>
      </c>
      <c r="K216" s="2">
        <f t="shared" si="129"/>
        <v>0.61</v>
      </c>
      <c r="L216" s="2">
        <f t="shared" si="129"/>
        <v>0.57999999999999996</v>
      </c>
    </row>
    <row r="217" spans="2:12" x14ac:dyDescent="0.2">
      <c r="B217">
        <v>72</v>
      </c>
      <c r="C217">
        <f t="shared" ref="C217" si="132">B74/100</f>
        <v>0</v>
      </c>
      <c r="D217" s="2">
        <f t="shared" ref="D217:I217" si="133">C74/100</f>
        <v>0.05</v>
      </c>
      <c r="E217" s="2">
        <f t="shared" si="133"/>
        <v>0.14000000000000001</v>
      </c>
      <c r="F217" s="2">
        <f t="shared" si="133"/>
        <v>0.23</v>
      </c>
      <c r="G217" s="2">
        <f t="shared" si="133"/>
        <v>0.45</v>
      </c>
      <c r="H217" s="2">
        <f t="shared" si="133"/>
        <v>0.59</v>
      </c>
      <c r="I217" s="2">
        <f t="shared" si="133"/>
        <v>0.61</v>
      </c>
      <c r="J217" s="2">
        <f t="shared" si="129"/>
        <v>0.71</v>
      </c>
      <c r="K217" s="2">
        <f t="shared" si="129"/>
        <v>0.66</v>
      </c>
      <c r="L217" s="2">
        <f t="shared" si="129"/>
        <v>0.67</v>
      </c>
    </row>
    <row r="218" spans="2:12" x14ac:dyDescent="0.2">
      <c r="B218">
        <v>73</v>
      </c>
      <c r="C218">
        <f t="shared" ref="C218" si="134">B75/100</f>
        <v>0.02</v>
      </c>
      <c r="D218" s="2">
        <f t="shared" ref="D218:I218" si="135">C75/100</f>
        <v>0.37</v>
      </c>
      <c r="E218" s="2">
        <f t="shared" si="135"/>
        <v>0.53</v>
      </c>
      <c r="F218" s="2">
        <f t="shared" si="135"/>
        <v>0.53</v>
      </c>
      <c r="G218" s="2">
        <f t="shared" si="135"/>
        <v>0.59</v>
      </c>
      <c r="H218" s="2">
        <f t="shared" si="135"/>
        <v>0.56999999999999995</v>
      </c>
      <c r="I218" s="2">
        <f t="shared" si="135"/>
        <v>0.71</v>
      </c>
      <c r="J218" s="2">
        <f t="shared" si="129"/>
        <v>0.75</v>
      </c>
      <c r="K218" s="2">
        <f t="shared" si="129"/>
        <v>0.71</v>
      </c>
      <c r="L218" s="2">
        <f t="shared" si="129"/>
        <v>0.75</v>
      </c>
    </row>
    <row r="219" spans="2:12" x14ac:dyDescent="0.2">
      <c r="B219">
        <v>74</v>
      </c>
      <c r="C219">
        <f t="shared" ref="C219" si="136">B76/100</f>
        <v>0.08</v>
      </c>
      <c r="D219" s="2">
        <f t="shared" ref="D219:I219" si="137">C76/100</f>
        <v>0.7777777777777779</v>
      </c>
      <c r="E219" s="2">
        <f t="shared" si="137"/>
        <v>0.88</v>
      </c>
      <c r="F219" s="2">
        <f t="shared" si="137"/>
        <v>0.79</v>
      </c>
      <c r="G219" s="2">
        <f t="shared" si="137"/>
        <v>0.56999999999999995</v>
      </c>
      <c r="H219" s="2">
        <f t="shared" si="137"/>
        <v>0.49</v>
      </c>
      <c r="I219" s="2">
        <f t="shared" si="137"/>
        <v>0.61</v>
      </c>
      <c r="J219" s="2">
        <f t="shared" si="129"/>
        <v>0.57999999999999996</v>
      </c>
      <c r="K219" s="2">
        <f t="shared" si="129"/>
        <v>0.62</v>
      </c>
      <c r="L219" s="2">
        <f t="shared" si="129"/>
        <v>0.74</v>
      </c>
    </row>
    <row r="220" spans="2:12" x14ac:dyDescent="0.2">
      <c r="B220">
        <v>75</v>
      </c>
      <c r="C220">
        <f t="shared" ref="C220" si="138">B77/100</f>
        <v>7.0000000000000007E-2</v>
      </c>
      <c r="D220" s="2">
        <f t="shared" ref="D220:I220" si="139">C77/100</f>
        <v>0.75</v>
      </c>
      <c r="E220" s="2">
        <f t="shared" si="139"/>
        <v>0.83</v>
      </c>
      <c r="F220" s="2">
        <f t="shared" si="139"/>
        <v>0.73</v>
      </c>
      <c r="G220" s="2">
        <f t="shared" si="139"/>
        <v>0.57999999999999996</v>
      </c>
      <c r="H220" s="2">
        <f t="shared" si="139"/>
        <v>0.6</v>
      </c>
      <c r="I220" s="2">
        <f t="shared" si="139"/>
        <v>0.6</v>
      </c>
      <c r="J220" s="2">
        <f t="shared" si="129"/>
        <v>0.69</v>
      </c>
      <c r="K220" s="2">
        <f t="shared" si="129"/>
        <v>0.72</v>
      </c>
      <c r="L220" s="2">
        <f t="shared" si="129"/>
        <v>0.78</v>
      </c>
    </row>
    <row r="221" spans="2:12" x14ac:dyDescent="0.2">
      <c r="B221">
        <v>76</v>
      </c>
      <c r="C221">
        <f t="shared" ref="C221" si="140">B78/100</f>
        <v>0</v>
      </c>
      <c r="D221" s="2">
        <f t="shared" ref="D221:I221" si="141">C78/100</f>
        <v>0.17</v>
      </c>
      <c r="E221" s="2">
        <f t="shared" si="141"/>
        <v>0.35</v>
      </c>
      <c r="F221" s="2">
        <f t="shared" si="141"/>
        <v>0.37</v>
      </c>
      <c r="G221" s="2">
        <f t="shared" si="141"/>
        <v>0.43</v>
      </c>
      <c r="H221" s="2">
        <f t="shared" si="141"/>
        <v>0.33</v>
      </c>
      <c r="I221" s="2">
        <f t="shared" si="141"/>
        <v>0.54</v>
      </c>
      <c r="J221" s="2">
        <f t="shared" si="129"/>
        <v>0.36</v>
      </c>
      <c r="K221" s="2">
        <f t="shared" si="129"/>
        <v>0.72727272727272729</v>
      </c>
      <c r="L221" s="2">
        <f t="shared" si="129"/>
        <v>0.74</v>
      </c>
    </row>
    <row r="222" spans="2:12" x14ac:dyDescent="0.2">
      <c r="B222">
        <v>77</v>
      </c>
      <c r="C222">
        <f t="shared" ref="C222" si="142">B79/100</f>
        <v>0</v>
      </c>
      <c r="D222" s="2">
        <f t="shared" ref="D222:I222" si="143">C79/100</f>
        <v>0.05</v>
      </c>
      <c r="E222" s="2">
        <f t="shared" si="143"/>
        <v>0.15</v>
      </c>
      <c r="F222" s="2">
        <f t="shared" si="143"/>
        <v>0.25</v>
      </c>
      <c r="G222" s="2">
        <f t="shared" si="143"/>
        <v>0.44</v>
      </c>
      <c r="H222" s="2">
        <f t="shared" si="143"/>
        <v>0.54</v>
      </c>
      <c r="I222" s="2">
        <f t="shared" si="143"/>
        <v>0.61</v>
      </c>
      <c r="J222" s="2">
        <f t="shared" si="129"/>
        <v>0.52</v>
      </c>
      <c r="K222" s="2">
        <f t="shared" si="129"/>
        <v>0.48</v>
      </c>
      <c r="L222" s="2">
        <f t="shared" si="129"/>
        <v>0.68</v>
      </c>
    </row>
    <row r="223" spans="2:12" x14ac:dyDescent="0.2">
      <c r="B223">
        <v>78</v>
      </c>
      <c r="C223">
        <f t="shared" ref="C223" si="144">B80/100</f>
        <v>0</v>
      </c>
      <c r="D223" s="2">
        <f t="shared" ref="D223:I223" si="145">C80/100</f>
        <v>0.03</v>
      </c>
      <c r="E223" s="2">
        <f t="shared" si="145"/>
        <v>7.4999999999999997E-2</v>
      </c>
      <c r="F223" s="2">
        <f t="shared" si="145"/>
        <v>0.12</v>
      </c>
      <c r="G223" s="2">
        <f t="shared" si="145"/>
        <v>0.24</v>
      </c>
      <c r="H223" s="2">
        <f t="shared" si="145"/>
        <v>0.48</v>
      </c>
      <c r="I223" s="2">
        <f t="shared" si="145"/>
        <v>0.54</v>
      </c>
      <c r="J223" s="2">
        <f t="shared" si="129"/>
        <v>0.65</v>
      </c>
      <c r="K223" s="2">
        <f t="shared" si="129"/>
        <v>0.72</v>
      </c>
      <c r="L223" s="2">
        <f t="shared" si="129"/>
        <v>0.67</v>
      </c>
    </row>
    <row r="224" spans="2:12" x14ac:dyDescent="0.2">
      <c r="B224">
        <v>79</v>
      </c>
      <c r="C224">
        <f t="shared" ref="C224" si="146">B81/100</f>
        <v>0</v>
      </c>
      <c r="D224" s="2">
        <f t="shared" ref="D224:I224" si="147">C81/100</f>
        <v>0.14000000000000001</v>
      </c>
      <c r="E224" s="2">
        <f t="shared" si="147"/>
        <v>0.23</v>
      </c>
      <c r="F224" s="2">
        <f t="shared" si="147"/>
        <v>0.32</v>
      </c>
      <c r="G224" s="2">
        <f t="shared" si="147"/>
        <v>0.39</v>
      </c>
      <c r="H224" s="2">
        <f t="shared" si="147"/>
        <v>0.5</v>
      </c>
      <c r="I224" s="2">
        <f t="shared" si="147"/>
        <v>0.56000000000000005</v>
      </c>
      <c r="J224" s="2">
        <f t="shared" si="129"/>
        <v>0.64</v>
      </c>
      <c r="K224" s="2">
        <f t="shared" si="129"/>
        <v>0.64</v>
      </c>
      <c r="L224" s="2">
        <f t="shared" si="129"/>
        <v>0.79</v>
      </c>
    </row>
    <row r="225" spans="2:12" x14ac:dyDescent="0.2">
      <c r="B225">
        <v>80</v>
      </c>
      <c r="C225">
        <f t="shared" ref="C225" si="148">B82/100</f>
        <v>0.04</v>
      </c>
      <c r="D225" s="2">
        <f t="shared" ref="D225:I225" si="149">C82/100</f>
        <v>0.48484848484848486</v>
      </c>
      <c r="E225" s="2">
        <f t="shared" si="149"/>
        <v>0.55000000000000004</v>
      </c>
      <c r="F225" s="2">
        <f t="shared" si="149"/>
        <v>0.49</v>
      </c>
      <c r="G225" s="2">
        <f t="shared" si="149"/>
        <v>0.37</v>
      </c>
      <c r="H225" s="2">
        <f t="shared" si="149"/>
        <v>0.36</v>
      </c>
      <c r="I225" s="2">
        <f t="shared" si="149"/>
        <v>0.55000000000000004</v>
      </c>
      <c r="J225" s="2">
        <f t="shared" si="129"/>
        <v>0.66</v>
      </c>
      <c r="K225" s="2">
        <f t="shared" si="129"/>
        <v>0.68</v>
      </c>
      <c r="L225" s="2">
        <f t="shared" si="129"/>
        <v>0.72</v>
      </c>
    </row>
    <row r="226" spans="2:12" x14ac:dyDescent="0.2">
      <c r="B226">
        <v>81</v>
      </c>
      <c r="C226">
        <f t="shared" ref="C226" si="150">B83/100</f>
        <v>0.02</v>
      </c>
      <c r="D226" s="2">
        <f t="shared" ref="D226:I226" si="151">C83/100</f>
        <v>0.42</v>
      </c>
      <c r="E226" s="2">
        <f t="shared" si="151"/>
        <v>0.45</v>
      </c>
      <c r="F226" s="2">
        <f t="shared" si="151"/>
        <v>0.48</v>
      </c>
      <c r="G226" s="2">
        <f t="shared" si="151"/>
        <v>0.49</v>
      </c>
      <c r="H226" s="2">
        <f t="shared" si="151"/>
        <v>0.68</v>
      </c>
      <c r="I226" s="2">
        <f t="shared" si="151"/>
        <v>0.56999999999999995</v>
      </c>
      <c r="J226" s="2">
        <f t="shared" si="129"/>
        <v>0.67</v>
      </c>
      <c r="K226" s="2">
        <f t="shared" si="129"/>
        <v>0.7</v>
      </c>
      <c r="L226" s="2">
        <f t="shared" si="129"/>
        <v>0.74</v>
      </c>
    </row>
    <row r="227" spans="2:12" x14ac:dyDescent="0.2">
      <c r="B227">
        <v>82</v>
      </c>
      <c r="C227">
        <f t="shared" ref="C227" si="152">B84/100</f>
        <v>0</v>
      </c>
      <c r="D227" s="2">
        <f t="shared" ref="D227:I227" si="153">C84/100</f>
        <v>0.04</v>
      </c>
      <c r="E227" s="2">
        <f t="shared" si="153"/>
        <v>0.14499999999999999</v>
      </c>
      <c r="F227" s="2">
        <f t="shared" si="153"/>
        <v>0.25</v>
      </c>
      <c r="G227" s="2">
        <f t="shared" si="153"/>
        <v>0.36</v>
      </c>
      <c r="H227" s="2">
        <f t="shared" si="153"/>
        <v>0.38</v>
      </c>
      <c r="I227" s="2">
        <f t="shared" si="153"/>
        <v>0.38383838383838381</v>
      </c>
      <c r="J227" s="2">
        <f t="shared" si="129"/>
        <v>0.63</v>
      </c>
      <c r="K227" s="2">
        <f t="shared" si="129"/>
        <v>0.71</v>
      </c>
      <c r="L227" s="2">
        <f t="shared" si="129"/>
        <v>0.83</v>
      </c>
    </row>
    <row r="228" spans="2:12" x14ac:dyDescent="0.2">
      <c r="B228">
        <v>83</v>
      </c>
      <c r="C228">
        <f t="shared" ref="C228" si="154">B85/100</f>
        <v>0</v>
      </c>
      <c r="D228" s="2">
        <f t="shared" ref="D228:I228" si="155">C85/100</f>
        <v>0.08</v>
      </c>
      <c r="E228" s="2">
        <f t="shared" si="155"/>
        <v>0.20499999999999999</v>
      </c>
      <c r="F228" s="2">
        <f t="shared" si="155"/>
        <v>0.33</v>
      </c>
      <c r="G228" s="2">
        <f t="shared" si="155"/>
        <v>0.56000000000000005</v>
      </c>
      <c r="H228" s="2">
        <f t="shared" si="155"/>
        <v>0.5</v>
      </c>
      <c r="I228" s="2">
        <f t="shared" si="155"/>
        <v>0.59</v>
      </c>
      <c r="J228" s="2">
        <f t="shared" si="129"/>
        <v>0.57999999999999996</v>
      </c>
      <c r="K228" s="2">
        <f t="shared" si="129"/>
        <v>0.66</v>
      </c>
      <c r="L228" s="2">
        <f t="shared" si="129"/>
        <v>0.72</v>
      </c>
    </row>
    <row r="229" spans="2:12" x14ac:dyDescent="0.2">
      <c r="B229">
        <v>84</v>
      </c>
      <c r="C229">
        <f t="shared" ref="C229" si="156">B86/100</f>
        <v>0</v>
      </c>
      <c r="D229" s="2">
        <f t="shared" ref="D229:I229" si="157">C86/100</f>
        <v>0.1</v>
      </c>
      <c r="E229" s="2">
        <f t="shared" si="157"/>
        <v>0.155</v>
      </c>
      <c r="F229" s="2">
        <f t="shared" si="157"/>
        <v>0.21</v>
      </c>
      <c r="G229" s="2">
        <f t="shared" si="157"/>
        <v>0.41</v>
      </c>
      <c r="H229" s="2">
        <f t="shared" si="157"/>
        <v>0.47</v>
      </c>
      <c r="I229" s="2">
        <f t="shared" si="157"/>
        <v>0.56000000000000005</v>
      </c>
      <c r="J229" s="2">
        <f t="shared" si="129"/>
        <v>0.74</v>
      </c>
      <c r="K229" s="2">
        <f t="shared" si="129"/>
        <v>0.76767676767676762</v>
      </c>
      <c r="L229" s="2">
        <f t="shared" si="129"/>
        <v>0.66</v>
      </c>
    </row>
    <row r="230" spans="2:12" x14ac:dyDescent="0.2">
      <c r="B230">
        <v>85</v>
      </c>
      <c r="C230">
        <f t="shared" ref="C230" si="158">B87/100</f>
        <v>0</v>
      </c>
      <c r="D230" s="2">
        <f t="shared" ref="D230:I230" si="159">C87/100</f>
        <v>7.0000000000000007E-2</v>
      </c>
      <c r="E230" s="2">
        <f t="shared" si="159"/>
        <v>0.115</v>
      </c>
      <c r="F230" s="2">
        <f t="shared" si="159"/>
        <v>0.16</v>
      </c>
      <c r="G230" s="2">
        <f t="shared" si="159"/>
        <v>0.41</v>
      </c>
      <c r="H230" s="2">
        <f t="shared" si="159"/>
        <v>0.61</v>
      </c>
      <c r="I230" s="2">
        <f t="shared" si="159"/>
        <v>0.66</v>
      </c>
      <c r="J230" s="2">
        <f t="shared" si="129"/>
        <v>0.59</v>
      </c>
      <c r="K230" s="2">
        <f t="shared" si="129"/>
        <v>0.66666666666666652</v>
      </c>
      <c r="L230" s="2">
        <f t="shared" si="129"/>
        <v>0.77</v>
      </c>
    </row>
    <row r="231" spans="2:12" x14ac:dyDescent="0.2">
      <c r="B231">
        <v>86</v>
      </c>
      <c r="C231">
        <f t="shared" ref="C231" si="160">B88/100</f>
        <v>0</v>
      </c>
      <c r="D231" s="2">
        <f t="shared" ref="D231:L246" si="161">C88/100</f>
        <v>0.09</v>
      </c>
      <c r="E231" s="2">
        <f t="shared" si="161"/>
        <v>0.17</v>
      </c>
      <c r="F231" s="2">
        <f t="shared" si="161"/>
        <v>0.25</v>
      </c>
      <c r="G231" s="2">
        <f t="shared" si="161"/>
        <v>0.23</v>
      </c>
      <c r="H231" s="2">
        <f t="shared" si="161"/>
        <v>0.37</v>
      </c>
      <c r="I231" s="2">
        <f t="shared" si="161"/>
        <v>0.47</v>
      </c>
      <c r="J231" s="2">
        <f t="shared" si="161"/>
        <v>0.54</v>
      </c>
      <c r="K231" s="2">
        <f t="shared" si="161"/>
        <v>0.72727272727272729</v>
      </c>
      <c r="L231" s="2">
        <f t="shared" si="161"/>
        <v>0.59595959595959591</v>
      </c>
    </row>
    <row r="232" spans="2:12" x14ac:dyDescent="0.2">
      <c r="B232">
        <v>87</v>
      </c>
      <c r="C232">
        <f t="shared" ref="C232" si="162">B89/100</f>
        <v>0</v>
      </c>
      <c r="D232" s="2">
        <f t="shared" ref="D232:I232" si="163">C89/100</f>
        <v>0.09</v>
      </c>
      <c r="E232" s="2">
        <f t="shared" si="163"/>
        <v>0.19651515151515153</v>
      </c>
      <c r="F232" s="2">
        <f t="shared" si="163"/>
        <v>0.30303030303030304</v>
      </c>
      <c r="G232" s="2">
        <f t="shared" si="163"/>
        <v>0.31</v>
      </c>
      <c r="H232" s="2">
        <f t="shared" si="163"/>
        <v>0.63636363636363635</v>
      </c>
      <c r="I232" s="2">
        <f t="shared" si="163"/>
        <v>0.64</v>
      </c>
      <c r="J232" s="2">
        <f t="shared" si="161"/>
        <v>0.59595959595959591</v>
      </c>
      <c r="K232" s="2">
        <f t="shared" si="161"/>
        <v>0.72727272727272729</v>
      </c>
      <c r="L232" s="2">
        <f t="shared" si="161"/>
        <v>0.63</v>
      </c>
    </row>
    <row r="233" spans="2:12" x14ac:dyDescent="0.2">
      <c r="B233">
        <v>88</v>
      </c>
      <c r="C233">
        <f t="shared" ref="C233" si="164">B90/100</f>
        <v>0</v>
      </c>
      <c r="D233" s="2">
        <f t="shared" ref="D233:I233" si="165">C90/100</f>
        <v>0</v>
      </c>
      <c r="E233" s="2">
        <f t="shared" si="165"/>
        <v>5.0505050505050504E-2</v>
      </c>
      <c r="F233" s="2">
        <f t="shared" si="165"/>
        <v>0.10101010101010101</v>
      </c>
      <c r="G233" s="2">
        <f t="shared" si="165"/>
        <v>0.25</v>
      </c>
      <c r="H233" s="2">
        <f t="shared" si="165"/>
        <v>0.35</v>
      </c>
      <c r="I233" s="2">
        <f t="shared" si="165"/>
        <v>0.41</v>
      </c>
      <c r="J233" s="2">
        <f t="shared" si="161"/>
        <v>0.63</v>
      </c>
      <c r="K233" s="2">
        <f t="shared" si="161"/>
        <v>0.66</v>
      </c>
      <c r="L233" s="2">
        <f t="shared" si="161"/>
        <v>0.71</v>
      </c>
    </row>
    <row r="234" spans="2:12" x14ac:dyDescent="0.2">
      <c r="B234">
        <v>89</v>
      </c>
      <c r="C234">
        <f t="shared" ref="C234" si="166">B91/100</f>
        <v>0</v>
      </c>
      <c r="D234" s="2">
        <f t="shared" ref="D234:I234" si="167">C91/100</f>
        <v>0.13</v>
      </c>
      <c r="E234" s="2">
        <f t="shared" si="167"/>
        <v>0.25</v>
      </c>
      <c r="F234" s="2">
        <f t="shared" si="167"/>
        <v>0.37</v>
      </c>
      <c r="G234" s="2">
        <f t="shared" si="167"/>
        <v>0.53535353535353536</v>
      </c>
      <c r="H234" s="2">
        <f t="shared" si="167"/>
        <v>0.62</v>
      </c>
      <c r="I234" s="2">
        <f t="shared" si="167"/>
        <v>0.46</v>
      </c>
      <c r="J234" s="2">
        <f t="shared" si="161"/>
        <v>0.50505050505050508</v>
      </c>
      <c r="K234" s="2">
        <f t="shared" si="161"/>
        <v>0.72</v>
      </c>
      <c r="L234" s="2">
        <f t="shared" si="161"/>
        <v>0.67</v>
      </c>
    </row>
    <row r="235" spans="2:12" x14ac:dyDescent="0.2">
      <c r="B235">
        <v>90</v>
      </c>
      <c r="C235">
        <f t="shared" ref="C235" si="168">B92/100</f>
        <v>0</v>
      </c>
      <c r="D235" s="2">
        <f t="shared" ref="D235:I235" si="169">C92/100</f>
        <v>0.14000000000000001</v>
      </c>
      <c r="E235" s="2">
        <f t="shared" si="169"/>
        <v>0.185</v>
      </c>
      <c r="F235" s="2">
        <f t="shared" si="169"/>
        <v>0.23</v>
      </c>
      <c r="G235" s="2">
        <f t="shared" si="169"/>
        <v>0.42</v>
      </c>
      <c r="H235" s="2">
        <f t="shared" si="169"/>
        <v>0.42</v>
      </c>
      <c r="I235" s="2">
        <f t="shared" si="169"/>
        <v>0.64</v>
      </c>
      <c r="J235" s="2">
        <f t="shared" si="161"/>
        <v>0.62</v>
      </c>
      <c r="K235" s="2">
        <f t="shared" si="161"/>
        <v>0.68</v>
      </c>
      <c r="L235" s="2">
        <f t="shared" si="161"/>
        <v>0.6</v>
      </c>
    </row>
    <row r="236" spans="2:12" x14ac:dyDescent="0.2">
      <c r="B236">
        <v>91</v>
      </c>
      <c r="C236">
        <f t="shared" ref="C236" si="170">B93/100</f>
        <v>0</v>
      </c>
      <c r="D236" s="2">
        <f t="shared" ref="D236:I236" si="171">C93/100</f>
        <v>0.05</v>
      </c>
      <c r="E236" s="2">
        <f t="shared" si="171"/>
        <v>0.1</v>
      </c>
      <c r="F236" s="2">
        <f t="shared" si="171"/>
        <v>0.15</v>
      </c>
      <c r="G236" s="2">
        <f t="shared" si="171"/>
        <v>0.46</v>
      </c>
      <c r="H236" s="2">
        <f t="shared" si="171"/>
        <v>0.5</v>
      </c>
      <c r="I236" s="2">
        <f t="shared" si="171"/>
        <v>0.54</v>
      </c>
      <c r="J236" s="2">
        <f t="shared" si="161"/>
        <v>0.64</v>
      </c>
      <c r="K236" s="2">
        <f t="shared" si="161"/>
        <v>0.59</v>
      </c>
      <c r="L236" s="2">
        <f t="shared" si="161"/>
        <v>0.69</v>
      </c>
    </row>
    <row r="237" spans="2:12" x14ac:dyDescent="0.2">
      <c r="B237">
        <v>92</v>
      </c>
      <c r="C237">
        <f t="shared" ref="C237" si="172">B94/100</f>
        <v>0</v>
      </c>
      <c r="D237" s="2">
        <f t="shared" ref="D237:I237" si="173">C94/100</f>
        <v>0.02</v>
      </c>
      <c r="E237" s="2">
        <f t="shared" si="173"/>
        <v>8.5000000000000006E-2</v>
      </c>
      <c r="F237" s="2">
        <f t="shared" si="173"/>
        <v>0.15</v>
      </c>
      <c r="G237" s="2">
        <f t="shared" si="173"/>
        <v>0.28000000000000003</v>
      </c>
      <c r="H237" s="2">
        <f t="shared" si="173"/>
        <v>0.34</v>
      </c>
      <c r="I237" s="2">
        <f t="shared" si="173"/>
        <v>0.64</v>
      </c>
      <c r="J237" s="2">
        <f t="shared" si="161"/>
        <v>0.62</v>
      </c>
      <c r="K237" s="2">
        <f t="shared" si="161"/>
        <v>0.73</v>
      </c>
      <c r="L237" s="2">
        <f t="shared" si="161"/>
        <v>0.74</v>
      </c>
    </row>
    <row r="238" spans="2:12" x14ac:dyDescent="0.2">
      <c r="B238">
        <v>93</v>
      </c>
      <c r="C238">
        <f t="shared" ref="C238" si="174">B95/100</f>
        <v>0</v>
      </c>
      <c r="D238" s="2">
        <f t="shared" ref="D238:I238" si="175">C95/100</f>
        <v>0.02</v>
      </c>
      <c r="E238" s="2">
        <f t="shared" si="175"/>
        <v>8.5000000000000006E-2</v>
      </c>
      <c r="F238" s="2">
        <f t="shared" si="175"/>
        <v>0.15</v>
      </c>
      <c r="G238" s="2">
        <f t="shared" si="175"/>
        <v>0.35</v>
      </c>
      <c r="H238" s="2">
        <f t="shared" si="175"/>
        <v>0.56000000000000005</v>
      </c>
      <c r="I238" s="2">
        <f t="shared" si="175"/>
        <v>0.63</v>
      </c>
      <c r="J238" s="2">
        <f t="shared" si="161"/>
        <v>0.69</v>
      </c>
      <c r="K238" s="2">
        <f t="shared" si="161"/>
        <v>0.79</v>
      </c>
      <c r="L238" s="2">
        <f t="shared" si="161"/>
        <v>0.75</v>
      </c>
    </row>
    <row r="239" spans="2:12" x14ac:dyDescent="0.2">
      <c r="B239">
        <v>94</v>
      </c>
      <c r="C239">
        <f t="shared" ref="C239" si="176">B96/100</f>
        <v>0</v>
      </c>
      <c r="D239" s="2">
        <f t="shared" ref="D239:I239" si="177">C96/100</f>
        <v>0.01</v>
      </c>
      <c r="E239" s="2">
        <f t="shared" si="177"/>
        <v>8.5000000000000006E-2</v>
      </c>
      <c r="F239" s="2">
        <f t="shared" si="177"/>
        <v>0.16</v>
      </c>
      <c r="G239" s="2">
        <f t="shared" si="177"/>
        <v>0.34</v>
      </c>
      <c r="H239" s="2">
        <f t="shared" si="177"/>
        <v>0.44</v>
      </c>
      <c r="I239" s="2">
        <f t="shared" si="177"/>
        <v>0.5</v>
      </c>
      <c r="J239" s="2">
        <f t="shared" si="161"/>
        <v>0.7</v>
      </c>
      <c r="K239" s="2">
        <f t="shared" si="161"/>
        <v>0.59</v>
      </c>
      <c r="L239" s="2">
        <f t="shared" si="161"/>
        <v>0.62</v>
      </c>
    </row>
    <row r="240" spans="2:12" x14ac:dyDescent="0.2">
      <c r="B240">
        <v>95</v>
      </c>
      <c r="C240">
        <f t="shared" ref="C240" si="178">B97/100</f>
        <v>0</v>
      </c>
      <c r="D240" s="2">
        <f t="shared" ref="D240:I240" si="179">C97/100</f>
        <v>0.13</v>
      </c>
      <c r="E240" s="2">
        <f t="shared" si="179"/>
        <v>0.20499999999999999</v>
      </c>
      <c r="F240" s="2">
        <f t="shared" si="179"/>
        <v>0.28000000000000003</v>
      </c>
      <c r="G240" s="2">
        <f t="shared" si="179"/>
        <v>0.38383838383838381</v>
      </c>
      <c r="H240" s="2">
        <f t="shared" si="179"/>
        <v>0.35</v>
      </c>
      <c r="I240" s="2">
        <f t="shared" si="179"/>
        <v>0.52</v>
      </c>
      <c r="J240" s="2">
        <f t="shared" si="161"/>
        <v>0.59</v>
      </c>
      <c r="K240" s="2">
        <f t="shared" si="161"/>
        <v>0.67</v>
      </c>
      <c r="L240" s="2">
        <f t="shared" si="161"/>
        <v>0.71</v>
      </c>
    </row>
    <row r="241" spans="2:12" x14ac:dyDescent="0.2">
      <c r="B241">
        <v>96</v>
      </c>
      <c r="C241">
        <f t="shared" ref="C241" si="180">B98/100</f>
        <v>0</v>
      </c>
      <c r="D241" s="2">
        <f t="shared" ref="D241:I241" si="181">C98/100</f>
        <v>0.13</v>
      </c>
      <c r="E241" s="2">
        <f t="shared" si="181"/>
        <v>0.27</v>
      </c>
      <c r="F241" s="2">
        <f t="shared" si="181"/>
        <v>0.41</v>
      </c>
      <c r="G241" s="2">
        <f t="shared" si="181"/>
        <v>0.43</v>
      </c>
      <c r="H241" s="2">
        <f t="shared" si="181"/>
        <v>0.49</v>
      </c>
      <c r="I241" s="2">
        <f t="shared" si="181"/>
        <v>0.56999999999999995</v>
      </c>
      <c r="J241" s="2">
        <f t="shared" si="161"/>
        <v>0.6</v>
      </c>
      <c r="K241" s="2">
        <f t="shared" si="161"/>
        <v>0.58585858585858586</v>
      </c>
      <c r="L241" s="2">
        <f t="shared" si="161"/>
        <v>0.69</v>
      </c>
    </row>
    <row r="242" spans="2:12" x14ac:dyDescent="0.2">
      <c r="B242">
        <v>97</v>
      </c>
      <c r="C242">
        <f t="shared" ref="C242" si="182">B99/100</f>
        <v>0</v>
      </c>
      <c r="D242" s="2">
        <f t="shared" ref="D242:I242" si="183">C99/100</f>
        <v>7.0000000000000007E-2</v>
      </c>
      <c r="E242" s="2">
        <f t="shared" si="183"/>
        <v>0.19500000000000001</v>
      </c>
      <c r="F242" s="2">
        <f t="shared" si="183"/>
        <v>0.32</v>
      </c>
      <c r="G242" s="2">
        <f t="shared" si="183"/>
        <v>0.42</v>
      </c>
      <c r="H242" s="2">
        <f t="shared" si="183"/>
        <v>0.59</v>
      </c>
      <c r="I242" s="2">
        <f t="shared" si="183"/>
        <v>0.51</v>
      </c>
      <c r="J242" s="2">
        <f t="shared" si="161"/>
        <v>0.65656565656565657</v>
      </c>
      <c r="K242" s="2">
        <f t="shared" si="161"/>
        <v>0.72</v>
      </c>
      <c r="L242" s="2">
        <f t="shared" si="161"/>
        <v>0.67</v>
      </c>
    </row>
    <row r="243" spans="2:12" x14ac:dyDescent="0.2">
      <c r="B243">
        <v>98</v>
      </c>
      <c r="C243">
        <f t="shared" ref="C243" si="184">B100/100</f>
        <v>0</v>
      </c>
      <c r="D243" s="2">
        <f t="shared" ref="D243:I243" si="185">C100/100</f>
        <v>0.05</v>
      </c>
      <c r="E243" s="2">
        <f t="shared" si="185"/>
        <v>0.16</v>
      </c>
      <c r="F243" s="2">
        <f t="shared" si="185"/>
        <v>0.27</v>
      </c>
      <c r="G243" s="2">
        <f t="shared" si="185"/>
        <v>0.37</v>
      </c>
      <c r="H243" s="2">
        <f t="shared" si="185"/>
        <v>0.51</v>
      </c>
      <c r="I243" s="2">
        <f t="shared" si="185"/>
        <v>0.52</v>
      </c>
      <c r="J243" s="2">
        <f t="shared" si="161"/>
        <v>0.53535353535353536</v>
      </c>
      <c r="K243" s="2">
        <f t="shared" si="161"/>
        <v>0.72</v>
      </c>
      <c r="L243" s="2">
        <f t="shared" si="161"/>
        <v>0.83</v>
      </c>
    </row>
    <row r="244" spans="2:12" x14ac:dyDescent="0.2">
      <c r="B244">
        <v>99</v>
      </c>
      <c r="C244">
        <f t="shared" ref="C244" si="186">B101/100</f>
        <v>0</v>
      </c>
      <c r="D244" s="2">
        <f t="shared" ref="D244:I244" si="187">C101/100</f>
        <v>0.05</v>
      </c>
      <c r="E244" s="2">
        <f t="shared" si="187"/>
        <v>0.115</v>
      </c>
      <c r="F244" s="2">
        <f t="shared" si="187"/>
        <v>0.18</v>
      </c>
      <c r="G244" s="2">
        <f t="shared" si="187"/>
        <v>0.38</v>
      </c>
      <c r="H244" s="2">
        <f t="shared" si="187"/>
        <v>0.6262626262626263</v>
      </c>
      <c r="I244" s="2">
        <f t="shared" si="187"/>
        <v>0.69</v>
      </c>
      <c r="J244" s="2">
        <f t="shared" si="161"/>
        <v>0.56999999999999995</v>
      </c>
      <c r="K244" s="2">
        <f t="shared" si="161"/>
        <v>0.67</v>
      </c>
      <c r="L244" s="2">
        <f t="shared" si="161"/>
        <v>0.73</v>
      </c>
    </row>
    <row r="245" spans="2:12" x14ac:dyDescent="0.2">
      <c r="B245">
        <v>100</v>
      </c>
      <c r="C245">
        <f t="shared" ref="C245" si="188">B102/100</f>
        <v>0</v>
      </c>
      <c r="D245" s="2">
        <f t="shared" ref="D245:I245" si="189">C102/100</f>
        <v>0.01</v>
      </c>
      <c r="E245" s="2">
        <f t="shared" si="189"/>
        <v>9.5000000000000001E-2</v>
      </c>
      <c r="F245" s="2">
        <f t="shared" si="189"/>
        <v>0.18</v>
      </c>
      <c r="G245" s="2">
        <f t="shared" si="189"/>
        <v>0.37</v>
      </c>
      <c r="H245" s="2">
        <f t="shared" si="189"/>
        <v>0.47</v>
      </c>
      <c r="I245" s="2">
        <f t="shared" si="189"/>
        <v>0.51</v>
      </c>
      <c r="J245" s="2">
        <f t="shared" si="161"/>
        <v>0.7</v>
      </c>
      <c r="K245" s="2">
        <f t="shared" si="161"/>
        <v>0.7</v>
      </c>
      <c r="L245" s="2">
        <f t="shared" si="161"/>
        <v>0.75</v>
      </c>
    </row>
    <row r="246" spans="2:12" x14ac:dyDescent="0.2">
      <c r="B246">
        <v>101</v>
      </c>
      <c r="C246">
        <f t="shared" ref="C246" si="190">B103/100</f>
        <v>0</v>
      </c>
      <c r="D246" s="2">
        <f t="shared" ref="D246:I246" si="191">C103/100</f>
        <v>0.03</v>
      </c>
      <c r="E246" s="2">
        <f t="shared" si="191"/>
        <v>0.13</v>
      </c>
      <c r="F246" s="2">
        <f t="shared" si="191"/>
        <v>0.23</v>
      </c>
      <c r="G246" s="2">
        <f t="shared" si="191"/>
        <v>0.39</v>
      </c>
      <c r="H246" s="2">
        <f t="shared" si="191"/>
        <v>0.48</v>
      </c>
      <c r="I246" s="2">
        <f t="shared" si="191"/>
        <v>0.61</v>
      </c>
      <c r="J246" s="2">
        <f t="shared" si="161"/>
        <v>0.64</v>
      </c>
      <c r="K246" s="2">
        <f t="shared" si="161"/>
        <v>0.68</v>
      </c>
      <c r="L246" s="2">
        <f t="shared" si="161"/>
        <v>0.69</v>
      </c>
    </row>
    <row r="247" spans="2:12" x14ac:dyDescent="0.2">
      <c r="B247">
        <v>102</v>
      </c>
      <c r="C247">
        <f t="shared" ref="C247" si="192">B104/100</f>
        <v>0</v>
      </c>
      <c r="D247" s="2">
        <f t="shared" ref="D247:L262" si="193">C104/100</f>
        <v>0.06</v>
      </c>
      <c r="E247" s="2">
        <f t="shared" si="193"/>
        <v>0.185</v>
      </c>
      <c r="F247" s="2">
        <f t="shared" si="193"/>
        <v>0.31</v>
      </c>
      <c r="G247" s="2">
        <f t="shared" si="193"/>
        <v>0.38</v>
      </c>
      <c r="H247" s="2">
        <f t="shared" si="193"/>
        <v>0.5</v>
      </c>
      <c r="I247" s="2">
        <f t="shared" si="193"/>
        <v>0.51</v>
      </c>
      <c r="J247" s="2">
        <f t="shared" si="193"/>
        <v>0.60606060606060608</v>
      </c>
      <c r="K247" s="2">
        <f t="shared" si="193"/>
        <v>0.57999999999999996</v>
      </c>
      <c r="L247" s="2">
        <f t="shared" si="193"/>
        <v>0.55000000000000004</v>
      </c>
    </row>
    <row r="248" spans="2:12" x14ac:dyDescent="0.2">
      <c r="B248">
        <v>103</v>
      </c>
      <c r="C248">
        <f t="shared" ref="C248" si="194">B105/100</f>
        <v>0</v>
      </c>
      <c r="D248" s="2">
        <f t="shared" ref="D248:I248" si="195">C105/100</f>
        <v>0.11</v>
      </c>
      <c r="E248" s="2">
        <f t="shared" si="195"/>
        <v>0.27500000000000002</v>
      </c>
      <c r="F248" s="2">
        <f t="shared" si="195"/>
        <v>0.44</v>
      </c>
      <c r="G248" s="2">
        <f t="shared" si="195"/>
        <v>0.56999999999999995</v>
      </c>
      <c r="H248" s="2">
        <f t="shared" si="195"/>
        <v>0.6</v>
      </c>
      <c r="I248" s="2">
        <f t="shared" si="195"/>
        <v>0.65</v>
      </c>
      <c r="J248" s="2">
        <f t="shared" si="193"/>
        <v>0.53</v>
      </c>
      <c r="K248" s="2">
        <f t="shared" si="193"/>
        <v>0.62</v>
      </c>
      <c r="L248" s="2">
        <f t="shared" si="193"/>
        <v>0.71</v>
      </c>
    </row>
    <row r="249" spans="2:12" x14ac:dyDescent="0.2">
      <c r="B249">
        <v>104</v>
      </c>
      <c r="C249">
        <f t="shared" ref="C249" si="196">B106/100</f>
        <v>0</v>
      </c>
      <c r="D249" s="2">
        <f t="shared" ref="D249:I249" si="197">C106/100</f>
        <v>0.05</v>
      </c>
      <c r="E249" s="2">
        <f t="shared" si="197"/>
        <v>0.22</v>
      </c>
      <c r="F249" s="2">
        <f t="shared" si="197"/>
        <v>0.39</v>
      </c>
      <c r="G249" s="2">
        <f t="shared" si="197"/>
        <v>0.61</v>
      </c>
      <c r="H249" s="2">
        <f t="shared" si="197"/>
        <v>0.61</v>
      </c>
      <c r="I249" s="2">
        <f t="shared" si="197"/>
        <v>0.59</v>
      </c>
      <c r="J249" s="2">
        <f t="shared" si="193"/>
        <v>0.61</v>
      </c>
      <c r="K249" s="2">
        <f t="shared" si="193"/>
        <v>0.56999999999999995</v>
      </c>
      <c r="L249" s="2">
        <f t="shared" si="193"/>
        <v>0.69</v>
      </c>
    </row>
    <row r="250" spans="2:12" x14ac:dyDescent="0.2">
      <c r="B250">
        <v>105</v>
      </c>
      <c r="C250">
        <f t="shared" ref="C250" si="198">B107/100</f>
        <v>0</v>
      </c>
      <c r="D250" s="2">
        <f t="shared" ref="D250:I250" si="199">C107/100</f>
        <v>0.04</v>
      </c>
      <c r="E250" s="2">
        <f t="shared" si="199"/>
        <v>0.15</v>
      </c>
      <c r="F250" s="2">
        <f t="shared" si="199"/>
        <v>0.26</v>
      </c>
      <c r="G250" s="2">
        <f t="shared" si="199"/>
        <v>0.51</v>
      </c>
      <c r="H250" s="2">
        <f t="shared" si="199"/>
        <v>0.51</v>
      </c>
      <c r="I250" s="2">
        <f t="shared" si="199"/>
        <v>0.6</v>
      </c>
      <c r="J250" s="2">
        <f t="shared" si="193"/>
        <v>0.53</v>
      </c>
      <c r="K250" s="2">
        <f t="shared" si="193"/>
        <v>0.65</v>
      </c>
      <c r="L250" s="2">
        <f t="shared" si="193"/>
        <v>0.67</v>
      </c>
    </row>
    <row r="251" spans="2:12" x14ac:dyDescent="0.2">
      <c r="B251">
        <v>106</v>
      </c>
      <c r="C251">
        <f t="shared" ref="C251" si="200">B108/100</f>
        <v>0</v>
      </c>
      <c r="D251" s="2">
        <f t="shared" ref="D251:I251" si="201">C108/100</f>
        <v>0.06</v>
      </c>
      <c r="E251" s="2">
        <f t="shared" si="201"/>
        <v>0.17</v>
      </c>
      <c r="F251" s="2">
        <f t="shared" si="201"/>
        <v>0.28000000000000003</v>
      </c>
      <c r="G251" s="2">
        <f t="shared" si="201"/>
        <v>0.46</v>
      </c>
      <c r="H251" s="2">
        <f t="shared" si="201"/>
        <v>0.61</v>
      </c>
      <c r="I251" s="2">
        <f t="shared" si="201"/>
        <v>0.61</v>
      </c>
      <c r="J251" s="2">
        <f t="shared" si="193"/>
        <v>0.52</v>
      </c>
      <c r="K251" s="2">
        <f t="shared" si="193"/>
        <v>0.74</v>
      </c>
      <c r="L251" s="2">
        <f t="shared" si="193"/>
        <v>0.76</v>
      </c>
    </row>
    <row r="252" spans="2:12" x14ac:dyDescent="0.2">
      <c r="B252">
        <v>107</v>
      </c>
      <c r="C252">
        <f t="shared" ref="C252" si="202">B109/100</f>
        <v>0</v>
      </c>
      <c r="D252" s="2">
        <f t="shared" ref="D252:I252" si="203">C109/100</f>
        <v>0.02</v>
      </c>
      <c r="E252" s="2">
        <f t="shared" si="203"/>
        <v>0.18</v>
      </c>
      <c r="F252" s="2">
        <f t="shared" si="203"/>
        <v>0.34</v>
      </c>
      <c r="G252" s="2">
        <f t="shared" si="203"/>
        <v>0.56999999999999995</v>
      </c>
      <c r="H252" s="2">
        <f t="shared" si="203"/>
        <v>0.56999999999999995</v>
      </c>
      <c r="I252" s="2">
        <f t="shared" si="203"/>
        <v>0.59</v>
      </c>
      <c r="J252" s="2">
        <f t="shared" si="193"/>
        <v>0.57999999999999996</v>
      </c>
      <c r="K252" s="2">
        <f t="shared" si="193"/>
        <v>0.57999999999999996</v>
      </c>
      <c r="L252" s="2">
        <f t="shared" si="193"/>
        <v>0.73</v>
      </c>
    </row>
    <row r="253" spans="2:12" x14ac:dyDescent="0.2">
      <c r="B253">
        <v>108</v>
      </c>
      <c r="C253">
        <f t="shared" ref="C253" si="204">B110/100</f>
        <v>0</v>
      </c>
      <c r="D253" s="2">
        <f t="shared" ref="D253:I253" si="205">C110/100</f>
        <v>0.04</v>
      </c>
      <c r="E253" s="2">
        <f t="shared" si="205"/>
        <v>0.21</v>
      </c>
      <c r="F253" s="2">
        <f t="shared" si="205"/>
        <v>0.38</v>
      </c>
      <c r="G253" s="2">
        <f t="shared" si="205"/>
        <v>0.56000000000000005</v>
      </c>
      <c r="H253" s="2">
        <f t="shared" si="205"/>
        <v>0.45</v>
      </c>
      <c r="I253" s="2">
        <f t="shared" si="205"/>
        <v>0.51</v>
      </c>
      <c r="J253" s="2">
        <f t="shared" si="193"/>
        <v>0.54</v>
      </c>
      <c r="K253" s="2">
        <f t="shared" si="193"/>
        <v>0.57999999999999996</v>
      </c>
      <c r="L253" s="2">
        <f t="shared" si="193"/>
        <v>0.66</v>
      </c>
    </row>
    <row r="254" spans="2:12" x14ac:dyDescent="0.2">
      <c r="B254">
        <v>109</v>
      </c>
      <c r="C254">
        <f t="shared" ref="C254" si="206">B111/100</f>
        <v>0</v>
      </c>
      <c r="D254" s="2">
        <f t="shared" ref="D254:I254" si="207">C111/100</f>
        <v>0.06</v>
      </c>
      <c r="E254" s="2">
        <f t="shared" si="207"/>
        <v>0.21</v>
      </c>
      <c r="F254" s="2">
        <f t="shared" si="207"/>
        <v>0.36</v>
      </c>
      <c r="G254" s="2">
        <f t="shared" si="207"/>
        <v>0.57999999999999996</v>
      </c>
      <c r="H254" s="2">
        <f t="shared" si="207"/>
        <v>0.41</v>
      </c>
      <c r="I254" s="2">
        <f t="shared" si="207"/>
        <v>0.56000000000000005</v>
      </c>
      <c r="J254" s="2">
        <f t="shared" si="193"/>
        <v>0.51</v>
      </c>
      <c r="K254" s="2">
        <f t="shared" si="193"/>
        <v>0.54</v>
      </c>
      <c r="L254" s="2">
        <f t="shared" si="193"/>
        <v>0.65</v>
      </c>
    </row>
    <row r="255" spans="2:12" x14ac:dyDescent="0.2">
      <c r="B255">
        <v>110</v>
      </c>
      <c r="C255">
        <f t="shared" ref="C255" si="208">B112/100</f>
        <v>0</v>
      </c>
      <c r="D255" s="2">
        <f t="shared" ref="D255:I255" si="209">C112/100</f>
        <v>0.06</v>
      </c>
      <c r="E255" s="2">
        <f t="shared" si="209"/>
        <v>0.24</v>
      </c>
      <c r="F255" s="2">
        <f t="shared" si="209"/>
        <v>0.42</v>
      </c>
      <c r="G255" s="2">
        <f t="shared" si="209"/>
        <v>0.55000000000000004</v>
      </c>
      <c r="H255" s="2">
        <f t="shared" si="209"/>
        <v>0.5</v>
      </c>
      <c r="I255" s="2">
        <f t="shared" si="209"/>
        <v>0.61</v>
      </c>
      <c r="J255" s="2">
        <f t="shared" si="193"/>
        <v>0.62</v>
      </c>
      <c r="K255" s="2">
        <f t="shared" si="193"/>
        <v>0.61</v>
      </c>
      <c r="L255" s="2">
        <f t="shared" si="193"/>
        <v>0.7</v>
      </c>
    </row>
    <row r="256" spans="2:12" x14ac:dyDescent="0.2">
      <c r="B256">
        <v>111</v>
      </c>
      <c r="C256">
        <f t="shared" ref="C256" si="210">B113/100</f>
        <v>0</v>
      </c>
      <c r="D256" s="2">
        <f t="shared" ref="D256:I256" si="211">C113/100</f>
        <v>0.05</v>
      </c>
      <c r="E256" s="2">
        <f t="shared" si="211"/>
        <v>0.23</v>
      </c>
      <c r="F256" s="2">
        <f t="shared" si="211"/>
        <v>0.41</v>
      </c>
      <c r="G256" s="2">
        <f t="shared" si="211"/>
        <v>0.53</v>
      </c>
      <c r="H256" s="2">
        <f t="shared" si="211"/>
        <v>0.62</v>
      </c>
      <c r="I256" s="2">
        <f t="shared" si="211"/>
        <v>0.57999999999999996</v>
      </c>
      <c r="J256" s="2">
        <f t="shared" si="193"/>
        <v>0.61</v>
      </c>
      <c r="K256" s="2">
        <f t="shared" si="193"/>
        <v>0.63</v>
      </c>
      <c r="L256" s="2">
        <f t="shared" si="193"/>
        <v>0.69</v>
      </c>
    </row>
    <row r="257" spans="2:12" x14ac:dyDescent="0.2">
      <c r="B257">
        <v>112</v>
      </c>
      <c r="C257">
        <f t="shared" ref="C257" si="212">B114/100</f>
        <v>0</v>
      </c>
      <c r="D257" s="2">
        <f t="shared" ref="D257:I257" si="213">C114/100</f>
        <v>0.1</v>
      </c>
      <c r="E257" s="2">
        <f t="shared" si="213"/>
        <v>0.25</v>
      </c>
      <c r="F257" s="2">
        <f t="shared" si="213"/>
        <v>0.4</v>
      </c>
      <c r="G257" s="2">
        <f t="shared" si="213"/>
        <v>0.48</v>
      </c>
      <c r="H257" s="2">
        <f t="shared" si="213"/>
        <v>0.56000000000000005</v>
      </c>
      <c r="I257" s="2">
        <f t="shared" si="213"/>
        <v>0.56000000000000005</v>
      </c>
      <c r="J257" s="2">
        <f t="shared" si="193"/>
        <v>0.63</v>
      </c>
      <c r="K257" s="2">
        <f t="shared" si="193"/>
        <v>0.66</v>
      </c>
      <c r="L257" s="2">
        <f t="shared" si="193"/>
        <v>0.72</v>
      </c>
    </row>
    <row r="258" spans="2:12" x14ac:dyDescent="0.2">
      <c r="B258">
        <v>113</v>
      </c>
      <c r="C258">
        <f t="shared" ref="C258" si="214">B115/100</f>
        <v>0</v>
      </c>
      <c r="D258" s="2">
        <f t="shared" ref="D258:I258" si="215">C115/100</f>
        <v>0.02</v>
      </c>
      <c r="E258" s="2">
        <f t="shared" si="215"/>
        <v>0.23499999999999999</v>
      </c>
      <c r="F258" s="2">
        <f t="shared" si="215"/>
        <v>0.45</v>
      </c>
      <c r="G258" s="2">
        <f t="shared" si="215"/>
        <v>0.7</v>
      </c>
      <c r="H258" s="2">
        <f t="shared" si="215"/>
        <v>0.63</v>
      </c>
      <c r="I258" s="2">
        <f t="shared" si="215"/>
        <v>0.62</v>
      </c>
      <c r="J258" s="2">
        <f t="shared" si="193"/>
        <v>0.54</v>
      </c>
      <c r="K258" s="2">
        <f t="shared" si="193"/>
        <v>0.57999999999999996</v>
      </c>
      <c r="L258" s="2">
        <f t="shared" si="193"/>
        <v>0.75</v>
      </c>
    </row>
    <row r="259" spans="2:12" x14ac:dyDescent="0.2">
      <c r="B259">
        <v>114</v>
      </c>
      <c r="C259">
        <f t="shared" ref="C259" si="216">B116/100</f>
        <v>0</v>
      </c>
      <c r="D259" s="2">
        <f t="shared" ref="D259:I259" si="217">C116/100</f>
        <v>0.04</v>
      </c>
      <c r="E259" s="2">
        <f t="shared" si="217"/>
        <v>0.245</v>
      </c>
      <c r="F259" s="2">
        <f t="shared" si="217"/>
        <v>0.45</v>
      </c>
      <c r="G259" s="2">
        <f>F116/100</f>
        <v>0.67</v>
      </c>
      <c r="H259" s="2">
        <f t="shared" si="217"/>
        <v>0.55000000000000004</v>
      </c>
      <c r="I259" s="2">
        <f t="shared" si="217"/>
        <v>0.5</v>
      </c>
      <c r="J259" s="2">
        <f t="shared" si="193"/>
        <v>0.61</v>
      </c>
      <c r="K259" s="2">
        <f t="shared" si="193"/>
        <v>0.61</v>
      </c>
      <c r="L259" s="2">
        <f t="shared" si="193"/>
        <v>0.69</v>
      </c>
    </row>
    <row r="260" spans="2:12" x14ac:dyDescent="0.2">
      <c r="B260">
        <v>115</v>
      </c>
      <c r="C260">
        <f t="shared" ref="C260" si="218">B117/100</f>
        <v>0</v>
      </c>
      <c r="D260" s="2">
        <f t="shared" ref="D260:I260" si="219">C117/100</f>
        <v>0.06</v>
      </c>
      <c r="E260" s="2">
        <f t="shared" si="219"/>
        <v>0.22</v>
      </c>
      <c r="F260" s="2">
        <f t="shared" si="219"/>
        <v>0.38</v>
      </c>
      <c r="G260" s="2">
        <f t="shared" si="219"/>
        <v>0.56999999999999995</v>
      </c>
      <c r="H260" s="2">
        <f t="shared" si="219"/>
        <v>0.42</v>
      </c>
      <c r="I260" s="2">
        <f t="shared" si="219"/>
        <v>0.6</v>
      </c>
      <c r="J260" s="2">
        <f t="shared" si="193"/>
        <v>0.59</v>
      </c>
      <c r="K260" s="2">
        <f t="shared" si="193"/>
        <v>0.64</v>
      </c>
      <c r="L260" s="2">
        <f t="shared" si="193"/>
        <v>0.73</v>
      </c>
    </row>
    <row r="261" spans="2:12" x14ac:dyDescent="0.2">
      <c r="B261">
        <v>116</v>
      </c>
      <c r="C261">
        <f t="shared" ref="C261" si="220">B118/100</f>
        <v>0</v>
      </c>
      <c r="D261" s="2">
        <f t="shared" ref="D261:I261" si="221">C118/100</f>
        <v>0.02</v>
      </c>
      <c r="E261" s="2">
        <f t="shared" si="221"/>
        <v>0.20499999999999999</v>
      </c>
      <c r="F261" s="2">
        <f t="shared" si="221"/>
        <v>0.39</v>
      </c>
      <c r="G261" s="2">
        <f t="shared" si="221"/>
        <v>0.54</v>
      </c>
      <c r="H261" s="2">
        <f t="shared" si="221"/>
        <v>0.4</v>
      </c>
      <c r="I261" s="2">
        <f t="shared" si="221"/>
        <v>0.48</v>
      </c>
      <c r="J261" s="2">
        <f t="shared" si="193"/>
        <v>0.6</v>
      </c>
      <c r="K261" s="2">
        <f t="shared" si="193"/>
        <v>0.61</v>
      </c>
      <c r="L261" s="2">
        <f t="shared" si="193"/>
        <v>0.67</v>
      </c>
    </row>
    <row r="262" spans="2:12" x14ac:dyDescent="0.2">
      <c r="B262">
        <v>117</v>
      </c>
      <c r="C262">
        <f t="shared" ref="C262" si="222">B119/100</f>
        <v>0</v>
      </c>
      <c r="D262" s="2">
        <f t="shared" ref="D262:I262" si="223">C119/100</f>
        <v>0.05</v>
      </c>
      <c r="E262" s="2">
        <f t="shared" si="223"/>
        <v>0.18</v>
      </c>
      <c r="F262" s="2">
        <f t="shared" si="223"/>
        <v>0.31</v>
      </c>
      <c r="G262" s="2">
        <f t="shared" si="223"/>
        <v>0.5</v>
      </c>
      <c r="H262" s="2">
        <f t="shared" si="223"/>
        <v>0.42</v>
      </c>
      <c r="I262" s="2">
        <f t="shared" si="223"/>
        <v>0.48</v>
      </c>
      <c r="J262" s="2">
        <f t="shared" si="193"/>
        <v>0.66</v>
      </c>
      <c r="K262" s="2">
        <f t="shared" si="193"/>
        <v>0.67</v>
      </c>
      <c r="L262" s="2">
        <f t="shared" si="193"/>
        <v>0.68</v>
      </c>
    </row>
    <row r="263" spans="2:12" x14ac:dyDescent="0.2">
      <c r="B263">
        <v>118</v>
      </c>
      <c r="C263">
        <f t="shared" ref="C263" si="224">B120/100</f>
        <v>0</v>
      </c>
      <c r="D263" s="2">
        <f t="shared" ref="D263:L263" si="225">C120/100</f>
        <v>0.04</v>
      </c>
      <c r="E263" s="2">
        <f t="shared" si="225"/>
        <v>0.185</v>
      </c>
      <c r="F263" s="2">
        <f t="shared" si="225"/>
        <v>0.33</v>
      </c>
      <c r="G263" s="2">
        <f t="shared" si="225"/>
        <v>0.43</v>
      </c>
      <c r="H263" s="2">
        <f t="shared" si="225"/>
        <v>0.41</v>
      </c>
      <c r="I263" s="2">
        <f t="shared" si="225"/>
        <v>0.46</v>
      </c>
      <c r="J263" s="2">
        <f t="shared" si="225"/>
        <v>0.6</v>
      </c>
      <c r="K263" s="2">
        <f t="shared" si="225"/>
        <v>0.63636363636363635</v>
      </c>
      <c r="L263" s="2">
        <f t="shared" si="225"/>
        <v>0.69</v>
      </c>
    </row>
    <row r="264" spans="2:12" x14ac:dyDescent="0.2">
      <c r="B264" t="s">
        <v>241</v>
      </c>
      <c r="C264" s="2">
        <f>B127/100</f>
        <v>0</v>
      </c>
      <c r="D264" s="2">
        <f>C127/100</f>
        <v>0.10534839924670435</v>
      </c>
      <c r="E264" s="2">
        <f t="shared" ref="E264:L264" si="226">D127/100</f>
        <v>0.23892526964560862</v>
      </c>
      <c r="F264" s="2">
        <f t="shared" si="226"/>
        <v>0.34792244478685164</v>
      </c>
      <c r="G264" s="2">
        <f t="shared" si="226"/>
        <v>0.46861325115562408</v>
      </c>
      <c r="H264" s="2">
        <f t="shared" si="226"/>
        <v>0.53951378188666321</v>
      </c>
      <c r="I264" s="2">
        <f t="shared" si="226"/>
        <v>0.60223591850710489</v>
      </c>
      <c r="J264" s="2">
        <f t="shared" si="226"/>
        <v>0.64845390955560445</v>
      </c>
      <c r="K264" s="2">
        <f t="shared" si="226"/>
        <v>0.71116745542593007</v>
      </c>
      <c r="L264" s="2">
        <f t="shared" si="226"/>
        <v>0.77218581089343796</v>
      </c>
    </row>
    <row r="266" spans="2:12" x14ac:dyDescent="0.2">
      <c r="C266">
        <v>0.53672264000767345</v>
      </c>
      <c r="D266">
        <v>12.799242950468033</v>
      </c>
      <c r="E266">
        <v>25.762280183789944</v>
      </c>
      <c r="F266">
        <v>35.403580672276867</v>
      </c>
      <c r="G266">
        <v>45.926347391791488</v>
      </c>
      <c r="H266">
        <v>54.363050702426584</v>
      </c>
      <c r="I266">
        <v>60.713964801255571</v>
      </c>
      <c r="J266">
        <v>65.509308749693631</v>
      </c>
      <c r="K266">
        <v>71.454758240227648</v>
      </c>
      <c r="L266">
        <v>77.250035405363093</v>
      </c>
    </row>
    <row r="267" spans="2:12" x14ac:dyDescent="0.2">
      <c r="C267">
        <f>C266/100</f>
        <v>5.3672264000767349E-3</v>
      </c>
      <c r="D267">
        <f t="shared" ref="D267:L267" si="227">D266/100</f>
        <v>0.12799242950468032</v>
      </c>
      <c r="E267">
        <f t="shared" si="227"/>
        <v>0.25762280183789943</v>
      </c>
      <c r="F267">
        <f t="shared" si="227"/>
        <v>0.35403580672276869</v>
      </c>
      <c r="G267">
        <f t="shared" si="227"/>
        <v>0.45926347391791489</v>
      </c>
      <c r="H267">
        <f t="shared" si="227"/>
        <v>0.54363050702426585</v>
      </c>
      <c r="I267">
        <f t="shared" si="227"/>
        <v>0.60713964801255571</v>
      </c>
      <c r="J267">
        <f t="shared" si="227"/>
        <v>0.65509308749693629</v>
      </c>
      <c r="K267">
        <f t="shared" si="227"/>
        <v>0.71454758240227645</v>
      </c>
      <c r="L267">
        <f t="shared" si="227"/>
        <v>0.77250035405363093</v>
      </c>
    </row>
  </sheetData>
  <sortState ref="R26:AB38">
    <sortCondition ref="R26:R38"/>
  </sortState>
  <pageMargins left="0.75" right="0.75" top="1" bottom="1" header="0.5" footer="0.5"/>
  <pageSetup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173"/>
  <sheetViews>
    <sheetView topLeftCell="A55" workbookViewId="0">
      <selection activeCell="S47" sqref="S47"/>
    </sheetView>
  </sheetViews>
  <sheetFormatPr baseColWidth="10" defaultRowHeight="16" x14ac:dyDescent="0.2"/>
  <cols>
    <col min="1" max="14" width="10.83203125" style="2"/>
    <col min="15" max="15" width="12.1640625" style="2" bestFit="1" customWidth="1"/>
    <col min="16" max="16384" width="10.83203125" style="2"/>
  </cols>
  <sheetData>
    <row r="1" spans="1:25" x14ac:dyDescent="0.2">
      <c r="Q1" s="2" t="s">
        <v>118</v>
      </c>
    </row>
    <row r="2" spans="1:25" x14ac:dyDescent="0.2">
      <c r="Q2" s="2" t="s">
        <v>36</v>
      </c>
    </row>
    <row r="3" spans="1:25" x14ac:dyDescent="0.2">
      <c r="A3" s="2" t="s">
        <v>35</v>
      </c>
      <c r="B3" s="3">
        <v>10</v>
      </c>
      <c r="C3" s="3">
        <v>20</v>
      </c>
      <c r="D3" s="3">
        <v>30</v>
      </c>
      <c r="E3" s="3">
        <v>40</v>
      </c>
      <c r="F3" s="3">
        <v>50</v>
      </c>
      <c r="G3" s="3">
        <v>60</v>
      </c>
      <c r="H3" s="3">
        <v>70</v>
      </c>
      <c r="I3" s="3">
        <v>80</v>
      </c>
      <c r="J3" s="3">
        <v>90</v>
      </c>
      <c r="K3" s="3">
        <v>100</v>
      </c>
      <c r="L3" s="3">
        <v>110</v>
      </c>
      <c r="M3" s="3">
        <v>120</v>
      </c>
      <c r="N3" s="3">
        <v>140</v>
      </c>
      <c r="O3" s="2" t="s">
        <v>36</v>
      </c>
      <c r="S3" s="2" t="s">
        <v>122</v>
      </c>
    </row>
    <row r="4" spans="1:25" x14ac:dyDescent="0.2">
      <c r="A4" s="2" t="s">
        <v>42</v>
      </c>
      <c r="B4" s="2">
        <v>0</v>
      </c>
      <c r="C4" s="2">
        <f>5/98*100</f>
        <v>5.1020408163265305</v>
      </c>
      <c r="D4" s="2">
        <v>38</v>
      </c>
      <c r="E4" s="2">
        <v>64</v>
      </c>
      <c r="F4" s="2">
        <v>73</v>
      </c>
      <c r="O4" s="2">
        <v>34.299999999999997</v>
      </c>
      <c r="Q4" s="2">
        <v>20.3</v>
      </c>
      <c r="S4" s="2">
        <f>O4-Q4</f>
        <v>13.999999999999996</v>
      </c>
      <c r="U4" s="2">
        <f>B4/100</f>
        <v>0</v>
      </c>
      <c r="V4" s="2">
        <f>C4/100</f>
        <v>5.1020408163265307E-2</v>
      </c>
      <c r="W4" s="2">
        <f>D4/100</f>
        <v>0.38</v>
      </c>
      <c r="X4" s="2">
        <f>E4/100</f>
        <v>0.64</v>
      </c>
      <c r="Y4" s="2">
        <f>F4/100</f>
        <v>0.73</v>
      </c>
    </row>
    <row r="5" spans="1:25" x14ac:dyDescent="0.2">
      <c r="A5" s="2" t="s">
        <v>43</v>
      </c>
      <c r="C5" s="2">
        <v>9</v>
      </c>
      <c r="D5" s="2">
        <f>31/99*100</f>
        <v>31.313131313131315</v>
      </c>
      <c r="E5" s="2">
        <v>52</v>
      </c>
      <c r="F5" s="2">
        <v>72</v>
      </c>
      <c r="O5" s="2">
        <v>39</v>
      </c>
      <c r="Q5" s="2">
        <v>20.6</v>
      </c>
      <c r="S5" s="2">
        <f t="shared" ref="S5:S58" si="0">O5-Q5</f>
        <v>18.399999999999999</v>
      </c>
    </row>
    <row r="6" spans="1:25" x14ac:dyDescent="0.2">
      <c r="A6" s="2" t="s">
        <v>44</v>
      </c>
      <c r="C6" s="2">
        <f>3/98*100</f>
        <v>3.0612244897959182</v>
      </c>
      <c r="D6" s="2">
        <f>12/96*100</f>
        <v>12.5</v>
      </c>
      <c r="E6" s="2">
        <f>42/97*100</f>
        <v>43.298969072164951</v>
      </c>
      <c r="F6" s="2">
        <f>69/97*100</f>
        <v>71.134020618556704</v>
      </c>
      <c r="G6" s="2">
        <f>76/96*100</f>
        <v>79.166666666666657</v>
      </c>
      <c r="O6" s="2">
        <v>42.3</v>
      </c>
      <c r="Q6" s="2">
        <v>24.9</v>
      </c>
      <c r="S6" s="2">
        <f t="shared" si="0"/>
        <v>17.399999999999999</v>
      </c>
    </row>
    <row r="7" spans="1:25" x14ac:dyDescent="0.2">
      <c r="A7" s="2" t="s">
        <v>45</v>
      </c>
      <c r="C7" s="2">
        <v>3</v>
      </c>
      <c r="D7" s="2">
        <v>22</v>
      </c>
      <c r="E7" s="2">
        <v>36</v>
      </c>
      <c r="F7" s="2">
        <f>62/97*100</f>
        <v>63.917525773195869</v>
      </c>
      <c r="G7" s="2">
        <v>68</v>
      </c>
      <c r="H7" s="2">
        <v>78</v>
      </c>
      <c r="O7" s="2">
        <v>45.2</v>
      </c>
      <c r="Q7" s="2">
        <v>27.7</v>
      </c>
      <c r="S7" s="2">
        <f t="shared" si="0"/>
        <v>17.500000000000004</v>
      </c>
    </row>
    <row r="8" spans="1:25" x14ac:dyDescent="0.2">
      <c r="A8" s="2" t="s">
        <v>46</v>
      </c>
      <c r="C8" s="2">
        <v>1</v>
      </c>
      <c r="D8" s="2">
        <f>14/98*100</f>
        <v>14.285714285714285</v>
      </c>
      <c r="E8" s="2">
        <v>24</v>
      </c>
      <c r="F8" s="2">
        <f>39/98*100</f>
        <v>39.795918367346935</v>
      </c>
      <c r="G8" s="2">
        <v>50</v>
      </c>
      <c r="H8" s="2">
        <v>56</v>
      </c>
      <c r="I8" s="2">
        <v>62</v>
      </c>
      <c r="K8" s="2">
        <v>64</v>
      </c>
      <c r="M8" s="2">
        <v>71</v>
      </c>
      <c r="O8" s="2">
        <v>62.7</v>
      </c>
      <c r="Q8" s="2">
        <v>41.4</v>
      </c>
      <c r="S8" s="2">
        <f t="shared" si="0"/>
        <v>21.300000000000004</v>
      </c>
    </row>
    <row r="9" spans="1:25" x14ac:dyDescent="0.2">
      <c r="A9" s="2" t="s">
        <v>47</v>
      </c>
      <c r="F9" s="2">
        <f>17/96*100</f>
        <v>17.708333333333336</v>
      </c>
      <c r="G9" s="2">
        <v>27</v>
      </c>
      <c r="H9" s="2">
        <v>37</v>
      </c>
      <c r="I9" s="2">
        <v>52</v>
      </c>
      <c r="K9" s="2">
        <v>63</v>
      </c>
      <c r="M9" s="2">
        <v>64</v>
      </c>
      <c r="N9" s="2">
        <v>74</v>
      </c>
      <c r="O9" s="2">
        <v>81.7</v>
      </c>
      <c r="Q9" s="2">
        <v>74.2</v>
      </c>
      <c r="S9" s="2">
        <f t="shared" si="0"/>
        <v>7.5</v>
      </c>
    </row>
    <row r="10" spans="1:25" x14ac:dyDescent="0.2">
      <c r="A10" s="2" t="s">
        <v>48</v>
      </c>
      <c r="F10" s="2">
        <v>12</v>
      </c>
      <c r="H10" s="2">
        <v>23</v>
      </c>
      <c r="I10" s="2">
        <v>28</v>
      </c>
      <c r="K10" s="2">
        <v>49</v>
      </c>
      <c r="L10" s="2">
        <v>48</v>
      </c>
      <c r="M10" s="2">
        <v>62</v>
      </c>
      <c r="N10" s="2">
        <v>68</v>
      </c>
      <c r="O10" s="2">
        <v>106</v>
      </c>
      <c r="Q10" s="2">
        <v>68.3</v>
      </c>
      <c r="S10" s="2">
        <f t="shared" si="0"/>
        <v>37.700000000000003</v>
      </c>
    </row>
    <row r="11" spans="1:25" x14ac:dyDescent="0.2">
      <c r="A11" s="2" t="s">
        <v>49</v>
      </c>
      <c r="F11" s="2">
        <v>9</v>
      </c>
      <c r="G11" s="2">
        <v>15</v>
      </c>
      <c r="I11" s="2">
        <v>37</v>
      </c>
      <c r="K11" s="2">
        <v>45</v>
      </c>
      <c r="L11" s="2">
        <v>58</v>
      </c>
      <c r="M11" s="2">
        <v>69</v>
      </c>
      <c r="O11" s="2">
        <v>102.6</v>
      </c>
      <c r="Q11" s="2">
        <v>66.599999999999994</v>
      </c>
      <c r="S11" s="2">
        <f t="shared" si="0"/>
        <v>36</v>
      </c>
    </row>
    <row r="12" spans="1:25" x14ac:dyDescent="0.2">
      <c r="A12" s="2" t="s">
        <v>50</v>
      </c>
      <c r="F12" s="2">
        <v>12</v>
      </c>
      <c r="G12" s="2">
        <v>17</v>
      </c>
      <c r="I12" s="2">
        <v>38</v>
      </c>
      <c r="K12" s="2">
        <v>51</v>
      </c>
      <c r="L12" s="2">
        <v>67</v>
      </c>
      <c r="M12" s="2">
        <v>78</v>
      </c>
      <c r="O12" s="2">
        <v>96.1</v>
      </c>
      <c r="Q12" s="2">
        <v>59.6</v>
      </c>
      <c r="S12" s="2">
        <f t="shared" si="0"/>
        <v>36.499999999999993</v>
      </c>
    </row>
    <row r="13" spans="1:25" x14ac:dyDescent="0.2">
      <c r="A13" s="2" t="s">
        <v>51</v>
      </c>
      <c r="F13" s="2">
        <v>13</v>
      </c>
      <c r="G13" s="2">
        <v>31</v>
      </c>
      <c r="I13" s="2">
        <v>50</v>
      </c>
      <c r="K13" s="2">
        <v>62</v>
      </c>
      <c r="M13" s="2">
        <v>70</v>
      </c>
      <c r="O13" s="2">
        <v>78.8</v>
      </c>
      <c r="Q13" s="2">
        <v>58.7</v>
      </c>
      <c r="S13" s="2">
        <f t="shared" si="0"/>
        <v>20.099999999999994</v>
      </c>
    </row>
    <row r="14" spans="1:25" x14ac:dyDescent="0.2">
      <c r="A14" s="2" t="s">
        <v>52</v>
      </c>
      <c r="C14" s="2">
        <v>10</v>
      </c>
      <c r="D14" s="2">
        <f>34/99*100</f>
        <v>34.343434343434339</v>
      </c>
      <c r="E14" s="2">
        <v>57</v>
      </c>
      <c r="F14" s="2">
        <v>80</v>
      </c>
      <c r="O14" s="2">
        <v>36.9</v>
      </c>
      <c r="Q14" s="2">
        <v>21.6</v>
      </c>
      <c r="S14" s="2">
        <f t="shared" si="0"/>
        <v>15.299999999999997</v>
      </c>
    </row>
    <row r="15" spans="1:25" x14ac:dyDescent="0.2">
      <c r="A15" s="2" t="s">
        <v>54</v>
      </c>
      <c r="C15" s="2">
        <v>5</v>
      </c>
      <c r="D15" s="2">
        <v>28</v>
      </c>
      <c r="E15" s="2">
        <v>48</v>
      </c>
      <c r="F15" s="2">
        <f>66/99*100</f>
        <v>66.666666666666657</v>
      </c>
      <c r="G15" s="2">
        <v>71</v>
      </c>
      <c r="O15" s="2">
        <v>40.4</v>
      </c>
      <c r="Q15" s="2">
        <v>22.7</v>
      </c>
      <c r="S15" s="2">
        <f t="shared" si="0"/>
        <v>17.7</v>
      </c>
    </row>
    <row r="16" spans="1:25" x14ac:dyDescent="0.2">
      <c r="A16" s="2" t="s">
        <v>55</v>
      </c>
      <c r="D16" s="2">
        <v>9</v>
      </c>
      <c r="E16" s="2">
        <v>39</v>
      </c>
      <c r="F16" s="2">
        <v>54</v>
      </c>
      <c r="G16" s="2">
        <v>71</v>
      </c>
      <c r="O16" s="2">
        <v>46.9</v>
      </c>
      <c r="Q16" s="2">
        <v>31.8</v>
      </c>
      <c r="S16" s="2">
        <f t="shared" si="0"/>
        <v>15.099999999999998</v>
      </c>
    </row>
    <row r="17" spans="1:19" x14ac:dyDescent="0.2">
      <c r="A17" s="2" t="s">
        <v>56</v>
      </c>
      <c r="D17" s="2">
        <v>9</v>
      </c>
      <c r="E17" s="2">
        <v>29</v>
      </c>
      <c r="F17" s="2">
        <v>36</v>
      </c>
      <c r="G17" s="2">
        <v>55</v>
      </c>
      <c r="H17" s="2">
        <v>57</v>
      </c>
      <c r="I17" s="2">
        <v>60</v>
      </c>
      <c r="K17" s="2">
        <v>69</v>
      </c>
      <c r="O17" s="2">
        <v>59.5</v>
      </c>
      <c r="Q17" s="2">
        <v>43.5</v>
      </c>
      <c r="S17" s="2">
        <f t="shared" si="0"/>
        <v>16</v>
      </c>
    </row>
    <row r="18" spans="1:19" x14ac:dyDescent="0.2">
      <c r="A18" s="2" t="s">
        <v>57</v>
      </c>
      <c r="F18" s="2">
        <v>17</v>
      </c>
      <c r="G18" s="2">
        <v>28</v>
      </c>
      <c r="I18" s="2">
        <v>38</v>
      </c>
      <c r="K18" s="2">
        <v>51</v>
      </c>
      <c r="M18" s="2">
        <v>72</v>
      </c>
      <c r="O18" s="2">
        <v>99.4</v>
      </c>
      <c r="Q18" s="2">
        <v>59.5</v>
      </c>
      <c r="S18" s="2">
        <f t="shared" si="0"/>
        <v>39.900000000000006</v>
      </c>
    </row>
    <row r="19" spans="1:19" x14ac:dyDescent="0.2">
      <c r="A19" s="2" t="s">
        <v>58</v>
      </c>
      <c r="F19" s="2">
        <v>9</v>
      </c>
      <c r="I19" s="2">
        <v>36</v>
      </c>
      <c r="J19" s="2">
        <v>45</v>
      </c>
      <c r="K19" s="2">
        <v>58</v>
      </c>
      <c r="M19" s="2">
        <v>59</v>
      </c>
      <c r="N19" s="2">
        <v>69</v>
      </c>
      <c r="O19" s="2">
        <v>95.9</v>
      </c>
      <c r="Q19" s="2">
        <v>66.400000000000006</v>
      </c>
      <c r="S19" s="2">
        <f t="shared" si="0"/>
        <v>29.5</v>
      </c>
    </row>
    <row r="20" spans="1:19" x14ac:dyDescent="0.2">
      <c r="A20" s="2" t="s">
        <v>59</v>
      </c>
      <c r="F20" s="2">
        <v>10</v>
      </c>
      <c r="I20" s="2">
        <v>37</v>
      </c>
      <c r="K20" s="2">
        <v>50</v>
      </c>
      <c r="M20" s="2">
        <f>61/95*100</f>
        <v>64.21052631578948</v>
      </c>
      <c r="N20" s="2">
        <v>76</v>
      </c>
      <c r="O20" s="2">
        <v>98.8</v>
      </c>
      <c r="Q20" s="2">
        <v>63.4</v>
      </c>
      <c r="S20" s="2">
        <f t="shared" si="0"/>
        <v>35.4</v>
      </c>
    </row>
    <row r="21" spans="1:19" x14ac:dyDescent="0.2">
      <c r="A21" s="2" t="s">
        <v>60</v>
      </c>
      <c r="F21" s="2">
        <v>14</v>
      </c>
      <c r="H21" s="2">
        <v>34</v>
      </c>
      <c r="I21" s="2">
        <v>38</v>
      </c>
      <c r="J21" s="2">
        <v>45</v>
      </c>
      <c r="K21" s="2">
        <v>63</v>
      </c>
      <c r="M21" s="2">
        <v>71</v>
      </c>
      <c r="O21" s="2">
        <v>90.4</v>
      </c>
      <c r="Q21" s="2">
        <v>58.9</v>
      </c>
      <c r="S21" s="2">
        <f t="shared" si="0"/>
        <v>31.500000000000007</v>
      </c>
    </row>
    <row r="22" spans="1:19" x14ac:dyDescent="0.2">
      <c r="A22" s="2" t="s">
        <v>61</v>
      </c>
      <c r="F22" s="2">
        <v>14</v>
      </c>
      <c r="H22" s="2">
        <v>21</v>
      </c>
      <c r="I22" s="2">
        <v>36</v>
      </c>
      <c r="J22" s="2">
        <v>42</v>
      </c>
      <c r="K22" s="2">
        <v>59</v>
      </c>
      <c r="M22" s="2">
        <f>71/99*100</f>
        <v>71.717171717171709</v>
      </c>
      <c r="O22" s="2">
        <v>93.7</v>
      </c>
      <c r="Q22" s="2">
        <v>56.8</v>
      </c>
      <c r="S22" s="2">
        <f t="shared" si="0"/>
        <v>36.900000000000006</v>
      </c>
    </row>
    <row r="23" spans="1:19" x14ac:dyDescent="0.2">
      <c r="A23" s="2" t="s">
        <v>62</v>
      </c>
      <c r="C23" s="2">
        <v>5</v>
      </c>
      <c r="D23" s="2">
        <v>26</v>
      </c>
      <c r="E23" s="2">
        <v>51</v>
      </c>
      <c r="F23" s="2">
        <v>63</v>
      </c>
      <c r="G23" s="2">
        <v>72</v>
      </c>
      <c r="O23" s="2">
        <v>40.700000000000003</v>
      </c>
      <c r="Q23" s="2">
        <v>25.5</v>
      </c>
      <c r="S23" s="2">
        <f t="shared" si="0"/>
        <v>15.200000000000003</v>
      </c>
    </row>
    <row r="24" spans="1:19" x14ac:dyDescent="0.2">
      <c r="A24" s="2" t="s">
        <v>63</v>
      </c>
      <c r="C24" s="2">
        <v>0</v>
      </c>
      <c r="E24" s="2">
        <v>34</v>
      </c>
      <c r="F24" s="2">
        <v>49</v>
      </c>
      <c r="G24" s="2">
        <v>61</v>
      </c>
      <c r="I24" s="2">
        <v>77</v>
      </c>
      <c r="O24" s="2">
        <v>50.9</v>
      </c>
      <c r="Q24" s="2">
        <v>28.9</v>
      </c>
      <c r="S24" s="2">
        <f t="shared" si="0"/>
        <v>22</v>
      </c>
    </row>
    <row r="25" spans="1:19" x14ac:dyDescent="0.2">
      <c r="A25" s="2" t="s">
        <v>64</v>
      </c>
      <c r="C25" s="2">
        <v>2</v>
      </c>
      <c r="F25" s="2">
        <f>35/99*100</f>
        <v>35.353535353535356</v>
      </c>
      <c r="G25" s="2">
        <v>46</v>
      </c>
      <c r="H25" s="2">
        <v>55</v>
      </c>
      <c r="I25" s="2">
        <v>69</v>
      </c>
      <c r="K25" s="2">
        <v>74</v>
      </c>
      <c r="O25" s="2">
        <v>63.1</v>
      </c>
      <c r="Q25" s="2">
        <v>44.6</v>
      </c>
      <c r="S25" s="2">
        <f t="shared" si="0"/>
        <v>18.5</v>
      </c>
    </row>
    <row r="26" spans="1:19" x14ac:dyDescent="0.2">
      <c r="A26" s="2" t="s">
        <v>65</v>
      </c>
      <c r="E26" s="2">
        <v>10</v>
      </c>
      <c r="F26" s="2">
        <v>20</v>
      </c>
      <c r="H26" s="2">
        <v>36</v>
      </c>
      <c r="I26" s="2">
        <v>42</v>
      </c>
      <c r="J26" s="2">
        <v>56</v>
      </c>
      <c r="K26" s="2">
        <v>66</v>
      </c>
      <c r="M26" s="2">
        <v>67</v>
      </c>
      <c r="N26" s="2">
        <v>70</v>
      </c>
      <c r="O26" s="2">
        <v>84.8</v>
      </c>
      <c r="Q26" s="2">
        <v>60</v>
      </c>
      <c r="S26" s="2">
        <f t="shared" si="0"/>
        <v>24.799999999999997</v>
      </c>
    </row>
    <row r="27" spans="1:19" x14ac:dyDescent="0.2">
      <c r="A27" s="2" t="s">
        <v>66</v>
      </c>
      <c r="F27" s="2">
        <v>17</v>
      </c>
      <c r="G27" s="2">
        <v>21</v>
      </c>
      <c r="I27" s="2">
        <v>40</v>
      </c>
      <c r="K27" s="2">
        <v>46</v>
      </c>
      <c r="M27" s="2">
        <v>62</v>
      </c>
      <c r="N27" s="2">
        <v>74</v>
      </c>
      <c r="O27" s="2">
        <v>102.1</v>
      </c>
      <c r="Q27" s="2">
        <v>62.2</v>
      </c>
      <c r="S27" s="2">
        <f t="shared" si="0"/>
        <v>39.899999999999991</v>
      </c>
    </row>
    <row r="28" spans="1:19" x14ac:dyDescent="0.2">
      <c r="A28" s="2" t="s">
        <v>67</v>
      </c>
      <c r="G28" s="2">
        <v>20</v>
      </c>
      <c r="I28" s="2">
        <v>38</v>
      </c>
      <c r="J28" s="2">
        <v>42</v>
      </c>
      <c r="K28" s="2">
        <v>54</v>
      </c>
      <c r="M28" s="2">
        <f>55/97*100</f>
        <v>56.701030927835049</v>
      </c>
      <c r="N28" s="2">
        <v>79</v>
      </c>
      <c r="O28" s="2">
        <v>102.2</v>
      </c>
      <c r="Q28" s="2">
        <v>62.8</v>
      </c>
      <c r="S28" s="2">
        <f t="shared" si="0"/>
        <v>39.400000000000006</v>
      </c>
    </row>
    <row r="29" spans="1:19" x14ac:dyDescent="0.2">
      <c r="A29" s="2" t="s">
        <v>68</v>
      </c>
      <c r="F29" s="2">
        <v>12</v>
      </c>
      <c r="H29" s="2">
        <v>44</v>
      </c>
      <c r="I29" s="2">
        <v>42</v>
      </c>
      <c r="J29" s="2">
        <v>49</v>
      </c>
      <c r="K29" s="2">
        <v>59</v>
      </c>
      <c r="M29" s="2">
        <v>70</v>
      </c>
      <c r="N29" s="2">
        <v>73</v>
      </c>
      <c r="O29" s="2">
        <v>85.7</v>
      </c>
      <c r="Q29" s="2">
        <v>57.9</v>
      </c>
      <c r="S29" s="2">
        <f t="shared" si="0"/>
        <v>27.800000000000004</v>
      </c>
    </row>
    <row r="30" spans="1:19" x14ac:dyDescent="0.2">
      <c r="A30" s="2" t="s">
        <v>69</v>
      </c>
      <c r="F30" s="2">
        <v>15</v>
      </c>
      <c r="I30" s="2">
        <v>37</v>
      </c>
      <c r="J30" s="2">
        <v>47</v>
      </c>
      <c r="K30" s="2">
        <v>45</v>
      </c>
      <c r="L30" s="2">
        <v>75</v>
      </c>
      <c r="M30" s="2">
        <v>68</v>
      </c>
      <c r="N30" s="2">
        <v>78</v>
      </c>
      <c r="O30" s="2">
        <v>94.7</v>
      </c>
      <c r="Q30" s="2">
        <v>52.3</v>
      </c>
      <c r="S30" s="2">
        <f t="shared" si="0"/>
        <v>42.400000000000006</v>
      </c>
    </row>
    <row r="31" spans="1:19" x14ac:dyDescent="0.2">
      <c r="A31" s="2" t="s">
        <v>70</v>
      </c>
      <c r="C31" s="2">
        <v>1</v>
      </c>
      <c r="E31" s="2">
        <v>28</v>
      </c>
      <c r="F31" s="2">
        <v>39</v>
      </c>
      <c r="G31" s="2">
        <v>62</v>
      </c>
      <c r="H31" s="2">
        <v>64</v>
      </c>
      <c r="K31" s="2">
        <v>64</v>
      </c>
      <c r="M31" s="2">
        <v>74</v>
      </c>
      <c r="O31" s="2">
        <v>55.5</v>
      </c>
      <c r="Q31" s="2">
        <v>33.9</v>
      </c>
      <c r="S31" s="2">
        <f t="shared" si="0"/>
        <v>21.6</v>
      </c>
    </row>
    <row r="32" spans="1:19" x14ac:dyDescent="0.2">
      <c r="A32" s="2" t="s">
        <v>71</v>
      </c>
      <c r="D32" s="2">
        <v>6</v>
      </c>
      <c r="F32" s="2">
        <v>29</v>
      </c>
      <c r="G32" s="2">
        <v>43</v>
      </c>
      <c r="H32" s="2">
        <v>56</v>
      </c>
      <c r="I32" s="2">
        <v>58</v>
      </c>
      <c r="K32" s="2">
        <v>72</v>
      </c>
      <c r="O32" s="2">
        <v>67.400000000000006</v>
      </c>
      <c r="Q32" s="2">
        <v>48.3</v>
      </c>
      <c r="S32" s="2">
        <f t="shared" si="0"/>
        <v>19.100000000000009</v>
      </c>
    </row>
    <row r="33" spans="1:19" x14ac:dyDescent="0.2">
      <c r="A33" s="2" t="s">
        <v>72</v>
      </c>
      <c r="F33" s="2">
        <v>16</v>
      </c>
      <c r="G33" s="2">
        <v>21</v>
      </c>
      <c r="H33" s="2">
        <f>41/99*100</f>
        <v>41.414141414141412</v>
      </c>
      <c r="I33" s="2">
        <v>51</v>
      </c>
      <c r="K33" s="2">
        <v>59</v>
      </c>
      <c r="N33" s="2">
        <v>71</v>
      </c>
      <c r="O33" s="2">
        <v>82.4</v>
      </c>
      <c r="Q33" s="2">
        <v>60.7</v>
      </c>
      <c r="S33" s="2">
        <f t="shared" si="0"/>
        <v>21.700000000000003</v>
      </c>
    </row>
    <row r="34" spans="1:19" x14ac:dyDescent="0.2">
      <c r="A34" s="2" t="s">
        <v>73</v>
      </c>
      <c r="F34" s="2">
        <v>21</v>
      </c>
      <c r="I34" s="2">
        <v>38</v>
      </c>
      <c r="J34" s="2">
        <v>47</v>
      </c>
      <c r="K34" s="2">
        <v>52</v>
      </c>
      <c r="L34" s="2">
        <v>54</v>
      </c>
      <c r="M34" s="2">
        <v>69</v>
      </c>
      <c r="N34" s="2">
        <v>60</v>
      </c>
      <c r="O34" s="2">
        <v>95.9</v>
      </c>
      <c r="Q34" s="2">
        <v>58.1</v>
      </c>
      <c r="S34" s="2">
        <f t="shared" si="0"/>
        <v>37.800000000000004</v>
      </c>
    </row>
    <row r="35" spans="1:19" x14ac:dyDescent="0.2">
      <c r="A35" s="2" t="s">
        <v>74</v>
      </c>
      <c r="F35" s="2">
        <v>23</v>
      </c>
      <c r="I35" s="2">
        <v>36</v>
      </c>
      <c r="J35" s="2">
        <v>51</v>
      </c>
      <c r="K35" s="2">
        <v>47</v>
      </c>
      <c r="L35" s="2">
        <v>69</v>
      </c>
      <c r="M35" s="2">
        <v>66</v>
      </c>
      <c r="N35" s="2">
        <v>75</v>
      </c>
      <c r="O35" s="2">
        <v>94.8</v>
      </c>
      <c r="Q35" s="2">
        <v>61.8</v>
      </c>
      <c r="S35" s="2">
        <f t="shared" si="0"/>
        <v>33</v>
      </c>
    </row>
    <row r="36" spans="1:19" x14ac:dyDescent="0.2">
      <c r="A36" s="2" t="s">
        <v>75</v>
      </c>
      <c r="F36" s="2">
        <v>16</v>
      </c>
      <c r="I36" s="2">
        <v>42</v>
      </c>
      <c r="J36" s="2">
        <v>51</v>
      </c>
      <c r="K36" s="2">
        <f>47/99*100</f>
        <v>47.474747474747474</v>
      </c>
      <c r="L36" s="2">
        <v>67</v>
      </c>
      <c r="M36" s="2">
        <v>67</v>
      </c>
      <c r="N36" s="2">
        <v>77</v>
      </c>
      <c r="O36" s="2">
        <v>92.2</v>
      </c>
      <c r="Q36" s="2">
        <v>55</v>
      </c>
      <c r="S36" s="2">
        <f t="shared" si="0"/>
        <v>37.200000000000003</v>
      </c>
    </row>
    <row r="37" spans="1:19" x14ac:dyDescent="0.2">
      <c r="A37" s="2" t="s">
        <v>76</v>
      </c>
      <c r="F37" s="2">
        <v>19</v>
      </c>
      <c r="I37" s="2">
        <v>39</v>
      </c>
      <c r="J37" s="2">
        <v>53</v>
      </c>
      <c r="K37" s="2">
        <v>59</v>
      </c>
      <c r="M37" s="2">
        <v>75</v>
      </c>
      <c r="O37" s="2">
        <v>89.5</v>
      </c>
      <c r="Q37" s="2">
        <v>49.9</v>
      </c>
      <c r="S37" s="2">
        <f t="shared" si="0"/>
        <v>39.6</v>
      </c>
    </row>
    <row r="38" spans="1:19" x14ac:dyDescent="0.2">
      <c r="A38" s="2" t="s">
        <v>77</v>
      </c>
      <c r="F38" s="2">
        <v>22</v>
      </c>
      <c r="G38" s="2">
        <v>34</v>
      </c>
      <c r="H38" s="2">
        <v>49</v>
      </c>
      <c r="I38" s="2">
        <v>52</v>
      </c>
      <c r="K38" s="2">
        <f>64/99*100</f>
        <v>64.646464646464651</v>
      </c>
      <c r="M38" s="2">
        <v>68</v>
      </c>
      <c r="N38" s="2">
        <v>80</v>
      </c>
      <c r="O38" s="2">
        <v>74.099999999999994</v>
      </c>
      <c r="Q38" s="2">
        <v>46.1</v>
      </c>
      <c r="S38" s="2">
        <f t="shared" si="0"/>
        <v>27.999999999999993</v>
      </c>
    </row>
    <row r="39" spans="1:19" x14ac:dyDescent="0.2">
      <c r="A39" s="2" t="s">
        <v>78</v>
      </c>
      <c r="F39" s="2">
        <v>22</v>
      </c>
      <c r="G39" s="2">
        <v>28</v>
      </c>
      <c r="H39" s="2">
        <v>47</v>
      </c>
      <c r="I39" s="2">
        <v>55</v>
      </c>
      <c r="K39" s="2">
        <v>62</v>
      </c>
      <c r="M39" s="2">
        <v>69</v>
      </c>
      <c r="O39" s="2">
        <v>76.3</v>
      </c>
      <c r="Q39" s="2">
        <v>49.8</v>
      </c>
      <c r="S39" s="2">
        <f t="shared" si="0"/>
        <v>26.5</v>
      </c>
    </row>
    <row r="40" spans="1:19" x14ac:dyDescent="0.2">
      <c r="A40" s="2" t="s">
        <v>79</v>
      </c>
      <c r="F40" s="2">
        <v>21</v>
      </c>
      <c r="I40" s="2">
        <v>39</v>
      </c>
      <c r="J40" s="2">
        <v>46</v>
      </c>
      <c r="K40" s="2">
        <v>58</v>
      </c>
      <c r="M40" s="2">
        <v>68</v>
      </c>
      <c r="O40" s="2">
        <v>92.3</v>
      </c>
      <c r="Q40" s="2">
        <v>54.6</v>
      </c>
      <c r="S40" s="2">
        <f t="shared" si="0"/>
        <v>37.699999999999996</v>
      </c>
    </row>
    <row r="41" spans="1:19" x14ac:dyDescent="0.2">
      <c r="A41" s="2" t="s">
        <v>80</v>
      </c>
      <c r="F41" s="2">
        <v>22</v>
      </c>
      <c r="I41" s="2">
        <v>45</v>
      </c>
      <c r="J41" s="2">
        <v>51</v>
      </c>
      <c r="K41" s="2">
        <v>55</v>
      </c>
      <c r="M41" s="2">
        <v>63</v>
      </c>
      <c r="N41" s="2">
        <v>71</v>
      </c>
      <c r="O41" s="2">
        <v>88.8</v>
      </c>
      <c r="Q41" s="2">
        <v>54.8</v>
      </c>
      <c r="S41" s="2">
        <f t="shared" si="0"/>
        <v>34</v>
      </c>
    </row>
    <row r="42" spans="1:19" x14ac:dyDescent="0.2">
      <c r="A42" s="2" t="s">
        <v>81</v>
      </c>
      <c r="E42" s="2">
        <v>12</v>
      </c>
      <c r="F42" s="2">
        <v>26</v>
      </c>
      <c r="H42" s="2">
        <v>47</v>
      </c>
      <c r="I42" s="2">
        <v>52</v>
      </c>
      <c r="J42" s="2">
        <v>57</v>
      </c>
      <c r="K42" s="2">
        <v>70</v>
      </c>
      <c r="O42" s="2">
        <v>77.400000000000006</v>
      </c>
      <c r="Q42" s="2">
        <v>51.4</v>
      </c>
      <c r="S42" s="2">
        <f t="shared" si="0"/>
        <v>26.000000000000007</v>
      </c>
    </row>
    <row r="43" spans="1:19" x14ac:dyDescent="0.2">
      <c r="A43" s="2" t="s">
        <v>82</v>
      </c>
      <c r="F43" s="2">
        <v>29</v>
      </c>
      <c r="K43" s="2">
        <v>64</v>
      </c>
      <c r="Q43" s="2">
        <v>48.3</v>
      </c>
      <c r="S43" s="2">
        <f t="shared" si="0"/>
        <v>-48.3</v>
      </c>
    </row>
    <row r="44" spans="1:19" x14ac:dyDescent="0.2">
      <c r="A44" s="2" t="s">
        <v>83</v>
      </c>
      <c r="F44" s="2">
        <v>26</v>
      </c>
      <c r="K44" s="2">
        <v>89</v>
      </c>
      <c r="Q44" s="2">
        <v>51.4</v>
      </c>
      <c r="S44" s="2">
        <f t="shared" si="0"/>
        <v>-51.4</v>
      </c>
    </row>
    <row r="45" spans="1:19" x14ac:dyDescent="0.2">
      <c r="A45" s="2" t="s">
        <v>84</v>
      </c>
      <c r="F45" s="2">
        <v>20</v>
      </c>
      <c r="Q45" s="2">
        <v>54.1</v>
      </c>
      <c r="S45" s="2">
        <f t="shared" si="0"/>
        <v>-54.1</v>
      </c>
    </row>
    <row r="46" spans="1:19" x14ac:dyDescent="0.2">
      <c r="A46" s="2" t="s">
        <v>88</v>
      </c>
      <c r="F46" s="2">
        <v>27</v>
      </c>
      <c r="Q46" s="2">
        <v>54.2</v>
      </c>
      <c r="S46" s="2">
        <f t="shared" si="0"/>
        <v>-54.2</v>
      </c>
    </row>
    <row r="47" spans="1:19" x14ac:dyDescent="0.2">
      <c r="A47" s="2" t="s">
        <v>89</v>
      </c>
      <c r="F47" s="2">
        <v>27</v>
      </c>
      <c r="Q47" s="2">
        <v>49.5</v>
      </c>
      <c r="S47" s="2">
        <f t="shared" si="0"/>
        <v>-49.5</v>
      </c>
    </row>
    <row r="48" spans="1:19" x14ac:dyDescent="0.2">
      <c r="A48" s="2" t="s">
        <v>90</v>
      </c>
      <c r="F48" s="2">
        <v>27</v>
      </c>
      <c r="Q48" s="2">
        <v>48.9</v>
      </c>
      <c r="S48" s="2">
        <f t="shared" si="0"/>
        <v>-48.9</v>
      </c>
    </row>
    <row r="49" spans="1:38" x14ac:dyDescent="0.2">
      <c r="A49" s="2" t="s">
        <v>91</v>
      </c>
      <c r="F49" s="2">
        <v>21</v>
      </c>
      <c r="Q49" s="2">
        <v>49.3</v>
      </c>
      <c r="S49" s="2">
        <f t="shared" si="0"/>
        <v>-49.3</v>
      </c>
    </row>
    <row r="50" spans="1:38" x14ac:dyDescent="0.2">
      <c r="A50" s="2" t="s">
        <v>92</v>
      </c>
      <c r="F50" s="2">
        <v>37</v>
      </c>
      <c r="Q50" s="2">
        <v>41.4</v>
      </c>
      <c r="S50" s="2">
        <f t="shared" si="0"/>
        <v>-41.4</v>
      </c>
    </row>
    <row r="51" spans="1:38" x14ac:dyDescent="0.2">
      <c r="A51" s="2" t="s">
        <v>93</v>
      </c>
      <c r="F51" s="2">
        <v>29</v>
      </c>
      <c r="Q51" s="2">
        <v>45.9</v>
      </c>
      <c r="S51" s="2">
        <f t="shared" si="0"/>
        <v>-45.9</v>
      </c>
    </row>
    <row r="52" spans="1:38" x14ac:dyDescent="0.2">
      <c r="A52" s="2" t="s">
        <v>94</v>
      </c>
      <c r="F52" s="2">
        <v>37</v>
      </c>
      <c r="Q52" s="2">
        <v>41.8</v>
      </c>
      <c r="S52" s="2">
        <f t="shared" si="0"/>
        <v>-41.8</v>
      </c>
    </row>
    <row r="53" spans="1:38" x14ac:dyDescent="0.2">
      <c r="A53" s="2" t="s">
        <v>95</v>
      </c>
      <c r="F53" s="2">
        <v>26</v>
      </c>
      <c r="Q53" s="2">
        <v>48.5</v>
      </c>
      <c r="S53" s="2">
        <f t="shared" si="0"/>
        <v>-48.5</v>
      </c>
    </row>
    <row r="54" spans="1:38" x14ac:dyDescent="0.2">
      <c r="A54" s="2" t="s">
        <v>96</v>
      </c>
      <c r="F54" s="2">
        <v>28</v>
      </c>
      <c r="Q54" s="2">
        <v>38.299999999999997</v>
      </c>
      <c r="S54" s="2">
        <f t="shared" si="0"/>
        <v>-38.299999999999997</v>
      </c>
    </row>
    <row r="55" spans="1:38" x14ac:dyDescent="0.2">
      <c r="A55" s="2" t="s">
        <v>97</v>
      </c>
      <c r="F55" s="2">
        <v>35</v>
      </c>
      <c r="Q55" s="2">
        <v>38.9</v>
      </c>
      <c r="S55" s="2">
        <f t="shared" si="0"/>
        <v>-38.9</v>
      </c>
    </row>
    <row r="56" spans="1:38" x14ac:dyDescent="0.2">
      <c r="A56" s="2" t="s">
        <v>98</v>
      </c>
      <c r="F56" s="2">
        <v>32</v>
      </c>
      <c r="Q56" s="2">
        <v>40.299999999999997</v>
      </c>
      <c r="S56" s="2">
        <f t="shared" si="0"/>
        <v>-40.299999999999997</v>
      </c>
    </row>
    <row r="57" spans="1:38" x14ac:dyDescent="0.2">
      <c r="A57" s="2" t="s">
        <v>99</v>
      </c>
      <c r="F57" s="2">
        <v>35</v>
      </c>
      <c r="Q57" s="2">
        <v>41.6</v>
      </c>
      <c r="S57" s="2">
        <f t="shared" si="0"/>
        <v>-41.6</v>
      </c>
    </row>
    <row r="58" spans="1:38" x14ac:dyDescent="0.2">
      <c r="A58" s="2" t="s">
        <v>53</v>
      </c>
      <c r="F58" s="2">
        <v>29</v>
      </c>
      <c r="Q58" s="2">
        <v>37.299999999999997</v>
      </c>
      <c r="S58" s="2">
        <f t="shared" si="0"/>
        <v>-37.299999999999997</v>
      </c>
    </row>
    <row r="59" spans="1:38" x14ac:dyDescent="0.2">
      <c r="B59" s="26">
        <v>10</v>
      </c>
      <c r="C59" s="26">
        <v>20</v>
      </c>
      <c r="D59" s="26">
        <v>30</v>
      </c>
      <c r="E59" s="26">
        <v>40</v>
      </c>
      <c r="F59" s="26">
        <v>50</v>
      </c>
      <c r="G59" s="26">
        <v>60</v>
      </c>
      <c r="H59" s="26">
        <v>70</v>
      </c>
      <c r="I59" s="26">
        <v>80</v>
      </c>
      <c r="J59" s="26">
        <v>90</v>
      </c>
      <c r="K59" s="26">
        <v>100</v>
      </c>
      <c r="L59" s="26">
        <v>110</v>
      </c>
      <c r="M59" s="26">
        <v>120</v>
      </c>
      <c r="N59" s="26">
        <v>140</v>
      </c>
      <c r="O59" s="27">
        <f>AVERAGE(O4:O58)</f>
        <v>75.933333333333351</v>
      </c>
      <c r="P59" s="27"/>
      <c r="Q59" s="27">
        <f>AVERAGE(Q4:Q58)</f>
        <v>47.912727272727288</v>
      </c>
      <c r="R59" s="27"/>
      <c r="S59" s="27">
        <f>AVERAGE(S4:S42)</f>
        <v>27.074358974358972</v>
      </c>
      <c r="U59" s="2">
        <f>S59+Q59</f>
        <v>74.987086247086268</v>
      </c>
      <c r="W59" t="s">
        <v>299</v>
      </c>
      <c r="X59"/>
      <c r="Y59"/>
    </row>
    <row r="60" spans="1:38" x14ac:dyDescent="0.2">
      <c r="A60" s="2" t="s">
        <v>130</v>
      </c>
      <c r="B60" s="2">
        <v>0</v>
      </c>
      <c r="C60" s="2">
        <v>7</v>
      </c>
      <c r="D60" s="2">
        <v>33</v>
      </c>
      <c r="E60" s="2">
        <f>61/99*100</f>
        <v>61.616161616161612</v>
      </c>
      <c r="F60" s="2">
        <f>71/99*100</f>
        <v>71.717171717171709</v>
      </c>
      <c r="G60" s="28">
        <f>(F60-E60)/(F$59-E$59)*(G$59-F$59)+F60</f>
        <v>81.818181818181813</v>
      </c>
      <c r="H60" s="28">
        <f>(G60-F60)/(G$59-F$59)*(H$59-G$59)+G60</f>
        <v>91.919191919191917</v>
      </c>
      <c r="I60" s="28">
        <v>100</v>
      </c>
      <c r="J60" s="28">
        <v>100</v>
      </c>
      <c r="K60" s="28">
        <v>100</v>
      </c>
      <c r="L60" s="28">
        <v>100</v>
      </c>
      <c r="M60" s="28">
        <v>100</v>
      </c>
      <c r="N60" s="28">
        <v>100</v>
      </c>
      <c r="O60" s="2">
        <v>35.6</v>
      </c>
      <c r="Q60" s="2">
        <v>34.299999999999997</v>
      </c>
      <c r="W60">
        <v>1</v>
      </c>
      <c r="X60"/>
      <c r="Y60">
        <f>B60*$W60</f>
        <v>0</v>
      </c>
      <c r="Z60">
        <f t="shared" ref="Z60:AK60" si="1">C60*$W60</f>
        <v>7</v>
      </c>
      <c r="AA60">
        <f t="shared" si="1"/>
        <v>33</v>
      </c>
      <c r="AB60">
        <f t="shared" si="1"/>
        <v>61.616161616161612</v>
      </c>
      <c r="AC60">
        <f t="shared" si="1"/>
        <v>71.717171717171709</v>
      </c>
      <c r="AD60">
        <f t="shared" si="1"/>
        <v>81.818181818181813</v>
      </c>
      <c r="AE60">
        <f t="shared" si="1"/>
        <v>91.919191919191917</v>
      </c>
      <c r="AF60">
        <f t="shared" si="1"/>
        <v>100</v>
      </c>
      <c r="AG60">
        <f t="shared" si="1"/>
        <v>100</v>
      </c>
      <c r="AH60">
        <f t="shared" si="1"/>
        <v>100</v>
      </c>
      <c r="AI60">
        <f t="shared" si="1"/>
        <v>100</v>
      </c>
      <c r="AJ60">
        <f t="shared" si="1"/>
        <v>100</v>
      </c>
      <c r="AK60">
        <f t="shared" si="1"/>
        <v>100</v>
      </c>
      <c r="AL60"/>
    </row>
    <row r="61" spans="1:38" x14ac:dyDescent="0.2">
      <c r="B61" s="2">
        <f>B60/100</f>
        <v>0</v>
      </c>
      <c r="C61" s="2">
        <f t="shared" ref="C61:F61" si="2">C60/100</f>
        <v>7.0000000000000007E-2</v>
      </c>
      <c r="D61" s="2">
        <f t="shared" si="2"/>
        <v>0.33</v>
      </c>
      <c r="E61" s="2">
        <f t="shared" si="2"/>
        <v>0.61616161616161613</v>
      </c>
      <c r="F61" s="2">
        <f t="shared" si="2"/>
        <v>0.71717171717171713</v>
      </c>
      <c r="G61" s="28"/>
      <c r="H61" s="28"/>
      <c r="I61" s="28"/>
      <c r="J61" s="28"/>
      <c r="K61" s="28"/>
      <c r="L61" s="28"/>
      <c r="M61" s="28"/>
      <c r="N61" s="28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x14ac:dyDescent="0.2">
      <c r="A62" s="2" t="s">
        <v>131</v>
      </c>
      <c r="B62" s="28">
        <v>0</v>
      </c>
      <c r="C62" s="2">
        <v>3</v>
      </c>
      <c r="D62" s="2">
        <v>29</v>
      </c>
      <c r="E62" s="2">
        <v>63</v>
      </c>
      <c r="F62" s="2">
        <v>74</v>
      </c>
      <c r="G62" s="28">
        <f>(F62-E62)/(F$59-E$59)*(G$59-F$59)+F62</f>
        <v>85</v>
      </c>
      <c r="H62" s="28">
        <f>(G62-F62)/(G$59-F$59)*(H$59-G$59)+G62</f>
        <v>96</v>
      </c>
      <c r="I62" s="28">
        <v>100</v>
      </c>
      <c r="J62" s="28">
        <v>100</v>
      </c>
      <c r="K62" s="28">
        <v>100</v>
      </c>
      <c r="L62" s="28">
        <v>100</v>
      </c>
      <c r="M62" s="28">
        <v>100</v>
      </c>
      <c r="N62" s="28">
        <v>100</v>
      </c>
      <c r="O62" s="2">
        <v>35.9</v>
      </c>
      <c r="Q62" s="2">
        <v>39</v>
      </c>
      <c r="W62">
        <v>1</v>
      </c>
      <c r="X62"/>
      <c r="Y62">
        <f>B62*$W62</f>
        <v>0</v>
      </c>
      <c r="Z62">
        <f t="shared" ref="Z62:AK62" si="3">C62*$W62</f>
        <v>3</v>
      </c>
      <c r="AA62">
        <f t="shared" si="3"/>
        <v>29</v>
      </c>
      <c r="AB62">
        <f t="shared" si="3"/>
        <v>63</v>
      </c>
      <c r="AC62">
        <f t="shared" si="3"/>
        <v>74</v>
      </c>
      <c r="AD62">
        <f t="shared" si="3"/>
        <v>85</v>
      </c>
      <c r="AE62">
        <f t="shared" si="3"/>
        <v>96</v>
      </c>
      <c r="AF62">
        <f t="shared" si="3"/>
        <v>100</v>
      </c>
      <c r="AG62">
        <f t="shared" si="3"/>
        <v>100</v>
      </c>
      <c r="AH62">
        <f t="shared" si="3"/>
        <v>100</v>
      </c>
      <c r="AI62">
        <f t="shared" si="3"/>
        <v>100</v>
      </c>
      <c r="AJ62">
        <f t="shared" si="3"/>
        <v>100</v>
      </c>
      <c r="AK62">
        <f t="shared" si="3"/>
        <v>100</v>
      </c>
      <c r="AL62"/>
    </row>
    <row r="63" spans="1:38" x14ac:dyDescent="0.2">
      <c r="B63" s="28">
        <f>B62/100</f>
        <v>0</v>
      </c>
      <c r="C63" s="28">
        <f t="shared" ref="C63:N63" si="4">C62/100</f>
        <v>0.03</v>
      </c>
      <c r="D63" s="28">
        <f t="shared" si="4"/>
        <v>0.28999999999999998</v>
      </c>
      <c r="E63" s="28">
        <f t="shared" si="4"/>
        <v>0.63</v>
      </c>
      <c r="F63" s="28">
        <f t="shared" si="4"/>
        <v>0.74</v>
      </c>
      <c r="G63" s="28">
        <f t="shared" si="4"/>
        <v>0.85</v>
      </c>
      <c r="H63" s="28">
        <f t="shared" si="4"/>
        <v>0.96</v>
      </c>
      <c r="I63" s="28">
        <f t="shared" si="4"/>
        <v>1</v>
      </c>
      <c r="J63" s="28">
        <f t="shared" si="4"/>
        <v>1</v>
      </c>
      <c r="K63" s="28">
        <f t="shared" si="4"/>
        <v>1</v>
      </c>
      <c r="L63" s="28">
        <f t="shared" si="4"/>
        <v>1</v>
      </c>
      <c r="M63" s="28">
        <f t="shared" si="4"/>
        <v>1</v>
      </c>
      <c r="N63" s="28">
        <f t="shared" si="4"/>
        <v>1</v>
      </c>
      <c r="O63" s="28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x14ac:dyDescent="0.2">
      <c r="A64" s="2" t="s">
        <v>132</v>
      </c>
      <c r="B64" s="28">
        <v>0</v>
      </c>
      <c r="C64" s="2">
        <v>2</v>
      </c>
      <c r="D64" s="2">
        <v>32</v>
      </c>
      <c r="E64" s="2">
        <v>56</v>
      </c>
      <c r="F64" s="2">
        <v>63</v>
      </c>
      <c r="G64" s="2">
        <v>83</v>
      </c>
      <c r="H64" s="28">
        <v>100</v>
      </c>
      <c r="I64" s="28">
        <v>100</v>
      </c>
      <c r="J64" s="28">
        <v>100</v>
      </c>
      <c r="K64" s="28">
        <v>100</v>
      </c>
      <c r="L64" s="28">
        <v>100</v>
      </c>
      <c r="M64" s="28">
        <v>100</v>
      </c>
      <c r="N64" s="28">
        <v>100</v>
      </c>
      <c r="O64" s="2">
        <v>38.299999999999997</v>
      </c>
      <c r="Q64" s="2">
        <v>42.3</v>
      </c>
      <c r="W64">
        <v>1</v>
      </c>
      <c r="X64"/>
      <c r="Y64">
        <f>B64*$W64</f>
        <v>0</v>
      </c>
      <c r="Z64">
        <f t="shared" ref="Z64:AK71" si="5">C64*$W64</f>
        <v>2</v>
      </c>
      <c r="AA64">
        <f t="shared" si="5"/>
        <v>32</v>
      </c>
      <c r="AB64">
        <f t="shared" si="5"/>
        <v>56</v>
      </c>
      <c r="AC64">
        <f t="shared" si="5"/>
        <v>63</v>
      </c>
      <c r="AD64">
        <f t="shared" si="5"/>
        <v>83</v>
      </c>
      <c r="AE64">
        <f t="shared" si="5"/>
        <v>100</v>
      </c>
      <c r="AF64">
        <f t="shared" si="5"/>
        <v>100</v>
      </c>
      <c r="AG64">
        <f t="shared" si="5"/>
        <v>100</v>
      </c>
      <c r="AH64">
        <f t="shared" si="5"/>
        <v>100</v>
      </c>
      <c r="AI64">
        <f t="shared" si="5"/>
        <v>100</v>
      </c>
      <c r="AJ64">
        <f t="shared" si="5"/>
        <v>100</v>
      </c>
      <c r="AK64">
        <f t="shared" si="5"/>
        <v>100</v>
      </c>
      <c r="AL64"/>
    </row>
    <row r="65" spans="1:38" x14ac:dyDescent="0.2">
      <c r="A65" s="2" t="s">
        <v>133</v>
      </c>
      <c r="B65" s="28">
        <v>0</v>
      </c>
      <c r="C65" s="2">
        <v>1</v>
      </c>
      <c r="D65" s="2">
        <v>16</v>
      </c>
      <c r="E65" s="2">
        <v>35</v>
      </c>
      <c r="F65" s="2">
        <v>52</v>
      </c>
      <c r="G65" s="2">
        <v>64</v>
      </c>
      <c r="H65" s="2">
        <v>71</v>
      </c>
      <c r="I65" s="28">
        <f>(H65-G65)/(H$59-G$59)*(I$59-H$59)+H65</f>
        <v>78</v>
      </c>
      <c r="J65" s="28">
        <f>(I65-H65)/(I$59-H$59)*(J$59-I$59)+I65</f>
        <v>85</v>
      </c>
      <c r="K65" s="28">
        <f>(J65-I65)/(J$59-I$59)*(K$59-J$59)+J65</f>
        <v>92</v>
      </c>
      <c r="L65" s="28">
        <f>(K65-J65)/(K$59-J$59)*(L$59-K$59)+K65</f>
        <v>99</v>
      </c>
      <c r="M65" s="28">
        <v>100</v>
      </c>
      <c r="N65" s="28">
        <v>100</v>
      </c>
      <c r="O65" s="2">
        <v>49</v>
      </c>
      <c r="Q65" s="2">
        <v>45.2</v>
      </c>
      <c r="W65">
        <v>1</v>
      </c>
      <c r="X65"/>
      <c r="Y65">
        <f t="shared" ref="Y65:Y71" si="6">B65*$W65</f>
        <v>0</v>
      </c>
      <c r="Z65">
        <f t="shared" si="5"/>
        <v>1</v>
      </c>
      <c r="AA65">
        <f t="shared" si="5"/>
        <v>16</v>
      </c>
      <c r="AB65">
        <f t="shared" si="5"/>
        <v>35</v>
      </c>
      <c r="AC65">
        <f t="shared" si="5"/>
        <v>52</v>
      </c>
      <c r="AD65">
        <f t="shared" si="5"/>
        <v>64</v>
      </c>
      <c r="AE65">
        <f t="shared" si="5"/>
        <v>71</v>
      </c>
      <c r="AF65">
        <f t="shared" si="5"/>
        <v>78</v>
      </c>
      <c r="AG65">
        <f t="shared" si="5"/>
        <v>85</v>
      </c>
      <c r="AH65">
        <f t="shared" si="5"/>
        <v>92</v>
      </c>
      <c r="AI65">
        <f t="shared" si="5"/>
        <v>99</v>
      </c>
      <c r="AJ65">
        <f t="shared" si="5"/>
        <v>100</v>
      </c>
      <c r="AK65">
        <f t="shared" si="5"/>
        <v>100</v>
      </c>
      <c r="AL65"/>
    </row>
    <row r="66" spans="1:38" x14ac:dyDescent="0.2">
      <c r="A66" s="2" t="s">
        <v>134</v>
      </c>
      <c r="B66" s="28">
        <v>0</v>
      </c>
      <c r="C66" s="28">
        <v>0</v>
      </c>
      <c r="D66" s="2">
        <v>10</v>
      </c>
      <c r="E66" s="28">
        <f t="shared" ref="E66" si="7">(F66+D66)/2</f>
        <v>28</v>
      </c>
      <c r="F66" s="2">
        <v>46</v>
      </c>
      <c r="G66" s="2">
        <v>49</v>
      </c>
      <c r="H66" s="2">
        <v>61</v>
      </c>
      <c r="I66" s="2">
        <v>58</v>
      </c>
      <c r="J66" s="28">
        <f>(K66+I66)/2</f>
        <v>66</v>
      </c>
      <c r="K66" s="2">
        <v>74</v>
      </c>
      <c r="L66" s="28">
        <f>(M66+K66)/2</f>
        <v>72.5</v>
      </c>
      <c r="M66" s="2">
        <v>71</v>
      </c>
      <c r="N66" s="28">
        <f>(M66-I66)/(M$59-I$59)*(N$59-M$59)+M66</f>
        <v>77.5</v>
      </c>
      <c r="O66" s="2">
        <v>58.1</v>
      </c>
      <c r="Q66" s="2">
        <v>62.7</v>
      </c>
      <c r="W66">
        <v>1</v>
      </c>
      <c r="X66"/>
      <c r="Y66">
        <f t="shared" si="6"/>
        <v>0</v>
      </c>
      <c r="Z66">
        <f t="shared" si="5"/>
        <v>0</v>
      </c>
      <c r="AA66">
        <f t="shared" si="5"/>
        <v>10</v>
      </c>
      <c r="AB66">
        <f t="shared" si="5"/>
        <v>28</v>
      </c>
      <c r="AC66">
        <f t="shared" si="5"/>
        <v>46</v>
      </c>
      <c r="AD66">
        <f t="shared" si="5"/>
        <v>49</v>
      </c>
      <c r="AE66">
        <f t="shared" si="5"/>
        <v>61</v>
      </c>
      <c r="AF66">
        <f t="shared" si="5"/>
        <v>58</v>
      </c>
      <c r="AG66">
        <f t="shared" si="5"/>
        <v>66</v>
      </c>
      <c r="AH66">
        <f t="shared" si="5"/>
        <v>74</v>
      </c>
      <c r="AI66">
        <f t="shared" si="5"/>
        <v>72.5</v>
      </c>
      <c r="AJ66">
        <f t="shared" si="5"/>
        <v>71</v>
      </c>
      <c r="AK66">
        <f t="shared" si="5"/>
        <v>77.5</v>
      </c>
      <c r="AL66"/>
    </row>
    <row r="67" spans="1:38" x14ac:dyDescent="0.2">
      <c r="A67" s="2" t="s">
        <v>135</v>
      </c>
      <c r="B67" s="28">
        <v>0</v>
      </c>
      <c r="C67" s="28">
        <v>0</v>
      </c>
      <c r="D67" s="28">
        <f>(F67-E67)/(F$59-E$59)*(D$59-E$59)+E67</f>
        <v>4</v>
      </c>
      <c r="E67" s="28">
        <f>(G67-F67)/(G$59-F$59)*(E$59-F$59)+F67</f>
        <v>12</v>
      </c>
      <c r="F67" s="2">
        <v>20</v>
      </c>
      <c r="G67" s="2">
        <v>28</v>
      </c>
      <c r="H67" s="2">
        <v>41</v>
      </c>
      <c r="I67" s="2">
        <v>36</v>
      </c>
      <c r="J67" s="2">
        <v>45</v>
      </c>
      <c r="K67" s="2">
        <v>56</v>
      </c>
      <c r="L67" s="28">
        <f t="shared" ref="L67:L71" si="8">(M67+K67)/2</f>
        <v>61</v>
      </c>
      <c r="M67" s="2">
        <v>66</v>
      </c>
      <c r="N67" s="2">
        <v>77</v>
      </c>
      <c r="O67" s="2">
        <v>94.2</v>
      </c>
      <c r="Q67" s="2">
        <v>81.7</v>
      </c>
      <c r="W67">
        <v>1</v>
      </c>
      <c r="X67"/>
      <c r="Y67">
        <f t="shared" si="6"/>
        <v>0</v>
      </c>
      <c r="Z67">
        <f t="shared" si="5"/>
        <v>0</v>
      </c>
      <c r="AA67">
        <f t="shared" si="5"/>
        <v>4</v>
      </c>
      <c r="AB67">
        <f t="shared" si="5"/>
        <v>12</v>
      </c>
      <c r="AC67">
        <f t="shared" si="5"/>
        <v>20</v>
      </c>
      <c r="AD67">
        <f t="shared" si="5"/>
        <v>28</v>
      </c>
      <c r="AE67">
        <f t="shared" si="5"/>
        <v>41</v>
      </c>
      <c r="AF67">
        <f t="shared" si="5"/>
        <v>36</v>
      </c>
      <c r="AG67">
        <f t="shared" si="5"/>
        <v>45</v>
      </c>
      <c r="AH67">
        <f t="shared" si="5"/>
        <v>56</v>
      </c>
      <c r="AI67">
        <f t="shared" si="5"/>
        <v>61</v>
      </c>
      <c r="AJ67">
        <f t="shared" si="5"/>
        <v>66</v>
      </c>
      <c r="AK67">
        <f t="shared" si="5"/>
        <v>77</v>
      </c>
      <c r="AL67"/>
    </row>
    <row r="68" spans="1:38" x14ac:dyDescent="0.2">
      <c r="A68" s="2" t="s">
        <v>136</v>
      </c>
      <c r="B68" s="28">
        <v>0</v>
      </c>
      <c r="C68" s="28">
        <v>0</v>
      </c>
      <c r="D68" s="28">
        <v>0</v>
      </c>
      <c r="E68" s="28">
        <f t="shared" ref="E68:E71" si="9">(G68-F68)/(G$59-F$59)*(E$59-F$59)+F68</f>
        <v>0.68181818181817988</v>
      </c>
      <c r="F68" s="2">
        <f>12/99*100</f>
        <v>12.121212121212121</v>
      </c>
      <c r="G68" s="28">
        <f t="shared" ref="G68" si="10">(H68+F68)/2</f>
        <v>23.560606060606062</v>
      </c>
      <c r="H68" s="2">
        <v>35</v>
      </c>
      <c r="I68" s="2">
        <v>41</v>
      </c>
      <c r="J68" s="28">
        <f>(K68+I68)/2</f>
        <v>47</v>
      </c>
      <c r="K68" s="2">
        <v>53</v>
      </c>
      <c r="L68" s="28">
        <f t="shared" si="8"/>
        <v>55</v>
      </c>
      <c r="M68" s="2">
        <v>57</v>
      </c>
      <c r="N68" s="2">
        <v>72</v>
      </c>
      <c r="O68" s="2">
        <v>97.5</v>
      </c>
      <c r="Q68" s="2">
        <v>106</v>
      </c>
      <c r="W68">
        <v>1</v>
      </c>
      <c r="X68"/>
      <c r="Y68">
        <f t="shared" si="6"/>
        <v>0</v>
      </c>
      <c r="Z68">
        <f t="shared" si="5"/>
        <v>0</v>
      </c>
      <c r="AA68">
        <f t="shared" si="5"/>
        <v>0</v>
      </c>
      <c r="AB68">
        <f t="shared" si="5"/>
        <v>0.68181818181817988</v>
      </c>
      <c r="AC68">
        <f t="shared" si="5"/>
        <v>12.121212121212121</v>
      </c>
      <c r="AD68">
        <f t="shared" si="5"/>
        <v>23.560606060606062</v>
      </c>
      <c r="AE68">
        <f t="shared" si="5"/>
        <v>35</v>
      </c>
      <c r="AF68">
        <f t="shared" si="5"/>
        <v>41</v>
      </c>
      <c r="AG68">
        <f t="shared" si="5"/>
        <v>47</v>
      </c>
      <c r="AH68">
        <f t="shared" si="5"/>
        <v>53</v>
      </c>
      <c r="AI68">
        <f t="shared" si="5"/>
        <v>55</v>
      </c>
      <c r="AJ68">
        <f t="shared" si="5"/>
        <v>57</v>
      </c>
      <c r="AK68">
        <f t="shared" si="5"/>
        <v>72</v>
      </c>
      <c r="AL68"/>
    </row>
    <row r="69" spans="1:38" x14ac:dyDescent="0.2">
      <c r="A69" s="2" t="s">
        <v>137</v>
      </c>
      <c r="B69" s="28">
        <v>0</v>
      </c>
      <c r="C69" s="28">
        <v>0</v>
      </c>
      <c r="D69" s="28">
        <f t="shared" ref="D69" si="11">(F69-E69)/(F$59-E$59)*(D$59-E$59)+E69</f>
        <v>10</v>
      </c>
      <c r="E69" s="28">
        <f t="shared" si="9"/>
        <v>13</v>
      </c>
      <c r="F69" s="2">
        <v>16</v>
      </c>
      <c r="G69" s="2">
        <v>19</v>
      </c>
      <c r="H69" s="28">
        <f>(I69+G69)/2</f>
        <v>26</v>
      </c>
      <c r="I69" s="2">
        <v>33</v>
      </c>
      <c r="J69" s="2">
        <v>45</v>
      </c>
      <c r="K69" s="2">
        <v>56</v>
      </c>
      <c r="L69" s="28">
        <f t="shared" si="8"/>
        <v>57.5</v>
      </c>
      <c r="M69" s="2">
        <v>59</v>
      </c>
      <c r="N69" s="2">
        <v>70</v>
      </c>
      <c r="O69" s="2">
        <v>98.4</v>
      </c>
      <c r="Q69" s="2">
        <v>102.6</v>
      </c>
      <c r="W69">
        <v>1</v>
      </c>
      <c r="X69"/>
      <c r="Y69">
        <f t="shared" si="6"/>
        <v>0</v>
      </c>
      <c r="Z69">
        <f t="shared" si="5"/>
        <v>0</v>
      </c>
      <c r="AA69">
        <f t="shared" si="5"/>
        <v>10</v>
      </c>
      <c r="AB69">
        <f t="shared" si="5"/>
        <v>13</v>
      </c>
      <c r="AC69">
        <f t="shared" si="5"/>
        <v>16</v>
      </c>
      <c r="AD69">
        <f t="shared" si="5"/>
        <v>19</v>
      </c>
      <c r="AE69">
        <f t="shared" si="5"/>
        <v>26</v>
      </c>
      <c r="AF69">
        <f t="shared" si="5"/>
        <v>33</v>
      </c>
      <c r="AG69">
        <f t="shared" si="5"/>
        <v>45</v>
      </c>
      <c r="AH69">
        <f t="shared" si="5"/>
        <v>56</v>
      </c>
      <c r="AI69">
        <f t="shared" si="5"/>
        <v>57.5</v>
      </c>
      <c r="AJ69">
        <f t="shared" si="5"/>
        <v>59</v>
      </c>
      <c r="AK69">
        <f t="shared" si="5"/>
        <v>70</v>
      </c>
      <c r="AL69"/>
    </row>
    <row r="70" spans="1:38" x14ac:dyDescent="0.2">
      <c r="A70" s="2" t="s">
        <v>138</v>
      </c>
      <c r="B70" s="28">
        <v>0</v>
      </c>
      <c r="C70" s="28">
        <v>0</v>
      </c>
      <c r="D70" s="28">
        <v>0</v>
      </c>
      <c r="E70" s="28">
        <f t="shared" si="9"/>
        <v>2</v>
      </c>
      <c r="F70" s="2">
        <v>11</v>
      </c>
      <c r="G70" s="2">
        <v>20</v>
      </c>
      <c r="H70" s="28">
        <f t="shared" ref="H70:H71" si="12">(I70+G70)/2</f>
        <v>29</v>
      </c>
      <c r="I70" s="2">
        <v>38</v>
      </c>
      <c r="J70" s="2">
        <v>49</v>
      </c>
      <c r="K70" s="2">
        <v>57</v>
      </c>
      <c r="L70" s="28">
        <f t="shared" si="8"/>
        <v>63</v>
      </c>
      <c r="M70" s="2">
        <v>69</v>
      </c>
      <c r="N70" s="28">
        <f>(M70-L70)/(M$59-L$59)*(N$59-M$59)+M70</f>
        <v>81</v>
      </c>
      <c r="O70" s="2">
        <v>91.8</v>
      </c>
      <c r="Q70" s="2">
        <v>96.1</v>
      </c>
      <c r="W70">
        <v>1</v>
      </c>
      <c r="X70"/>
      <c r="Y70">
        <f t="shared" si="6"/>
        <v>0</v>
      </c>
      <c r="Z70">
        <f t="shared" si="5"/>
        <v>0</v>
      </c>
      <c r="AA70">
        <f t="shared" si="5"/>
        <v>0</v>
      </c>
      <c r="AB70">
        <f t="shared" si="5"/>
        <v>2</v>
      </c>
      <c r="AC70">
        <f t="shared" si="5"/>
        <v>11</v>
      </c>
      <c r="AD70">
        <f t="shared" si="5"/>
        <v>20</v>
      </c>
      <c r="AE70">
        <f t="shared" si="5"/>
        <v>29</v>
      </c>
      <c r="AF70">
        <f t="shared" si="5"/>
        <v>38</v>
      </c>
      <c r="AG70">
        <f t="shared" si="5"/>
        <v>49</v>
      </c>
      <c r="AH70">
        <f t="shared" si="5"/>
        <v>57</v>
      </c>
      <c r="AI70">
        <f t="shared" si="5"/>
        <v>63</v>
      </c>
      <c r="AJ70">
        <f t="shared" si="5"/>
        <v>69</v>
      </c>
      <c r="AK70">
        <f t="shared" si="5"/>
        <v>81</v>
      </c>
      <c r="AL70"/>
    </row>
    <row r="71" spans="1:38" x14ac:dyDescent="0.2">
      <c r="A71" s="2" t="s">
        <v>139</v>
      </c>
      <c r="B71" s="28">
        <v>0</v>
      </c>
      <c r="C71" s="28">
        <v>0</v>
      </c>
      <c r="D71" s="28">
        <v>0</v>
      </c>
      <c r="E71" s="28">
        <f t="shared" si="9"/>
        <v>3</v>
      </c>
      <c r="F71" s="2">
        <v>15</v>
      </c>
      <c r="G71" s="2">
        <v>27</v>
      </c>
      <c r="H71" s="28">
        <f t="shared" si="12"/>
        <v>37.5</v>
      </c>
      <c r="I71" s="2">
        <v>48</v>
      </c>
      <c r="J71" s="28">
        <f t="shared" ref="J71" si="13">(K71+I71)/2</f>
        <v>54</v>
      </c>
      <c r="K71" s="2">
        <v>60</v>
      </c>
      <c r="L71" s="28">
        <f t="shared" si="8"/>
        <v>65</v>
      </c>
      <c r="M71" s="2">
        <v>70</v>
      </c>
      <c r="N71" s="28">
        <f>(M71-L71)/(M$59-L$59)*(N$59-M$59)+M71</f>
        <v>80</v>
      </c>
      <c r="O71" s="2">
        <v>83.5</v>
      </c>
      <c r="Q71" s="2">
        <v>78.8</v>
      </c>
      <c r="W71">
        <v>1</v>
      </c>
      <c r="X71"/>
      <c r="Y71">
        <f t="shared" si="6"/>
        <v>0</v>
      </c>
      <c r="Z71">
        <f t="shared" si="5"/>
        <v>0</v>
      </c>
      <c r="AA71">
        <f t="shared" si="5"/>
        <v>0</v>
      </c>
      <c r="AB71">
        <f t="shared" si="5"/>
        <v>3</v>
      </c>
      <c r="AC71">
        <f t="shared" si="5"/>
        <v>15</v>
      </c>
      <c r="AD71">
        <f t="shared" si="5"/>
        <v>27</v>
      </c>
      <c r="AE71">
        <f t="shared" si="5"/>
        <v>37.5</v>
      </c>
      <c r="AF71">
        <f t="shared" si="5"/>
        <v>48</v>
      </c>
      <c r="AG71">
        <f t="shared" si="5"/>
        <v>54</v>
      </c>
      <c r="AH71">
        <f t="shared" si="5"/>
        <v>60</v>
      </c>
      <c r="AI71">
        <f t="shared" si="5"/>
        <v>65</v>
      </c>
      <c r="AJ71">
        <f t="shared" si="5"/>
        <v>70</v>
      </c>
      <c r="AK71">
        <f t="shared" si="5"/>
        <v>80</v>
      </c>
      <c r="AL71"/>
    </row>
    <row r="72" spans="1:38" x14ac:dyDescent="0.2">
      <c r="B72" s="28">
        <f>B71/100</f>
        <v>0</v>
      </c>
      <c r="C72" s="28">
        <f t="shared" ref="C72:O72" si="14">C71/100</f>
        <v>0</v>
      </c>
      <c r="D72" s="28">
        <f t="shared" si="14"/>
        <v>0</v>
      </c>
      <c r="E72" s="28">
        <f t="shared" si="14"/>
        <v>0.03</v>
      </c>
      <c r="F72" s="28">
        <f t="shared" si="14"/>
        <v>0.15</v>
      </c>
      <c r="G72" s="28">
        <f t="shared" si="14"/>
        <v>0.27</v>
      </c>
      <c r="H72" s="28">
        <f t="shared" si="14"/>
        <v>0.375</v>
      </c>
      <c r="I72" s="28">
        <f t="shared" si="14"/>
        <v>0.48</v>
      </c>
      <c r="J72" s="28">
        <f t="shared" si="14"/>
        <v>0.54</v>
      </c>
      <c r="K72" s="28">
        <f t="shared" si="14"/>
        <v>0.6</v>
      </c>
      <c r="L72" s="28">
        <f t="shared" si="14"/>
        <v>0.65</v>
      </c>
      <c r="M72" s="28">
        <f t="shared" si="14"/>
        <v>0.7</v>
      </c>
      <c r="N72" s="28">
        <f t="shared" si="14"/>
        <v>0.8</v>
      </c>
      <c r="O72" s="28">
        <f t="shared" si="14"/>
        <v>0.83499999999999996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x14ac:dyDescent="0.2">
      <c r="A73" s="2" t="s">
        <v>140</v>
      </c>
      <c r="B73" s="28">
        <v>0</v>
      </c>
      <c r="C73" s="2">
        <v>3</v>
      </c>
      <c r="D73" s="2">
        <v>27</v>
      </c>
      <c r="E73" s="2">
        <v>54</v>
      </c>
      <c r="F73" s="2">
        <v>67</v>
      </c>
      <c r="G73" s="2">
        <v>82</v>
      </c>
      <c r="H73" s="28">
        <f>(G73-F73)/(G$59-F$59)*(H$59-G$59)+G73</f>
        <v>97</v>
      </c>
      <c r="I73" s="28">
        <v>100</v>
      </c>
      <c r="J73" s="28">
        <v>100</v>
      </c>
      <c r="K73" s="28">
        <v>100</v>
      </c>
      <c r="L73" s="28">
        <v>100</v>
      </c>
      <c r="M73" s="28">
        <v>100</v>
      </c>
      <c r="N73" s="28">
        <v>100</v>
      </c>
      <c r="O73" s="2">
        <v>39.4</v>
      </c>
      <c r="Q73" s="2">
        <v>36.9</v>
      </c>
      <c r="W73">
        <v>0.99756405127298198</v>
      </c>
      <c r="X73"/>
      <c r="Y73">
        <f>B73*$W73</f>
        <v>0</v>
      </c>
      <c r="Z73">
        <f t="shared" ref="Z73:AK86" si="15">C73*$W73</f>
        <v>2.9926921538189459</v>
      </c>
      <c r="AA73">
        <f t="shared" si="15"/>
        <v>26.934229384370514</v>
      </c>
      <c r="AB73">
        <f t="shared" si="15"/>
        <v>53.868458768741029</v>
      </c>
      <c r="AC73">
        <f t="shared" si="15"/>
        <v>66.836791435289797</v>
      </c>
      <c r="AD73">
        <f t="shared" si="15"/>
        <v>81.80025220438452</v>
      </c>
      <c r="AE73">
        <f t="shared" si="15"/>
        <v>96.763712973479258</v>
      </c>
      <c r="AF73">
        <f t="shared" si="15"/>
        <v>99.756405127298194</v>
      </c>
      <c r="AG73">
        <f t="shared" si="15"/>
        <v>99.756405127298194</v>
      </c>
      <c r="AH73">
        <f t="shared" si="15"/>
        <v>99.756405127298194</v>
      </c>
      <c r="AI73">
        <f t="shared" si="15"/>
        <v>99.756405127298194</v>
      </c>
      <c r="AJ73">
        <f t="shared" si="15"/>
        <v>99.756405127298194</v>
      </c>
      <c r="AK73">
        <f t="shared" si="15"/>
        <v>99.756405127298194</v>
      </c>
      <c r="AL73"/>
    </row>
    <row r="74" spans="1:38" x14ac:dyDescent="0.2">
      <c r="A74" s="2" t="s">
        <v>141</v>
      </c>
      <c r="B74" s="28">
        <v>0</v>
      </c>
      <c r="C74" s="2">
        <v>5</v>
      </c>
      <c r="D74" s="2">
        <v>22</v>
      </c>
      <c r="E74" s="2">
        <v>44</v>
      </c>
      <c r="F74" s="2">
        <v>67</v>
      </c>
      <c r="G74" s="2">
        <v>76</v>
      </c>
      <c r="H74" s="28">
        <f t="shared" ref="H74:I75" si="16">(G74-F74)/(G$59-F$59)*(H$59-G$59)+G74</f>
        <v>85</v>
      </c>
      <c r="I74" s="28">
        <f t="shared" si="16"/>
        <v>94</v>
      </c>
      <c r="J74" s="28">
        <v>100</v>
      </c>
      <c r="K74" s="28">
        <v>100</v>
      </c>
      <c r="L74" s="28">
        <v>100</v>
      </c>
      <c r="M74" s="28">
        <v>100</v>
      </c>
      <c r="N74" s="28">
        <v>100</v>
      </c>
      <c r="O74" s="2">
        <v>42.1</v>
      </c>
      <c r="Q74" s="2">
        <v>40.4</v>
      </c>
      <c r="W74">
        <v>0.99756405127298198</v>
      </c>
      <c r="X74"/>
      <c r="Y74">
        <f t="shared" ref="Y74:Y86" si="17">B74*$W74</f>
        <v>0</v>
      </c>
      <c r="Z74">
        <f t="shared" si="15"/>
        <v>4.9878202563649099</v>
      </c>
      <c r="AA74">
        <f t="shared" si="15"/>
        <v>21.946409128005605</v>
      </c>
      <c r="AB74">
        <f t="shared" si="15"/>
        <v>43.892818256011211</v>
      </c>
      <c r="AC74">
        <f t="shared" si="15"/>
        <v>66.836791435289797</v>
      </c>
      <c r="AD74">
        <f t="shared" si="15"/>
        <v>75.814867896746634</v>
      </c>
      <c r="AE74">
        <f t="shared" si="15"/>
        <v>84.792944358203471</v>
      </c>
      <c r="AF74">
        <f t="shared" si="15"/>
        <v>93.771020819660308</v>
      </c>
      <c r="AG74">
        <f t="shared" si="15"/>
        <v>99.756405127298194</v>
      </c>
      <c r="AH74">
        <f t="shared" si="15"/>
        <v>99.756405127298194</v>
      </c>
      <c r="AI74">
        <f t="shared" si="15"/>
        <v>99.756405127298194</v>
      </c>
      <c r="AJ74">
        <f t="shared" si="15"/>
        <v>99.756405127298194</v>
      </c>
      <c r="AK74">
        <f t="shared" si="15"/>
        <v>99.756405127298194</v>
      </c>
      <c r="AL74"/>
    </row>
    <row r="75" spans="1:38" x14ac:dyDescent="0.2">
      <c r="A75" s="2" t="s">
        <v>142</v>
      </c>
      <c r="B75" s="28">
        <v>0</v>
      </c>
      <c r="C75" s="2">
        <v>0</v>
      </c>
      <c r="D75" s="2">
        <v>22</v>
      </c>
      <c r="E75" s="2">
        <v>33</v>
      </c>
      <c r="F75" s="2">
        <v>55</v>
      </c>
      <c r="G75" s="2">
        <v>69</v>
      </c>
      <c r="H75" s="28">
        <f t="shared" si="16"/>
        <v>83</v>
      </c>
      <c r="I75" s="28">
        <f>(H75-G75)/(H$59-G$59)*(I$59-H$59)+H75</f>
        <v>97</v>
      </c>
      <c r="J75" s="28">
        <v>100</v>
      </c>
      <c r="K75" s="28">
        <v>100</v>
      </c>
      <c r="L75" s="28">
        <v>100</v>
      </c>
      <c r="M75" s="28">
        <v>100</v>
      </c>
      <c r="N75" s="28">
        <v>100</v>
      </c>
      <c r="O75" s="2">
        <v>48.4</v>
      </c>
      <c r="Q75" s="2">
        <v>46.9</v>
      </c>
      <c r="W75">
        <v>0.99756405127298198</v>
      </c>
      <c r="X75"/>
      <c r="Y75">
        <f t="shared" si="17"/>
        <v>0</v>
      </c>
      <c r="Z75">
        <f t="shared" si="15"/>
        <v>0</v>
      </c>
      <c r="AA75">
        <f t="shared" si="15"/>
        <v>21.946409128005605</v>
      </c>
      <c r="AB75">
        <f t="shared" si="15"/>
        <v>32.919613692008404</v>
      </c>
      <c r="AC75">
        <f t="shared" si="15"/>
        <v>54.86602282001401</v>
      </c>
      <c r="AD75">
        <f t="shared" si="15"/>
        <v>68.831919537835759</v>
      </c>
      <c r="AE75">
        <f t="shared" si="15"/>
        <v>82.797816255657509</v>
      </c>
      <c r="AF75">
        <f t="shared" si="15"/>
        <v>96.763712973479258</v>
      </c>
      <c r="AG75">
        <f t="shared" si="15"/>
        <v>99.756405127298194</v>
      </c>
      <c r="AH75">
        <f t="shared" si="15"/>
        <v>99.756405127298194</v>
      </c>
      <c r="AI75">
        <f t="shared" si="15"/>
        <v>99.756405127298194</v>
      </c>
      <c r="AJ75">
        <f t="shared" si="15"/>
        <v>99.756405127298194</v>
      </c>
      <c r="AK75">
        <f t="shared" si="15"/>
        <v>99.756405127298194</v>
      </c>
      <c r="AL75"/>
    </row>
    <row r="76" spans="1:38" x14ac:dyDescent="0.2">
      <c r="A76" s="2" t="s">
        <v>143</v>
      </c>
      <c r="B76" s="28">
        <v>0</v>
      </c>
      <c r="C76" s="28">
        <v>0</v>
      </c>
      <c r="D76" s="2">
        <v>9</v>
      </c>
      <c r="E76" s="2">
        <v>26</v>
      </c>
      <c r="F76" s="2">
        <v>32</v>
      </c>
      <c r="G76" s="2">
        <v>48</v>
      </c>
      <c r="H76" s="2">
        <v>57</v>
      </c>
      <c r="I76" s="2">
        <v>54</v>
      </c>
      <c r="J76" s="28">
        <f t="shared" ref="J76" si="18">(K76+I76)/2</f>
        <v>63.5</v>
      </c>
      <c r="K76" s="2">
        <v>73</v>
      </c>
      <c r="L76" s="28">
        <f>(K76-J76)/(K$59-J$59)*(L$59-K$59)+K76</f>
        <v>82.5</v>
      </c>
      <c r="M76" s="28">
        <f t="shared" ref="M76:N77" si="19">(L76-K76)/(L$59-K$59)*(M$59-L$59)+L76</f>
        <v>92</v>
      </c>
      <c r="N76" s="28">
        <v>100</v>
      </c>
      <c r="O76" s="2">
        <v>66.3</v>
      </c>
      <c r="Q76" s="2">
        <v>59.5</v>
      </c>
      <c r="W76">
        <v>0.99756405127298198</v>
      </c>
      <c r="X76"/>
      <c r="Y76">
        <f t="shared" si="17"/>
        <v>0</v>
      </c>
      <c r="Z76">
        <f t="shared" si="15"/>
        <v>0</v>
      </c>
      <c r="AA76">
        <f t="shared" si="15"/>
        <v>8.9780764614568369</v>
      </c>
      <c r="AB76">
        <f t="shared" si="15"/>
        <v>25.93666533309753</v>
      </c>
      <c r="AC76">
        <f t="shared" si="15"/>
        <v>31.922049640735423</v>
      </c>
      <c r="AD76">
        <f t="shared" si="15"/>
        <v>47.883074461103135</v>
      </c>
      <c r="AE76">
        <f t="shared" si="15"/>
        <v>56.861150922559972</v>
      </c>
      <c r="AF76">
        <f t="shared" si="15"/>
        <v>53.868458768741029</v>
      </c>
      <c r="AG76">
        <f t="shared" si="15"/>
        <v>63.345317255834352</v>
      </c>
      <c r="AH76">
        <f t="shared" si="15"/>
        <v>72.822175742927683</v>
      </c>
      <c r="AI76">
        <f t="shared" si="15"/>
        <v>82.299034230021007</v>
      </c>
      <c r="AJ76">
        <f t="shared" si="15"/>
        <v>91.775892717114345</v>
      </c>
      <c r="AK76">
        <f t="shared" si="15"/>
        <v>99.756405127298194</v>
      </c>
      <c r="AL76"/>
    </row>
    <row r="77" spans="1:38" x14ac:dyDescent="0.2">
      <c r="A77" s="2" t="s">
        <v>144</v>
      </c>
      <c r="B77" s="28">
        <f t="shared" ref="B77:E80" si="20">(D77-C77)/(D$59-C$59)*(B$59-C$59)+C77</f>
        <v>6</v>
      </c>
      <c r="C77" s="28">
        <f t="shared" si="20"/>
        <v>10</v>
      </c>
      <c r="D77" s="28">
        <f t="shared" si="20"/>
        <v>14</v>
      </c>
      <c r="E77" s="28">
        <f t="shared" si="20"/>
        <v>18</v>
      </c>
      <c r="F77" s="2">
        <v>22</v>
      </c>
      <c r="G77" s="2">
        <v>26</v>
      </c>
      <c r="H77" s="28">
        <f t="shared" ref="H77" si="21">(I77+G77)/2</f>
        <v>34.5</v>
      </c>
      <c r="I77" s="2">
        <v>43</v>
      </c>
      <c r="J77" s="2">
        <v>54</v>
      </c>
      <c r="K77" s="2">
        <v>54</v>
      </c>
      <c r="L77" s="28">
        <f t="shared" ref="L77" si="22">(M77+K77)/2</f>
        <v>61.5</v>
      </c>
      <c r="M77" s="2">
        <v>69</v>
      </c>
      <c r="N77" s="28">
        <f t="shared" si="19"/>
        <v>84</v>
      </c>
      <c r="O77" s="2">
        <v>89.5</v>
      </c>
      <c r="Q77" s="2">
        <v>99.4</v>
      </c>
      <c r="W77">
        <v>0.99756405127298198</v>
      </c>
      <c r="X77"/>
      <c r="Y77">
        <f t="shared" si="17"/>
        <v>5.9853843076378919</v>
      </c>
      <c r="Z77">
        <f t="shared" si="15"/>
        <v>9.9756405127298198</v>
      </c>
      <c r="AA77">
        <f t="shared" si="15"/>
        <v>13.965896717821748</v>
      </c>
      <c r="AB77">
        <f t="shared" si="15"/>
        <v>17.956152922913674</v>
      </c>
      <c r="AC77">
        <f t="shared" si="15"/>
        <v>21.946409128005605</v>
      </c>
      <c r="AD77">
        <f t="shared" si="15"/>
        <v>25.93666533309753</v>
      </c>
      <c r="AE77">
        <f t="shared" si="15"/>
        <v>34.41595976891788</v>
      </c>
      <c r="AF77">
        <f t="shared" si="15"/>
        <v>42.895254204738222</v>
      </c>
      <c r="AG77">
        <f t="shared" si="15"/>
        <v>53.868458768741029</v>
      </c>
      <c r="AH77">
        <f t="shared" si="15"/>
        <v>53.868458768741029</v>
      </c>
      <c r="AI77">
        <f t="shared" si="15"/>
        <v>61.35018915328839</v>
      </c>
      <c r="AJ77">
        <f t="shared" si="15"/>
        <v>68.831919537835759</v>
      </c>
      <c r="AK77">
        <f t="shared" si="15"/>
        <v>83.795380306930483</v>
      </c>
      <c r="AL77"/>
    </row>
    <row r="78" spans="1:38" x14ac:dyDescent="0.2">
      <c r="A78" s="2" t="s">
        <v>145</v>
      </c>
      <c r="B78" s="28">
        <v>0</v>
      </c>
      <c r="C78" s="28">
        <v>0</v>
      </c>
      <c r="D78" s="28">
        <v>0</v>
      </c>
      <c r="E78" s="28">
        <f t="shared" si="20"/>
        <v>0</v>
      </c>
      <c r="F78" s="2">
        <v>8</v>
      </c>
      <c r="G78" s="28">
        <f>(I78-F78)/(I$59-F$59)*(G$59-F$59)+F78</f>
        <v>16</v>
      </c>
      <c r="H78" s="28">
        <f>(J78-G78)/(J$59-G$59)*(H$59-G$59)+G78</f>
        <v>26.333333333333336</v>
      </c>
      <c r="I78" s="2">
        <v>32</v>
      </c>
      <c r="J78" s="2">
        <v>47</v>
      </c>
      <c r="K78" s="2">
        <v>48</v>
      </c>
      <c r="L78" s="2">
        <v>56</v>
      </c>
      <c r="M78" s="2">
        <v>67</v>
      </c>
      <c r="N78" s="2">
        <v>72</v>
      </c>
      <c r="O78" s="2">
        <v>99.1</v>
      </c>
      <c r="Q78" s="2">
        <v>95.9</v>
      </c>
      <c r="W78">
        <v>0.99756405127298198</v>
      </c>
      <c r="X78"/>
      <c r="Y78">
        <f t="shared" si="17"/>
        <v>0</v>
      </c>
      <c r="Z78">
        <f t="shared" si="15"/>
        <v>0</v>
      </c>
      <c r="AA78">
        <f t="shared" si="15"/>
        <v>0</v>
      </c>
      <c r="AB78">
        <f t="shared" si="15"/>
        <v>0</v>
      </c>
      <c r="AC78">
        <f t="shared" si="15"/>
        <v>7.9805124101838558</v>
      </c>
      <c r="AD78">
        <f t="shared" si="15"/>
        <v>15.961024820367712</v>
      </c>
      <c r="AE78">
        <f t="shared" si="15"/>
        <v>26.269186683521863</v>
      </c>
      <c r="AF78">
        <f t="shared" si="15"/>
        <v>31.922049640735423</v>
      </c>
      <c r="AG78">
        <f t="shared" si="15"/>
        <v>46.885510409830154</v>
      </c>
      <c r="AH78">
        <f t="shared" si="15"/>
        <v>47.883074461103135</v>
      </c>
      <c r="AI78">
        <f t="shared" si="15"/>
        <v>55.863586871286991</v>
      </c>
      <c r="AJ78">
        <f t="shared" si="15"/>
        <v>66.836791435289797</v>
      </c>
      <c r="AK78">
        <f t="shared" si="15"/>
        <v>71.824611691654695</v>
      </c>
      <c r="AL78"/>
    </row>
    <row r="79" spans="1:38" x14ac:dyDescent="0.2">
      <c r="A79" s="2" t="s">
        <v>146</v>
      </c>
      <c r="B79" s="28">
        <v>0</v>
      </c>
      <c r="C79" s="28">
        <v>0</v>
      </c>
      <c r="D79" s="28">
        <v>0</v>
      </c>
      <c r="E79" s="28">
        <f t="shared" si="20"/>
        <v>4.3333333333333321</v>
      </c>
      <c r="F79" s="2">
        <v>9</v>
      </c>
      <c r="G79" s="28">
        <f>(I79-F79)/(I$59-F$59)*(G$59-F$59)+F79</f>
        <v>13.666666666666668</v>
      </c>
      <c r="H79" s="28">
        <f>(J79-G79)/(J$59-G$59)*(H$59-G$59)+G79</f>
        <v>24.777777777777779</v>
      </c>
      <c r="I79" s="2">
        <v>23</v>
      </c>
      <c r="J79" s="2">
        <v>47</v>
      </c>
      <c r="K79" s="2">
        <v>48</v>
      </c>
      <c r="L79" s="2">
        <v>47</v>
      </c>
      <c r="M79" s="2">
        <v>69</v>
      </c>
      <c r="N79" s="2">
        <v>78</v>
      </c>
      <c r="O79" s="2">
        <v>103.4</v>
      </c>
      <c r="Q79" s="2">
        <v>98.8</v>
      </c>
      <c r="W79">
        <v>0.99756405127298198</v>
      </c>
      <c r="X79"/>
      <c r="Y79">
        <f t="shared" si="17"/>
        <v>0</v>
      </c>
      <c r="Z79">
        <f t="shared" si="15"/>
        <v>0</v>
      </c>
      <c r="AA79">
        <f t="shared" si="15"/>
        <v>0</v>
      </c>
      <c r="AB79">
        <f t="shared" si="15"/>
        <v>4.3227775555162538</v>
      </c>
      <c r="AC79">
        <f t="shared" si="15"/>
        <v>8.9780764614568369</v>
      </c>
      <c r="AD79">
        <f t="shared" si="15"/>
        <v>13.633375367397422</v>
      </c>
      <c r="AE79">
        <f t="shared" si="15"/>
        <v>24.717420381541665</v>
      </c>
      <c r="AF79">
        <f t="shared" si="15"/>
        <v>22.943973179278586</v>
      </c>
      <c r="AG79">
        <f t="shared" si="15"/>
        <v>46.885510409830154</v>
      </c>
      <c r="AH79">
        <f t="shared" si="15"/>
        <v>47.883074461103135</v>
      </c>
      <c r="AI79">
        <f t="shared" si="15"/>
        <v>46.885510409830154</v>
      </c>
      <c r="AJ79">
        <f t="shared" si="15"/>
        <v>68.831919537835759</v>
      </c>
      <c r="AK79">
        <f t="shared" si="15"/>
        <v>77.809995999292596</v>
      </c>
      <c r="AL79"/>
    </row>
    <row r="80" spans="1:38" x14ac:dyDescent="0.2">
      <c r="A80" s="2" t="s">
        <v>147</v>
      </c>
      <c r="B80" s="28">
        <v>0</v>
      </c>
      <c r="C80" s="28">
        <v>0</v>
      </c>
      <c r="D80" s="28">
        <v>0</v>
      </c>
      <c r="E80" s="28">
        <f t="shared" si="20"/>
        <v>3</v>
      </c>
      <c r="F80" s="2">
        <v>13</v>
      </c>
      <c r="G80" s="28">
        <f t="shared" ref="G80" si="23">(H80+F80)/2</f>
        <v>23</v>
      </c>
      <c r="H80" s="2">
        <v>33</v>
      </c>
      <c r="I80" s="2">
        <v>35</v>
      </c>
      <c r="J80" s="2">
        <v>54</v>
      </c>
      <c r="K80" s="2">
        <v>50</v>
      </c>
      <c r="L80" s="28">
        <f t="shared" ref="L80:L81" si="24">(M80+K80)/2</f>
        <v>58.5</v>
      </c>
      <c r="M80" s="2">
        <v>67</v>
      </c>
      <c r="N80" s="28">
        <f t="shared" ref="N80" si="25">(M80-L80)/(M$59-L$59)*(N$59-M$59)+M80</f>
        <v>84</v>
      </c>
      <c r="O80" s="2">
        <v>94.4</v>
      </c>
      <c r="Q80" s="2">
        <v>90.4</v>
      </c>
      <c r="W80">
        <v>0.99756405127298198</v>
      </c>
      <c r="X80"/>
      <c r="Y80">
        <f t="shared" si="17"/>
        <v>0</v>
      </c>
      <c r="Z80">
        <f t="shared" si="15"/>
        <v>0</v>
      </c>
      <c r="AA80">
        <f t="shared" si="15"/>
        <v>0</v>
      </c>
      <c r="AB80">
        <f t="shared" si="15"/>
        <v>2.9926921538189459</v>
      </c>
      <c r="AC80">
        <f t="shared" si="15"/>
        <v>12.968332666548765</v>
      </c>
      <c r="AD80">
        <f t="shared" si="15"/>
        <v>22.943973179278586</v>
      </c>
      <c r="AE80">
        <f t="shared" si="15"/>
        <v>32.919613692008404</v>
      </c>
      <c r="AF80">
        <f t="shared" si="15"/>
        <v>34.914741794554367</v>
      </c>
      <c r="AG80">
        <f t="shared" si="15"/>
        <v>53.868458768741029</v>
      </c>
      <c r="AH80">
        <f t="shared" si="15"/>
        <v>49.878202563649097</v>
      </c>
      <c r="AI80">
        <f t="shared" si="15"/>
        <v>58.357496999469447</v>
      </c>
      <c r="AJ80">
        <f t="shared" si="15"/>
        <v>66.836791435289797</v>
      </c>
      <c r="AK80">
        <f t="shared" si="15"/>
        <v>83.795380306930483</v>
      </c>
      <c r="AL80"/>
    </row>
    <row r="81" spans="1:38" x14ac:dyDescent="0.2">
      <c r="A81" s="2" t="s">
        <v>148</v>
      </c>
      <c r="B81" s="28">
        <v>0</v>
      </c>
      <c r="C81" s="28">
        <v>0</v>
      </c>
      <c r="D81" s="28">
        <v>0</v>
      </c>
      <c r="E81" s="28">
        <v>0</v>
      </c>
      <c r="F81" s="2">
        <v>10</v>
      </c>
      <c r="G81" s="28">
        <f>(I81-F81)/(I$59-F$59)*(G$59-F$59)+F81</f>
        <v>20.333333333333336</v>
      </c>
      <c r="H81" s="28">
        <f>(J81-G81)/(J$59-G$59)*(H$59-G$59)+G81</f>
        <v>30.888888888888893</v>
      </c>
      <c r="I81" s="2">
        <v>41</v>
      </c>
      <c r="J81" s="2">
        <v>52</v>
      </c>
      <c r="K81" s="2">
        <v>55</v>
      </c>
      <c r="L81" s="28">
        <f t="shared" si="24"/>
        <v>59</v>
      </c>
      <c r="M81" s="2">
        <v>63</v>
      </c>
      <c r="N81" s="2">
        <v>78</v>
      </c>
      <c r="O81" s="2">
        <v>90.8</v>
      </c>
      <c r="Q81" s="2">
        <v>93.7</v>
      </c>
      <c r="W81">
        <v>0.99756405127298198</v>
      </c>
      <c r="X81"/>
      <c r="Y81">
        <f t="shared" si="17"/>
        <v>0</v>
      </c>
      <c r="Z81">
        <f t="shared" si="15"/>
        <v>0</v>
      </c>
      <c r="AA81">
        <f t="shared" si="15"/>
        <v>0</v>
      </c>
      <c r="AB81">
        <f t="shared" si="15"/>
        <v>0</v>
      </c>
      <c r="AC81">
        <f t="shared" si="15"/>
        <v>9.9756405127298198</v>
      </c>
      <c r="AD81">
        <f t="shared" si="15"/>
        <v>20.283802375883969</v>
      </c>
      <c r="AE81">
        <f t="shared" si="15"/>
        <v>30.813645139321004</v>
      </c>
      <c r="AF81">
        <f t="shared" si="15"/>
        <v>40.90012610219226</v>
      </c>
      <c r="AG81">
        <f t="shared" si="15"/>
        <v>51.873330666195059</v>
      </c>
      <c r="AH81">
        <f t="shared" si="15"/>
        <v>54.86602282001401</v>
      </c>
      <c r="AI81">
        <f t="shared" si="15"/>
        <v>58.856279025105934</v>
      </c>
      <c r="AJ81">
        <f t="shared" si="15"/>
        <v>62.846535230197865</v>
      </c>
      <c r="AK81">
        <f t="shared" si="15"/>
        <v>77.809995999292596</v>
      </c>
      <c r="AL81"/>
    </row>
    <row r="82" spans="1:38" x14ac:dyDescent="0.2">
      <c r="A82" s="2" t="s">
        <v>149</v>
      </c>
      <c r="B82" s="28">
        <v>0</v>
      </c>
      <c r="C82" s="2">
        <v>2</v>
      </c>
      <c r="D82" s="2">
        <f>15/99*100</f>
        <v>15.151515151515152</v>
      </c>
      <c r="E82" s="2">
        <v>40</v>
      </c>
      <c r="F82" s="2">
        <v>67</v>
      </c>
      <c r="G82" s="2">
        <v>71</v>
      </c>
      <c r="H82" s="28">
        <f t="shared" ref="H82" si="26">(G82-F82)/(G$59-F$59)*(H$59-G$59)+G82</f>
        <v>75</v>
      </c>
      <c r="I82" s="28">
        <f t="shared" ref="I82" si="27">(H82-G82)/(H$59-G$59)*(I$59-H$59)+H82</f>
        <v>79</v>
      </c>
      <c r="J82" s="28">
        <f t="shared" ref="J82:K83" si="28">(I82-H82)/(I$59-H$59)*(J$59-I$59)+I82</f>
        <v>83</v>
      </c>
      <c r="K82" s="28">
        <f t="shared" si="28"/>
        <v>87</v>
      </c>
      <c r="L82" s="28">
        <f t="shared" ref="L82:L83" si="29">(K82-J82)/(K$59-J$59)*(L$59-K$59)+K82</f>
        <v>91</v>
      </c>
      <c r="M82" s="28">
        <f t="shared" ref="M82:N83" si="30">(L82-K82)/(L$59-K$59)*(M$59-L$59)+L82</f>
        <v>95</v>
      </c>
      <c r="N82" s="28">
        <f t="shared" si="30"/>
        <v>103</v>
      </c>
      <c r="O82" s="2">
        <v>43.1</v>
      </c>
      <c r="Q82" s="2">
        <v>40.700000000000003</v>
      </c>
      <c r="W82">
        <v>0.99026807278433082</v>
      </c>
      <c r="X82"/>
      <c r="Y82">
        <f t="shared" si="17"/>
        <v>0</v>
      </c>
      <c r="Z82">
        <f t="shared" si="15"/>
        <v>1.9805361455686616</v>
      </c>
      <c r="AA82">
        <f t="shared" si="15"/>
        <v>15.004061708853499</v>
      </c>
      <c r="AB82">
        <f t="shared" si="15"/>
        <v>39.61072291137323</v>
      </c>
      <c r="AC82">
        <f t="shared" si="15"/>
        <v>66.347960876550161</v>
      </c>
      <c r="AD82">
        <f t="shared" si="15"/>
        <v>70.309033167687488</v>
      </c>
      <c r="AE82">
        <f t="shared" si="15"/>
        <v>74.270105458824816</v>
      </c>
      <c r="AF82">
        <f t="shared" si="15"/>
        <v>78.231177749962129</v>
      </c>
      <c r="AG82">
        <f t="shared" si="15"/>
        <v>82.192250041099456</v>
      </c>
      <c r="AH82">
        <f t="shared" si="15"/>
        <v>86.153322332236783</v>
      </c>
      <c r="AI82">
        <f t="shared" si="15"/>
        <v>90.11439462337411</v>
      </c>
      <c r="AJ82">
        <f t="shared" si="15"/>
        <v>94.075466914511424</v>
      </c>
      <c r="AK82">
        <f t="shared" si="15"/>
        <v>101.99761149678608</v>
      </c>
      <c r="AL82"/>
    </row>
    <row r="83" spans="1:38" x14ac:dyDescent="0.2">
      <c r="A83" s="2" t="s">
        <v>150</v>
      </c>
      <c r="B83" s="28">
        <v>0</v>
      </c>
      <c r="C83" s="2">
        <v>5</v>
      </c>
      <c r="D83" s="28">
        <f t="shared" ref="D83:D84" si="31">(E83+C83)/2</f>
        <v>17</v>
      </c>
      <c r="E83" s="2">
        <v>29</v>
      </c>
      <c r="F83" s="2">
        <v>46</v>
      </c>
      <c r="G83" s="2">
        <v>59</v>
      </c>
      <c r="H83" s="28">
        <f t="shared" ref="H83" si="32">(I83+G83)/2</f>
        <v>63.5</v>
      </c>
      <c r="I83" s="2">
        <v>68</v>
      </c>
      <c r="J83" s="28">
        <f t="shared" si="28"/>
        <v>72.5</v>
      </c>
      <c r="K83" s="28">
        <f t="shared" ref="K83" si="33">(J83-I83)/(J$59-I$59)*(K$59-J$59)+J83</f>
        <v>77</v>
      </c>
      <c r="L83" s="28">
        <f t="shared" si="29"/>
        <v>81.5</v>
      </c>
      <c r="M83" s="28">
        <f t="shared" si="30"/>
        <v>86</v>
      </c>
      <c r="N83" s="28">
        <f t="shared" si="30"/>
        <v>95</v>
      </c>
      <c r="O83" s="2">
        <v>53.1</v>
      </c>
      <c r="Q83" s="2">
        <v>50.9</v>
      </c>
      <c r="W83">
        <v>0.99026807278433082</v>
      </c>
      <c r="X83"/>
      <c r="Y83">
        <f t="shared" si="17"/>
        <v>0</v>
      </c>
      <c r="Z83">
        <f t="shared" si="15"/>
        <v>4.9513403639216538</v>
      </c>
      <c r="AA83">
        <f t="shared" si="15"/>
        <v>16.834557237333623</v>
      </c>
      <c r="AB83">
        <f t="shared" si="15"/>
        <v>28.717774110745594</v>
      </c>
      <c r="AC83">
        <f t="shared" si="15"/>
        <v>45.552331348079221</v>
      </c>
      <c r="AD83">
        <f t="shared" si="15"/>
        <v>58.425816294275521</v>
      </c>
      <c r="AE83">
        <f t="shared" si="15"/>
        <v>62.882022621805007</v>
      </c>
      <c r="AF83">
        <f t="shared" si="15"/>
        <v>67.338228949334493</v>
      </c>
      <c r="AG83">
        <f t="shared" si="15"/>
        <v>71.794435276863979</v>
      </c>
      <c r="AH83">
        <f t="shared" si="15"/>
        <v>76.250641604393479</v>
      </c>
      <c r="AI83">
        <f t="shared" si="15"/>
        <v>80.706847931922965</v>
      </c>
      <c r="AJ83">
        <f t="shared" si="15"/>
        <v>85.163054259452451</v>
      </c>
      <c r="AK83">
        <f t="shared" si="15"/>
        <v>94.075466914511424</v>
      </c>
      <c r="AL83"/>
    </row>
    <row r="84" spans="1:38" x14ac:dyDescent="0.2">
      <c r="A84" s="2" t="s">
        <v>151</v>
      </c>
      <c r="B84" s="28">
        <v>0</v>
      </c>
      <c r="C84" s="2">
        <v>1</v>
      </c>
      <c r="D84" s="28">
        <f t="shared" si="31"/>
        <v>7.5</v>
      </c>
      <c r="E84" s="28">
        <f t="shared" ref="D84:F90" si="34">(G84-F84)/(G$59-F$59)*(E$59-F$59)+F84</f>
        <v>14</v>
      </c>
      <c r="F84" s="2">
        <v>32</v>
      </c>
      <c r="G84" s="2">
        <v>50</v>
      </c>
      <c r="H84" s="2">
        <v>51</v>
      </c>
      <c r="I84" s="2">
        <v>57</v>
      </c>
      <c r="J84" s="28">
        <f t="shared" ref="J84" si="35">(K84+I84)/2</f>
        <v>61</v>
      </c>
      <c r="K84" s="2">
        <v>65</v>
      </c>
      <c r="L84" s="28">
        <f t="shared" ref="J84:L86" si="36">(M84+K84)/2</f>
        <v>71</v>
      </c>
      <c r="M84" s="2">
        <v>77</v>
      </c>
      <c r="N84" s="28">
        <f>(M84-L84)/(M$59-L$59)*(N$59-M$59)+M84</f>
        <v>89</v>
      </c>
      <c r="O84" s="2">
        <v>67.900000000000006</v>
      </c>
      <c r="Q84" s="2">
        <v>63.1</v>
      </c>
      <c r="W84">
        <v>0.99026807278433082</v>
      </c>
      <c r="X84"/>
      <c r="Y84">
        <f t="shared" si="17"/>
        <v>0</v>
      </c>
      <c r="Z84">
        <f t="shared" si="15"/>
        <v>0.99026807278433082</v>
      </c>
      <c r="AA84">
        <f t="shared" si="15"/>
        <v>7.4270105458824816</v>
      </c>
      <c r="AB84">
        <f t="shared" si="15"/>
        <v>13.863753018980631</v>
      </c>
      <c r="AC84">
        <f t="shared" si="15"/>
        <v>31.688578329098586</v>
      </c>
      <c r="AD84">
        <f t="shared" si="15"/>
        <v>49.513403639216541</v>
      </c>
      <c r="AE84">
        <f t="shared" si="15"/>
        <v>50.503671712000873</v>
      </c>
      <c r="AF84">
        <f t="shared" si="15"/>
        <v>56.445280148706857</v>
      </c>
      <c r="AG84">
        <f t="shared" si="15"/>
        <v>60.406352439844177</v>
      </c>
      <c r="AH84">
        <f t="shared" si="15"/>
        <v>64.367424730981497</v>
      </c>
      <c r="AI84">
        <f t="shared" si="15"/>
        <v>70.309033167687488</v>
      </c>
      <c r="AJ84">
        <f t="shared" si="15"/>
        <v>76.250641604393479</v>
      </c>
      <c r="AK84">
        <f t="shared" si="15"/>
        <v>88.133858477805447</v>
      </c>
      <c r="AL84"/>
    </row>
    <row r="85" spans="1:38" x14ac:dyDescent="0.2">
      <c r="A85" s="2" t="s">
        <v>152</v>
      </c>
      <c r="B85" s="28">
        <v>0</v>
      </c>
      <c r="C85" s="28">
        <v>0</v>
      </c>
      <c r="D85" s="28">
        <f t="shared" si="34"/>
        <v>3</v>
      </c>
      <c r="E85" s="2">
        <v>12</v>
      </c>
      <c r="F85" s="2">
        <v>21</v>
      </c>
      <c r="G85" s="28">
        <f t="shared" ref="G85" si="37">(H85+F85)/2</f>
        <v>31</v>
      </c>
      <c r="H85" s="2">
        <v>41</v>
      </c>
      <c r="I85" s="2">
        <v>48</v>
      </c>
      <c r="J85" s="2">
        <v>55</v>
      </c>
      <c r="K85" s="2">
        <v>50</v>
      </c>
      <c r="L85" s="28">
        <f t="shared" si="36"/>
        <v>57.5</v>
      </c>
      <c r="M85" s="2">
        <v>65</v>
      </c>
      <c r="N85" s="2">
        <v>76</v>
      </c>
      <c r="O85" s="2">
        <v>87</v>
      </c>
      <c r="Q85" s="2">
        <v>84.8</v>
      </c>
      <c r="W85">
        <v>0.99026807278433082</v>
      </c>
      <c r="X85"/>
      <c r="Y85">
        <f t="shared" si="17"/>
        <v>0</v>
      </c>
      <c r="Z85">
        <f t="shared" si="15"/>
        <v>0</v>
      </c>
      <c r="AA85">
        <f t="shared" si="15"/>
        <v>2.9708042183529924</v>
      </c>
      <c r="AB85">
        <f t="shared" si="15"/>
        <v>11.883216873411969</v>
      </c>
      <c r="AC85">
        <f t="shared" si="15"/>
        <v>20.795629528470947</v>
      </c>
      <c r="AD85">
        <f t="shared" si="15"/>
        <v>30.698310256314254</v>
      </c>
      <c r="AE85">
        <f t="shared" si="15"/>
        <v>40.600990984157562</v>
      </c>
      <c r="AF85">
        <f t="shared" si="15"/>
        <v>47.532867493647878</v>
      </c>
      <c r="AG85">
        <f t="shared" si="15"/>
        <v>54.464744003138193</v>
      </c>
      <c r="AH85">
        <f t="shared" si="15"/>
        <v>49.513403639216541</v>
      </c>
      <c r="AI85">
        <f t="shared" si="15"/>
        <v>56.940414185099023</v>
      </c>
      <c r="AJ85">
        <f t="shared" si="15"/>
        <v>64.367424730981497</v>
      </c>
      <c r="AK85">
        <f t="shared" si="15"/>
        <v>75.260373531609147</v>
      </c>
      <c r="AL85"/>
    </row>
    <row r="86" spans="1:38" x14ac:dyDescent="0.2">
      <c r="A86" s="2" t="s">
        <v>153</v>
      </c>
      <c r="B86" s="28">
        <v>0</v>
      </c>
      <c r="C86" s="28">
        <v>0</v>
      </c>
      <c r="D86" s="28">
        <v>0</v>
      </c>
      <c r="E86" s="28">
        <f t="shared" si="34"/>
        <v>8</v>
      </c>
      <c r="F86" s="2">
        <v>15</v>
      </c>
      <c r="G86" s="2">
        <v>22</v>
      </c>
      <c r="H86" s="28">
        <f t="shared" ref="H86:H88" si="38">(I86+G86)/2</f>
        <v>27</v>
      </c>
      <c r="I86" s="2">
        <v>32</v>
      </c>
      <c r="J86" s="28">
        <f t="shared" si="36"/>
        <v>39.5</v>
      </c>
      <c r="K86" s="2">
        <v>47</v>
      </c>
      <c r="L86" s="2">
        <v>59</v>
      </c>
      <c r="M86" s="2">
        <v>64</v>
      </c>
      <c r="N86" s="2">
        <v>72</v>
      </c>
      <c r="O86" s="2">
        <v>101.1</v>
      </c>
      <c r="Q86" s="2">
        <v>102.1</v>
      </c>
      <c r="W86">
        <v>0.99026807278433082</v>
      </c>
      <c r="X86"/>
      <c r="Y86">
        <f t="shared" si="17"/>
        <v>0</v>
      </c>
      <c r="Z86">
        <f t="shared" si="15"/>
        <v>0</v>
      </c>
      <c r="AA86">
        <f t="shared" si="15"/>
        <v>0</v>
      </c>
      <c r="AB86">
        <f t="shared" si="15"/>
        <v>7.9221445822746466</v>
      </c>
      <c r="AC86">
        <f t="shared" si="15"/>
        <v>14.854021091764963</v>
      </c>
      <c r="AD86">
        <f t="shared" si="15"/>
        <v>21.785897601255279</v>
      </c>
      <c r="AE86">
        <f t="shared" si="15"/>
        <v>26.737237965176931</v>
      </c>
      <c r="AF86">
        <f t="shared" si="15"/>
        <v>31.688578329098586</v>
      </c>
      <c r="AG86">
        <f t="shared" si="15"/>
        <v>39.115588874981064</v>
      </c>
      <c r="AH86">
        <f t="shared" si="15"/>
        <v>46.542599420863546</v>
      </c>
      <c r="AI86">
        <f t="shared" si="15"/>
        <v>58.425816294275521</v>
      </c>
      <c r="AJ86">
        <f t="shared" si="15"/>
        <v>63.377156658197173</v>
      </c>
      <c r="AK86">
        <f t="shared" si="15"/>
        <v>71.29930124047182</v>
      </c>
      <c r="AL86"/>
    </row>
    <row r="87" spans="1:38" x14ac:dyDescent="0.2">
      <c r="B87" s="28">
        <f>B86/100</f>
        <v>0</v>
      </c>
      <c r="C87" s="28">
        <f t="shared" ref="C87:N87" si="39">C86/100</f>
        <v>0</v>
      </c>
      <c r="D87" s="28">
        <f t="shared" si="39"/>
        <v>0</v>
      </c>
      <c r="E87" s="28">
        <f t="shared" si="39"/>
        <v>0.08</v>
      </c>
      <c r="F87" s="28">
        <f t="shared" si="39"/>
        <v>0.15</v>
      </c>
      <c r="G87" s="28">
        <f t="shared" si="39"/>
        <v>0.22</v>
      </c>
      <c r="H87" s="28">
        <f t="shared" si="39"/>
        <v>0.27</v>
      </c>
      <c r="I87" s="28">
        <f t="shared" si="39"/>
        <v>0.32</v>
      </c>
      <c r="J87" s="28">
        <f t="shared" si="39"/>
        <v>0.39500000000000002</v>
      </c>
      <c r="K87" s="28">
        <f t="shared" si="39"/>
        <v>0.47</v>
      </c>
      <c r="L87" s="28">
        <f t="shared" si="39"/>
        <v>0.59</v>
      </c>
      <c r="M87" s="28">
        <f t="shared" si="39"/>
        <v>0.64</v>
      </c>
      <c r="N87" s="28">
        <f t="shared" si="39"/>
        <v>0.72</v>
      </c>
      <c r="O87" s="28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x14ac:dyDescent="0.2">
      <c r="A88" s="2" t="s">
        <v>127</v>
      </c>
      <c r="B88" s="28">
        <v>0</v>
      </c>
      <c r="C88" s="28">
        <v>0</v>
      </c>
      <c r="D88" s="28">
        <v>0</v>
      </c>
      <c r="E88" s="28">
        <f t="shared" si="34"/>
        <v>1</v>
      </c>
      <c r="F88" s="28">
        <f t="shared" si="34"/>
        <v>10.5</v>
      </c>
      <c r="G88" s="2">
        <v>20</v>
      </c>
      <c r="H88" s="28">
        <f t="shared" si="38"/>
        <v>29.5</v>
      </c>
      <c r="I88" s="2">
        <v>39</v>
      </c>
      <c r="J88" s="2">
        <v>39</v>
      </c>
      <c r="K88" s="2">
        <v>53</v>
      </c>
      <c r="L88" s="28">
        <f t="shared" ref="L88" si="40">(M88+K88)/2</f>
        <v>60.5</v>
      </c>
      <c r="M88" s="2">
        <v>68</v>
      </c>
      <c r="N88" s="2">
        <v>76</v>
      </c>
      <c r="O88" s="2">
        <v>97.5</v>
      </c>
      <c r="Q88" s="2">
        <v>102.2</v>
      </c>
      <c r="W88">
        <v>0.99026807278433082</v>
      </c>
      <c r="X88"/>
      <c r="Y88">
        <f>B88*$W88</f>
        <v>0</v>
      </c>
      <c r="Z88">
        <f t="shared" ref="Z88:AK91" si="41">C88*$W88</f>
        <v>0</v>
      </c>
      <c r="AA88">
        <f t="shared" si="41"/>
        <v>0</v>
      </c>
      <c r="AB88">
        <f t="shared" si="41"/>
        <v>0.99026807278433082</v>
      </c>
      <c r="AC88">
        <f t="shared" si="41"/>
        <v>10.397814764235473</v>
      </c>
      <c r="AD88">
        <f t="shared" si="41"/>
        <v>19.805361455686615</v>
      </c>
      <c r="AE88">
        <f t="shared" si="41"/>
        <v>29.21290814713776</v>
      </c>
      <c r="AF88">
        <f t="shared" si="41"/>
        <v>38.620454838588905</v>
      </c>
      <c r="AG88">
        <f t="shared" si="41"/>
        <v>38.620454838588905</v>
      </c>
      <c r="AH88">
        <f t="shared" si="41"/>
        <v>52.484207857569537</v>
      </c>
      <c r="AI88">
        <f t="shared" si="41"/>
        <v>59.911218403452011</v>
      </c>
      <c r="AJ88">
        <f t="shared" si="41"/>
        <v>67.338228949334493</v>
      </c>
      <c r="AK88">
        <f t="shared" si="41"/>
        <v>75.260373531609147</v>
      </c>
      <c r="AL88"/>
    </row>
    <row r="89" spans="1:38" x14ac:dyDescent="0.2">
      <c r="A89" s="2" t="s">
        <v>154</v>
      </c>
      <c r="B89" s="28">
        <v>0</v>
      </c>
      <c r="C89" s="28">
        <v>0</v>
      </c>
      <c r="D89" s="28">
        <v>0</v>
      </c>
      <c r="E89" s="28">
        <f t="shared" si="34"/>
        <v>7.5</v>
      </c>
      <c r="F89" s="2">
        <v>17</v>
      </c>
      <c r="G89" s="28">
        <f t="shared" ref="G89" si="42">(H89+F89)/2</f>
        <v>26.5</v>
      </c>
      <c r="H89" s="2">
        <v>36</v>
      </c>
      <c r="I89" s="2">
        <v>33</v>
      </c>
      <c r="J89" s="2">
        <v>51</v>
      </c>
      <c r="K89" s="2">
        <v>60</v>
      </c>
      <c r="L89" s="28">
        <f t="shared" ref="L89" si="43">(M89+K89)/2</f>
        <v>64.5</v>
      </c>
      <c r="M89" s="2">
        <v>69</v>
      </c>
      <c r="N89" s="2">
        <v>74</v>
      </c>
      <c r="O89" s="2">
        <v>91</v>
      </c>
      <c r="Q89" s="2">
        <v>85.7</v>
      </c>
      <c r="W89">
        <v>0.99026807278433082</v>
      </c>
      <c r="X89"/>
      <c r="Y89">
        <f t="shared" ref="Y89:Y91" si="44">B89*$W89</f>
        <v>0</v>
      </c>
      <c r="Z89">
        <f t="shared" si="41"/>
        <v>0</v>
      </c>
      <c r="AA89">
        <f t="shared" si="41"/>
        <v>0</v>
      </c>
      <c r="AB89">
        <f t="shared" si="41"/>
        <v>7.4270105458824816</v>
      </c>
      <c r="AC89">
        <f t="shared" si="41"/>
        <v>16.834557237333623</v>
      </c>
      <c r="AD89">
        <f t="shared" si="41"/>
        <v>26.242103928784768</v>
      </c>
      <c r="AE89">
        <f t="shared" si="41"/>
        <v>35.64965062023591</v>
      </c>
      <c r="AF89">
        <f t="shared" si="41"/>
        <v>32.678846401882915</v>
      </c>
      <c r="AG89">
        <f t="shared" si="41"/>
        <v>50.503671712000873</v>
      </c>
      <c r="AH89">
        <f t="shared" si="41"/>
        <v>59.416084367059852</v>
      </c>
      <c r="AI89">
        <f t="shared" si="41"/>
        <v>63.872290694589339</v>
      </c>
      <c r="AJ89">
        <f t="shared" si="41"/>
        <v>68.328497022118825</v>
      </c>
      <c r="AK89">
        <f t="shared" si="41"/>
        <v>73.279837386040484</v>
      </c>
      <c r="AL89"/>
    </row>
    <row r="90" spans="1:38" x14ac:dyDescent="0.2">
      <c r="A90" s="2" t="s">
        <v>155</v>
      </c>
      <c r="B90" s="28">
        <v>0</v>
      </c>
      <c r="C90" s="28">
        <v>0</v>
      </c>
      <c r="D90" s="28">
        <f t="shared" si="34"/>
        <v>6.6666666666666643</v>
      </c>
      <c r="E90" s="28">
        <f t="shared" si="34"/>
        <v>14.333333333333332</v>
      </c>
      <c r="F90" s="2">
        <v>22</v>
      </c>
      <c r="G90" s="28">
        <f>(I90-F90)/(I$59-F$59)*(G$59-F$59)+F90</f>
        <v>29.666666666666668</v>
      </c>
      <c r="H90" s="28">
        <f>(J90-G90)/(J$59-G$59)*(H$59-G$59)+G90</f>
        <v>37.777777777777779</v>
      </c>
      <c r="I90" s="2">
        <v>45</v>
      </c>
      <c r="J90" s="2">
        <v>54</v>
      </c>
      <c r="K90" s="2">
        <v>56</v>
      </c>
      <c r="L90" s="2">
        <v>62</v>
      </c>
      <c r="M90" s="2">
        <v>65</v>
      </c>
      <c r="N90" s="2">
        <v>75</v>
      </c>
      <c r="O90" s="2">
        <v>86.3</v>
      </c>
      <c r="Q90" s="2">
        <v>94.7</v>
      </c>
      <c r="W90">
        <v>0.99026807278433082</v>
      </c>
      <c r="X90"/>
      <c r="Y90">
        <f t="shared" si="44"/>
        <v>0</v>
      </c>
      <c r="Z90">
        <f t="shared" si="41"/>
        <v>0</v>
      </c>
      <c r="AA90">
        <f t="shared" si="41"/>
        <v>6.6017871518955369</v>
      </c>
      <c r="AB90">
        <f t="shared" si="41"/>
        <v>14.193842376575407</v>
      </c>
      <c r="AC90">
        <f t="shared" si="41"/>
        <v>21.785897601255279</v>
      </c>
      <c r="AD90">
        <f t="shared" si="41"/>
        <v>29.37795282593515</v>
      </c>
      <c r="AE90">
        <f t="shared" si="41"/>
        <v>37.410127194074718</v>
      </c>
      <c r="AF90">
        <f t="shared" si="41"/>
        <v>44.562063275294889</v>
      </c>
      <c r="AG90">
        <f t="shared" si="41"/>
        <v>53.474475930353861</v>
      </c>
      <c r="AH90">
        <f t="shared" si="41"/>
        <v>55.455012075922525</v>
      </c>
      <c r="AI90">
        <f t="shared" si="41"/>
        <v>61.396620512628509</v>
      </c>
      <c r="AJ90">
        <f t="shared" si="41"/>
        <v>64.367424730981497</v>
      </c>
      <c r="AK90">
        <f t="shared" si="41"/>
        <v>74.270105458824816</v>
      </c>
      <c r="AL90"/>
    </row>
    <row r="91" spans="1:38" x14ac:dyDescent="0.2">
      <c r="A91" s="2" t="s">
        <v>156</v>
      </c>
      <c r="B91" s="28">
        <v>0</v>
      </c>
      <c r="C91" s="2">
        <v>3</v>
      </c>
      <c r="D91" s="28">
        <f t="shared" ref="D91" si="45">(E91+C91)/2</f>
        <v>12</v>
      </c>
      <c r="E91" s="2">
        <v>21</v>
      </c>
      <c r="F91" s="2">
        <v>45</v>
      </c>
      <c r="G91" s="2">
        <v>53</v>
      </c>
      <c r="H91" s="2">
        <v>64</v>
      </c>
      <c r="I91" s="28">
        <f>(K91-H91)/(K$59-H$59)*(I$59-H$59)+H91</f>
        <v>68.333333333333329</v>
      </c>
      <c r="J91" s="28">
        <f>(L91-I91)/(L$59-I$59)*(J$59-I$59)+I91</f>
        <v>71.722222222222214</v>
      </c>
      <c r="K91" s="2">
        <v>77</v>
      </c>
      <c r="L91" s="28">
        <f t="shared" ref="L91" si="46">(M91+K91)/2</f>
        <v>78.5</v>
      </c>
      <c r="M91" s="2">
        <v>80</v>
      </c>
      <c r="N91" s="28">
        <f>(M91-L91)/(M$59-L$59)*(N$59-M$59)+M91</f>
        <v>83</v>
      </c>
      <c r="O91" s="2">
        <v>58.1</v>
      </c>
      <c r="Q91" s="2">
        <v>55.5</v>
      </c>
      <c r="W91">
        <v>0.97814760979306858</v>
      </c>
      <c r="X91"/>
      <c r="Y91">
        <f t="shared" si="44"/>
        <v>0</v>
      </c>
      <c r="Z91">
        <f t="shared" si="41"/>
        <v>2.934442829379206</v>
      </c>
      <c r="AA91">
        <f t="shared" si="41"/>
        <v>11.737771317516824</v>
      </c>
      <c r="AB91">
        <f t="shared" si="41"/>
        <v>20.54109980565444</v>
      </c>
      <c r="AC91">
        <f t="shared" si="41"/>
        <v>44.016642440688088</v>
      </c>
      <c r="AD91">
        <f t="shared" si="41"/>
        <v>51.841823319032635</v>
      </c>
      <c r="AE91">
        <f t="shared" si="41"/>
        <v>62.601447026756389</v>
      </c>
      <c r="AF91">
        <f t="shared" si="41"/>
        <v>66.840086669193013</v>
      </c>
      <c r="AG91">
        <f t="shared" si="41"/>
        <v>70.154920235713973</v>
      </c>
      <c r="AH91">
        <f t="shared" si="41"/>
        <v>75.317365954066275</v>
      </c>
      <c r="AI91">
        <f t="shared" si="41"/>
        <v>76.784587368755879</v>
      </c>
      <c r="AJ91">
        <f t="shared" si="41"/>
        <v>78.251808783445483</v>
      </c>
      <c r="AK91">
        <f t="shared" si="41"/>
        <v>81.186251612824691</v>
      </c>
      <c r="AL91"/>
    </row>
    <row r="92" spans="1:38" x14ac:dyDescent="0.2">
      <c r="B92" s="28">
        <f>B91/100</f>
        <v>0</v>
      </c>
      <c r="C92" s="28">
        <f t="shared" ref="C92:N92" si="47">C91/100</f>
        <v>0.03</v>
      </c>
      <c r="D92" s="28">
        <f t="shared" si="47"/>
        <v>0.12</v>
      </c>
      <c r="E92" s="28">
        <f t="shared" si="47"/>
        <v>0.21</v>
      </c>
      <c r="F92" s="28">
        <f t="shared" si="47"/>
        <v>0.45</v>
      </c>
      <c r="G92" s="28">
        <f t="shared" si="47"/>
        <v>0.53</v>
      </c>
      <c r="H92" s="28">
        <f t="shared" si="47"/>
        <v>0.64</v>
      </c>
      <c r="I92" s="28">
        <f t="shared" si="47"/>
        <v>0.68333333333333324</v>
      </c>
      <c r="J92" s="28">
        <f t="shared" si="47"/>
        <v>0.71722222222222209</v>
      </c>
      <c r="K92" s="28">
        <f t="shared" si="47"/>
        <v>0.77</v>
      </c>
      <c r="L92" s="28">
        <f t="shared" si="47"/>
        <v>0.78500000000000003</v>
      </c>
      <c r="M92" s="28">
        <f t="shared" si="47"/>
        <v>0.8</v>
      </c>
      <c r="N92" s="28">
        <f t="shared" si="47"/>
        <v>0.83</v>
      </c>
      <c r="O92" s="28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x14ac:dyDescent="0.2">
      <c r="A93" s="2" t="s">
        <v>157</v>
      </c>
      <c r="B93" s="28">
        <v>0</v>
      </c>
      <c r="C93" s="28">
        <v>0</v>
      </c>
      <c r="D93" s="2">
        <v>4</v>
      </c>
      <c r="E93" s="28">
        <f t="shared" ref="E93" si="48">(F93+D93)/2</f>
        <v>16.5</v>
      </c>
      <c r="F93" s="2">
        <v>29</v>
      </c>
      <c r="G93" s="2">
        <v>40</v>
      </c>
      <c r="H93" s="2">
        <v>55</v>
      </c>
      <c r="I93" s="2">
        <v>60</v>
      </c>
      <c r="J93" s="28">
        <f t="shared" ref="J93" si="49">(K93+I93)/2</f>
        <v>63</v>
      </c>
      <c r="K93" s="2">
        <v>66</v>
      </c>
      <c r="L93" s="28">
        <f t="shared" ref="L93" si="50">(M93+K93)/2</f>
        <v>71.5</v>
      </c>
      <c r="M93" s="2">
        <v>77</v>
      </c>
      <c r="N93" s="28">
        <f>(M93-L93)/(M$59-L$59)*(N$59-M$59)+M93</f>
        <v>88</v>
      </c>
      <c r="O93" s="2">
        <v>68.7</v>
      </c>
      <c r="Q93" s="2">
        <v>67.400000000000006</v>
      </c>
      <c r="W93">
        <v>0.97814760979306858</v>
      </c>
      <c r="X93"/>
      <c r="Y93">
        <f>B93*$W93</f>
        <v>0</v>
      </c>
      <c r="Z93">
        <f t="shared" ref="Z93:AK108" si="51">C93*$W93</f>
        <v>0</v>
      </c>
      <c r="AA93">
        <f t="shared" si="51"/>
        <v>3.9125904391722743</v>
      </c>
      <c r="AB93">
        <f t="shared" si="51"/>
        <v>16.139435561585632</v>
      </c>
      <c r="AC93">
        <f t="shared" si="51"/>
        <v>28.36628068399899</v>
      </c>
      <c r="AD93">
        <f t="shared" si="51"/>
        <v>39.125904391722742</v>
      </c>
      <c r="AE93">
        <f t="shared" si="51"/>
        <v>53.798118538618773</v>
      </c>
      <c r="AF93">
        <f t="shared" si="51"/>
        <v>58.688856587584112</v>
      </c>
      <c r="AG93">
        <f t="shared" si="51"/>
        <v>61.62329941696332</v>
      </c>
      <c r="AH93">
        <f t="shared" si="51"/>
        <v>64.557742246342528</v>
      </c>
      <c r="AI93">
        <f t="shared" si="51"/>
        <v>69.937554100204409</v>
      </c>
      <c r="AJ93">
        <f>M93*$W93</f>
        <v>75.317365954066275</v>
      </c>
      <c r="AK93">
        <f t="shared" si="51"/>
        <v>86.076989661790037</v>
      </c>
      <c r="AL93"/>
    </row>
    <row r="94" spans="1:38" x14ac:dyDescent="0.2">
      <c r="A94" s="2" t="s">
        <v>158</v>
      </c>
      <c r="B94" s="28">
        <v>0</v>
      </c>
      <c r="C94" s="28">
        <f t="shared" ref="C94" si="52">(E94-D94)/(E$59-D$59)*(C$59-D$59)+D94</f>
        <v>4</v>
      </c>
      <c r="D94" s="28">
        <f t="shared" ref="D94:D98" si="53">(F94-E94)/(F$59-E$59)*(D$59-E$59)+E94</f>
        <v>10</v>
      </c>
      <c r="E94" s="2">
        <v>16</v>
      </c>
      <c r="F94" s="2">
        <v>22</v>
      </c>
      <c r="G94" s="2">
        <v>33</v>
      </c>
      <c r="H94" s="2">
        <v>39</v>
      </c>
      <c r="I94" s="2">
        <v>50</v>
      </c>
      <c r="J94" s="28">
        <f t="shared" ref="J94" si="54">(K94+I94)/2</f>
        <v>58</v>
      </c>
      <c r="K94" s="2">
        <v>66</v>
      </c>
      <c r="L94" s="28">
        <f>(N94-K94)/(N$59-K$59)*(L$59-K$59)+K94</f>
        <v>69.25</v>
      </c>
      <c r="M94" s="28">
        <f>(O94-L94)/(O$59-L$59)*(M$59-L$59)+L94</f>
        <v>65.918297455968684</v>
      </c>
      <c r="N94" s="2">
        <v>79</v>
      </c>
      <c r="O94" s="2">
        <v>80.599999999999994</v>
      </c>
      <c r="Q94" s="2">
        <v>82.4</v>
      </c>
      <c r="W94">
        <v>0.97814760979306858</v>
      </c>
      <c r="X94"/>
      <c r="Y94">
        <f t="shared" ref="Y94:Y118" si="55">B94*$W94</f>
        <v>0</v>
      </c>
      <c r="Z94">
        <f t="shared" si="51"/>
        <v>3.9125904391722743</v>
      </c>
      <c r="AA94">
        <f t="shared" si="51"/>
        <v>9.7814760979306854</v>
      </c>
      <c r="AB94">
        <f t="shared" si="51"/>
        <v>15.650361756689097</v>
      </c>
      <c r="AC94">
        <f t="shared" si="51"/>
        <v>21.519247415447509</v>
      </c>
      <c r="AD94">
        <f t="shared" si="51"/>
        <v>32.278871123171264</v>
      </c>
      <c r="AE94">
        <f t="shared" si="51"/>
        <v>38.147756781929672</v>
      </c>
      <c r="AF94">
        <f t="shared" si="51"/>
        <v>48.907380489653427</v>
      </c>
      <c r="AG94">
        <f t="shared" si="51"/>
        <v>56.732561367997981</v>
      </c>
      <c r="AH94">
        <f t="shared" si="51"/>
        <v>64.557742246342528</v>
      </c>
      <c r="AI94">
        <f t="shared" si="51"/>
        <v>67.736721978169996</v>
      </c>
      <c r="AJ94">
        <f t="shared" si="51"/>
        <v>64.477825098184283</v>
      </c>
      <c r="AK94">
        <f t="shared" si="51"/>
        <v>77.273661173652414</v>
      </c>
      <c r="AL94"/>
    </row>
    <row r="95" spans="1:38" x14ac:dyDescent="0.2">
      <c r="A95" s="2" t="s">
        <v>159</v>
      </c>
      <c r="B95" s="28">
        <v>0</v>
      </c>
      <c r="C95" s="28">
        <v>0</v>
      </c>
      <c r="D95" s="28">
        <v>0</v>
      </c>
      <c r="E95" s="2">
        <v>10</v>
      </c>
      <c r="F95" s="2">
        <v>21</v>
      </c>
      <c r="G95" s="28">
        <f t="shared" ref="G95" si="56">(H95+F95)/2</f>
        <v>27.5</v>
      </c>
      <c r="H95" s="2">
        <v>34</v>
      </c>
      <c r="I95" s="2">
        <v>51</v>
      </c>
      <c r="J95" s="2">
        <v>55</v>
      </c>
      <c r="K95" s="2">
        <v>66</v>
      </c>
      <c r="L95" s="2">
        <v>64</v>
      </c>
      <c r="M95" s="2">
        <v>71</v>
      </c>
      <c r="N95" s="2">
        <v>79</v>
      </c>
      <c r="O95" s="2">
        <v>83.3</v>
      </c>
      <c r="Q95" s="2">
        <v>95.9</v>
      </c>
      <c r="W95">
        <v>0.97814760979306858</v>
      </c>
      <c r="X95"/>
      <c r="Y95">
        <f t="shared" si="55"/>
        <v>0</v>
      </c>
      <c r="Z95">
        <f t="shared" si="51"/>
        <v>0</v>
      </c>
      <c r="AA95">
        <f t="shared" si="51"/>
        <v>0</v>
      </c>
      <c r="AB95">
        <f t="shared" si="51"/>
        <v>9.7814760979306854</v>
      </c>
      <c r="AC95">
        <f t="shared" si="51"/>
        <v>20.54109980565444</v>
      </c>
      <c r="AD95">
        <f t="shared" si="51"/>
        <v>26.899059269309387</v>
      </c>
      <c r="AE95">
        <f t="shared" si="51"/>
        <v>33.257018732964333</v>
      </c>
      <c r="AF95">
        <f t="shared" si="51"/>
        <v>49.885528099446496</v>
      </c>
      <c r="AG95">
        <f t="shared" si="51"/>
        <v>53.798118538618773</v>
      </c>
      <c r="AH95">
        <f t="shared" si="51"/>
        <v>64.557742246342528</v>
      </c>
      <c r="AI95">
        <f t="shared" si="51"/>
        <v>62.601447026756389</v>
      </c>
      <c r="AJ95">
        <f t="shared" si="51"/>
        <v>69.448480295307874</v>
      </c>
      <c r="AK95">
        <f t="shared" si="51"/>
        <v>77.273661173652414</v>
      </c>
      <c r="AL95"/>
    </row>
    <row r="96" spans="1:38" x14ac:dyDescent="0.2">
      <c r="A96" s="2" t="s">
        <v>160</v>
      </c>
      <c r="B96" s="28">
        <v>0</v>
      </c>
      <c r="C96" s="28">
        <v>0</v>
      </c>
      <c r="D96" s="28">
        <f t="shared" si="53"/>
        <v>4.3333333333333357</v>
      </c>
      <c r="E96" s="28">
        <f t="shared" ref="E96:E98" si="57">(G96-F96)/(G$59-F$59)*(E$59-F$59)+F96</f>
        <v>11.666666666666668</v>
      </c>
      <c r="F96" s="2">
        <v>19</v>
      </c>
      <c r="G96" s="28">
        <f>(I96-F96)/(I$59-F$59)*(G$59-F$59)+F96</f>
        <v>26.333333333333332</v>
      </c>
      <c r="H96" s="28">
        <f>(J96-G96)/(J$59-G$59)*(H$59-G$59)+G96</f>
        <v>32.888888888888886</v>
      </c>
      <c r="I96" s="2">
        <v>41</v>
      </c>
      <c r="J96" s="2">
        <v>46</v>
      </c>
      <c r="K96" s="2">
        <v>50</v>
      </c>
      <c r="L96" s="2">
        <v>56</v>
      </c>
      <c r="M96" s="2">
        <v>65</v>
      </c>
      <c r="N96" s="2">
        <v>77</v>
      </c>
      <c r="O96" s="2">
        <v>97.5</v>
      </c>
      <c r="Q96" s="2">
        <v>94.8</v>
      </c>
      <c r="W96">
        <v>0.97814760979306858</v>
      </c>
      <c r="X96"/>
      <c r="Y96">
        <f t="shared" si="55"/>
        <v>0</v>
      </c>
      <c r="Z96">
        <f t="shared" si="51"/>
        <v>0</v>
      </c>
      <c r="AA96">
        <f t="shared" si="51"/>
        <v>4.2386396424366328</v>
      </c>
      <c r="AB96">
        <f t="shared" si="51"/>
        <v>11.411722114252468</v>
      </c>
      <c r="AC96">
        <f t="shared" si="51"/>
        <v>18.584804586068302</v>
      </c>
      <c r="AD96">
        <f t="shared" si="51"/>
        <v>25.757887057884137</v>
      </c>
      <c r="AE96">
        <f t="shared" si="51"/>
        <v>32.170188055416475</v>
      </c>
      <c r="AF96">
        <f t="shared" si="51"/>
        <v>40.104052001515811</v>
      </c>
      <c r="AG96">
        <f t="shared" si="51"/>
        <v>44.994790050481157</v>
      </c>
      <c r="AH96">
        <f t="shared" si="51"/>
        <v>48.907380489653427</v>
      </c>
      <c r="AI96">
        <f t="shared" si="51"/>
        <v>54.776266148411842</v>
      </c>
      <c r="AJ96">
        <f t="shared" si="51"/>
        <v>63.579594636549459</v>
      </c>
      <c r="AK96">
        <f t="shared" si="51"/>
        <v>75.317365954066275</v>
      </c>
      <c r="AL96"/>
    </row>
    <row r="97" spans="1:38" x14ac:dyDescent="0.2">
      <c r="A97" s="2" t="s">
        <v>161</v>
      </c>
      <c r="B97" s="28">
        <v>0</v>
      </c>
      <c r="C97" s="28">
        <v>0</v>
      </c>
      <c r="D97" s="28">
        <f t="shared" si="53"/>
        <v>6.6666666666666714</v>
      </c>
      <c r="E97" s="28">
        <f t="shared" si="57"/>
        <v>13.333333333333336</v>
      </c>
      <c r="F97" s="2">
        <v>20</v>
      </c>
      <c r="G97" s="28">
        <f t="shared" ref="G97:H97" si="58">(I97-F97)/(I$59-F$59)*(G$59-F$59)+F97</f>
        <v>26.666666666666664</v>
      </c>
      <c r="H97" s="28">
        <f t="shared" si="58"/>
        <v>34.444444444444443</v>
      </c>
      <c r="I97" s="2">
        <v>40</v>
      </c>
      <c r="J97" s="2">
        <v>50</v>
      </c>
      <c r="K97" s="2">
        <v>53</v>
      </c>
      <c r="L97" s="2">
        <v>65</v>
      </c>
      <c r="M97" s="2">
        <v>65</v>
      </c>
      <c r="N97" s="2">
        <v>73</v>
      </c>
      <c r="O97" s="2">
        <v>89.4</v>
      </c>
      <c r="Q97" s="2">
        <v>92.2</v>
      </c>
      <c r="W97">
        <v>0.97814760979306858</v>
      </c>
      <c r="X97"/>
      <c r="Y97">
        <f t="shared" si="55"/>
        <v>0</v>
      </c>
      <c r="Z97">
        <f t="shared" si="51"/>
        <v>0</v>
      </c>
      <c r="AA97">
        <f t="shared" si="51"/>
        <v>6.5209840652871289</v>
      </c>
      <c r="AB97">
        <f t="shared" si="51"/>
        <v>13.041968130574251</v>
      </c>
      <c r="AC97">
        <f t="shared" si="51"/>
        <v>19.562952195861371</v>
      </c>
      <c r="AD97">
        <f t="shared" si="51"/>
        <v>26.083936261148494</v>
      </c>
      <c r="AE97">
        <f t="shared" si="51"/>
        <v>33.69175100398347</v>
      </c>
      <c r="AF97">
        <f t="shared" si="51"/>
        <v>39.125904391722742</v>
      </c>
      <c r="AG97">
        <f t="shared" si="51"/>
        <v>48.907380489653427</v>
      </c>
      <c r="AH97">
        <f t="shared" si="51"/>
        <v>51.841823319032635</v>
      </c>
      <c r="AI97">
        <f t="shared" si="51"/>
        <v>63.579594636549459</v>
      </c>
      <c r="AJ97">
        <f t="shared" si="51"/>
        <v>63.579594636549459</v>
      </c>
      <c r="AK97">
        <f t="shared" si="51"/>
        <v>71.404775514894013</v>
      </c>
      <c r="AL97"/>
    </row>
    <row r="98" spans="1:38" x14ac:dyDescent="0.2">
      <c r="A98" s="2" t="s">
        <v>162</v>
      </c>
      <c r="B98" s="28">
        <v>0</v>
      </c>
      <c r="C98" s="28">
        <v>0</v>
      </c>
      <c r="D98" s="28">
        <f t="shared" si="53"/>
        <v>4.3333333333333357</v>
      </c>
      <c r="E98" s="28">
        <f t="shared" si="57"/>
        <v>11.666666666666668</v>
      </c>
      <c r="F98" s="2">
        <v>19</v>
      </c>
      <c r="G98" s="28">
        <f>(I98-F98)/(I$59-F$59)*(G$59-F$59)+F98</f>
        <v>26.333333333333332</v>
      </c>
      <c r="H98" s="28">
        <f>(J98-G98)/(J$59-G$59)*(H$59-G$59)+G98</f>
        <v>36.222222222222221</v>
      </c>
      <c r="I98" s="2">
        <v>41</v>
      </c>
      <c r="J98" s="2">
        <v>56</v>
      </c>
      <c r="K98" s="2">
        <v>60</v>
      </c>
      <c r="L98" s="28">
        <f t="shared" ref="J98:L116" si="59">(M98+K98)/2</f>
        <v>64</v>
      </c>
      <c r="M98" s="2">
        <v>68</v>
      </c>
      <c r="N98" s="2">
        <v>80</v>
      </c>
      <c r="O98" s="2">
        <v>86.9</v>
      </c>
      <c r="Q98" s="2">
        <v>89.5</v>
      </c>
      <c r="W98">
        <v>0.97814760979306858</v>
      </c>
      <c r="X98"/>
      <c r="Y98">
        <f t="shared" si="55"/>
        <v>0</v>
      </c>
      <c r="Z98">
        <f t="shared" si="51"/>
        <v>0</v>
      </c>
      <c r="AA98">
        <f t="shared" si="51"/>
        <v>4.2386396424366328</v>
      </c>
      <c r="AB98">
        <f t="shared" si="51"/>
        <v>11.411722114252468</v>
      </c>
      <c r="AC98">
        <f t="shared" si="51"/>
        <v>18.584804586068302</v>
      </c>
      <c r="AD98">
        <f t="shared" si="51"/>
        <v>25.757887057884137</v>
      </c>
      <c r="AE98">
        <f t="shared" si="51"/>
        <v>35.430680088060036</v>
      </c>
      <c r="AF98">
        <f t="shared" si="51"/>
        <v>40.104052001515811</v>
      </c>
      <c r="AG98">
        <f t="shared" si="51"/>
        <v>54.776266148411842</v>
      </c>
      <c r="AH98">
        <f t="shared" si="51"/>
        <v>58.688856587584112</v>
      </c>
      <c r="AI98">
        <f t="shared" si="51"/>
        <v>62.601447026756389</v>
      </c>
      <c r="AJ98">
        <f t="shared" si="51"/>
        <v>66.514037465928666</v>
      </c>
      <c r="AK98">
        <f t="shared" si="51"/>
        <v>78.251808783445483</v>
      </c>
      <c r="AL98"/>
    </row>
    <row r="99" spans="1:38" x14ac:dyDescent="0.2">
      <c r="A99" s="2" t="s">
        <v>163</v>
      </c>
      <c r="B99" s="28">
        <v>0</v>
      </c>
      <c r="C99" s="28">
        <v>0</v>
      </c>
      <c r="D99" s="2">
        <v>4</v>
      </c>
      <c r="E99" s="2">
        <v>23</v>
      </c>
      <c r="F99" s="2">
        <v>28</v>
      </c>
      <c r="G99" s="2">
        <v>34</v>
      </c>
      <c r="H99" s="2">
        <v>48</v>
      </c>
      <c r="I99" s="2">
        <v>54</v>
      </c>
      <c r="J99" s="28">
        <f t="shared" ref="J99:J100" si="60">(K99+I99)/2</f>
        <v>60</v>
      </c>
      <c r="K99" s="2">
        <v>66</v>
      </c>
      <c r="L99" s="28">
        <f t="shared" si="59"/>
        <v>70</v>
      </c>
      <c r="M99" s="2">
        <v>74</v>
      </c>
      <c r="N99" s="2">
        <v>74</v>
      </c>
      <c r="O99" s="2">
        <v>74.400000000000006</v>
      </c>
      <c r="Q99" s="2">
        <v>74.099999999999994</v>
      </c>
      <c r="W99">
        <v>0.96126171195198462</v>
      </c>
      <c r="X99"/>
      <c r="Y99">
        <f t="shared" si="55"/>
        <v>0</v>
      </c>
      <c r="Z99">
        <f t="shared" si="51"/>
        <v>0</v>
      </c>
      <c r="AA99">
        <f t="shared" si="51"/>
        <v>3.8450468478079385</v>
      </c>
      <c r="AB99">
        <f t="shared" si="51"/>
        <v>22.109019374895645</v>
      </c>
      <c r="AC99">
        <f t="shared" si="51"/>
        <v>26.915327934655568</v>
      </c>
      <c r="AD99">
        <f t="shared" si="51"/>
        <v>32.682898206367476</v>
      </c>
      <c r="AE99">
        <f t="shared" si="51"/>
        <v>46.140562173695258</v>
      </c>
      <c r="AF99">
        <f t="shared" si="51"/>
        <v>51.908132445407169</v>
      </c>
      <c r="AG99">
        <f t="shared" si="51"/>
        <v>57.67570271711908</v>
      </c>
      <c r="AH99">
        <f t="shared" si="51"/>
        <v>63.443272988830984</v>
      </c>
      <c r="AI99">
        <f t="shared" si="51"/>
        <v>67.288319836638919</v>
      </c>
      <c r="AJ99">
        <f t="shared" si="51"/>
        <v>71.133366684446855</v>
      </c>
      <c r="AK99">
        <f t="shared" si="51"/>
        <v>71.133366684446855</v>
      </c>
      <c r="AL99"/>
    </row>
    <row r="100" spans="1:38" x14ac:dyDescent="0.2">
      <c r="A100" s="2" t="s">
        <v>164</v>
      </c>
      <c r="B100" s="28">
        <v>0</v>
      </c>
      <c r="C100" s="28">
        <v>0</v>
      </c>
      <c r="D100" s="28">
        <v>0</v>
      </c>
      <c r="E100" s="2">
        <v>10</v>
      </c>
      <c r="F100" s="2">
        <v>23</v>
      </c>
      <c r="G100" s="2">
        <v>29</v>
      </c>
      <c r="H100" s="2">
        <v>41</v>
      </c>
      <c r="I100" s="2">
        <v>50</v>
      </c>
      <c r="J100" s="28">
        <f t="shared" si="60"/>
        <v>55.5</v>
      </c>
      <c r="K100" s="2">
        <v>61</v>
      </c>
      <c r="L100" s="28">
        <f t="shared" si="59"/>
        <v>65.5</v>
      </c>
      <c r="M100" s="2">
        <v>70</v>
      </c>
      <c r="N100" s="28">
        <f>(M100-L100)/(M$59-L$59)*(N$59-M$59)+M100</f>
        <v>79</v>
      </c>
      <c r="O100" s="2">
        <v>81.7</v>
      </c>
      <c r="Q100" s="2">
        <v>76.3</v>
      </c>
      <c r="W100">
        <v>0.96126171195198462</v>
      </c>
      <c r="X100"/>
      <c r="Y100">
        <f t="shared" si="55"/>
        <v>0</v>
      </c>
      <c r="Z100">
        <f t="shared" si="51"/>
        <v>0</v>
      </c>
      <c r="AA100">
        <f t="shared" si="51"/>
        <v>0</v>
      </c>
      <c r="AB100">
        <f t="shared" si="51"/>
        <v>9.6126171195198467</v>
      </c>
      <c r="AC100">
        <f t="shared" si="51"/>
        <v>22.109019374895645</v>
      </c>
      <c r="AD100">
        <f t="shared" si="51"/>
        <v>27.876589646607552</v>
      </c>
      <c r="AE100">
        <f t="shared" si="51"/>
        <v>39.411730190031371</v>
      </c>
      <c r="AF100">
        <f t="shared" si="51"/>
        <v>48.063085597599233</v>
      </c>
      <c r="AG100">
        <f t="shared" si="51"/>
        <v>53.350025013335149</v>
      </c>
      <c r="AH100">
        <f t="shared" si="51"/>
        <v>58.636964429071064</v>
      </c>
      <c r="AI100">
        <f t="shared" si="51"/>
        <v>62.962642132854995</v>
      </c>
      <c r="AJ100">
        <f t="shared" si="51"/>
        <v>67.288319836638919</v>
      </c>
      <c r="AK100">
        <f t="shared" si="51"/>
        <v>75.939675244206782</v>
      </c>
      <c r="AL100"/>
    </row>
    <row r="101" spans="1:38" x14ac:dyDescent="0.2">
      <c r="A101" s="2" t="s">
        <v>165</v>
      </c>
      <c r="B101" s="28">
        <v>0</v>
      </c>
      <c r="C101" s="28">
        <v>0</v>
      </c>
      <c r="D101" s="28">
        <v>0</v>
      </c>
      <c r="E101" s="2">
        <v>7</v>
      </c>
      <c r="F101" s="2">
        <v>20</v>
      </c>
      <c r="G101" s="28">
        <f t="shared" ref="G101" si="61">(H101+F101)/2</f>
        <v>32</v>
      </c>
      <c r="H101" s="2">
        <v>44</v>
      </c>
      <c r="I101" s="2">
        <v>47</v>
      </c>
      <c r="J101" s="2">
        <v>57</v>
      </c>
      <c r="K101" s="2">
        <v>60</v>
      </c>
      <c r="L101" s="28">
        <f t="shared" si="59"/>
        <v>64</v>
      </c>
      <c r="M101" s="2">
        <v>68</v>
      </c>
      <c r="N101" s="2">
        <v>74</v>
      </c>
      <c r="O101" s="2">
        <v>80.7</v>
      </c>
      <c r="Q101" s="2">
        <v>92.3</v>
      </c>
      <c r="W101">
        <v>0.96126171195198462</v>
      </c>
      <c r="X101"/>
      <c r="Y101">
        <f t="shared" si="55"/>
        <v>0</v>
      </c>
      <c r="Z101">
        <f t="shared" si="51"/>
        <v>0</v>
      </c>
      <c r="AA101">
        <f t="shared" si="51"/>
        <v>0</v>
      </c>
      <c r="AB101">
        <f t="shared" si="51"/>
        <v>6.7288319836638921</v>
      </c>
      <c r="AC101">
        <f t="shared" si="51"/>
        <v>19.225234239039693</v>
      </c>
      <c r="AD101">
        <f t="shared" si="51"/>
        <v>30.760374782463508</v>
      </c>
      <c r="AE101">
        <f t="shared" si="51"/>
        <v>42.295515325887322</v>
      </c>
      <c r="AF101">
        <f t="shared" si="51"/>
        <v>45.179300461743274</v>
      </c>
      <c r="AG101">
        <f t="shared" si="51"/>
        <v>54.791917581263121</v>
      </c>
      <c r="AH101">
        <f t="shared" si="51"/>
        <v>57.67570271711908</v>
      </c>
      <c r="AI101">
        <f t="shared" si="51"/>
        <v>61.520749564927016</v>
      </c>
      <c r="AJ101">
        <f t="shared" si="51"/>
        <v>65.365796412734952</v>
      </c>
      <c r="AK101">
        <f t="shared" si="51"/>
        <v>71.133366684446855</v>
      </c>
      <c r="AL101"/>
    </row>
    <row r="102" spans="1:38" x14ac:dyDescent="0.2">
      <c r="A102" s="2" t="s">
        <v>166</v>
      </c>
      <c r="B102" s="28">
        <v>0</v>
      </c>
      <c r="C102" s="28">
        <v>0</v>
      </c>
      <c r="D102" s="28">
        <f t="shared" ref="D102:D106" si="62">(F102-E102)/(F$59-E$59)*(D$59-E$59)+E102</f>
        <v>2.6666666666666643</v>
      </c>
      <c r="E102" s="28">
        <f t="shared" ref="E102" si="63">(G102-F102)/(G$59-F$59)*(E$59-F$59)+F102</f>
        <v>10.333333333333332</v>
      </c>
      <c r="F102" s="2">
        <v>18</v>
      </c>
      <c r="G102" s="28">
        <f>(I102-F102)/(I$59-F$59)*(G$59-F$59)+F102</f>
        <v>25.666666666666668</v>
      </c>
      <c r="H102" s="28">
        <f>(J102-G102)/(J$59-G$59)*(H$59-G$59)+G102</f>
        <v>35.111111111111114</v>
      </c>
      <c r="I102" s="2">
        <v>41</v>
      </c>
      <c r="J102" s="2">
        <v>54</v>
      </c>
      <c r="K102" s="2">
        <v>61</v>
      </c>
      <c r="L102" s="28">
        <f t="shared" si="59"/>
        <v>65</v>
      </c>
      <c r="M102" s="2">
        <v>69</v>
      </c>
      <c r="N102" s="2">
        <v>72</v>
      </c>
      <c r="O102" s="2">
        <v>87.6</v>
      </c>
      <c r="Q102" s="2">
        <v>88.8</v>
      </c>
      <c r="W102">
        <v>0.96126171195198462</v>
      </c>
      <c r="X102"/>
      <c r="Y102">
        <f t="shared" si="55"/>
        <v>0</v>
      </c>
      <c r="Z102">
        <f t="shared" si="51"/>
        <v>0</v>
      </c>
      <c r="AA102">
        <f t="shared" si="51"/>
        <v>2.5633645652052901</v>
      </c>
      <c r="AB102">
        <f t="shared" si="51"/>
        <v>9.9330376901705062</v>
      </c>
      <c r="AC102">
        <f t="shared" si="51"/>
        <v>17.302710815135722</v>
      </c>
      <c r="AD102">
        <f t="shared" si="51"/>
        <v>24.672383940100939</v>
      </c>
      <c r="AE102">
        <f t="shared" si="51"/>
        <v>33.750966775203018</v>
      </c>
      <c r="AF102">
        <f t="shared" si="51"/>
        <v>39.411730190031371</v>
      </c>
      <c r="AG102">
        <f t="shared" si="51"/>
        <v>51.908132445407169</v>
      </c>
      <c r="AH102">
        <f t="shared" si="51"/>
        <v>58.636964429071064</v>
      </c>
      <c r="AI102">
        <f t="shared" si="51"/>
        <v>62.482011276879</v>
      </c>
      <c r="AJ102">
        <f t="shared" si="51"/>
        <v>66.327058124686943</v>
      </c>
      <c r="AK102">
        <f t="shared" si="51"/>
        <v>69.210843260542887</v>
      </c>
      <c r="AL102"/>
    </row>
    <row r="103" spans="1:38" x14ac:dyDescent="0.2">
      <c r="A103" s="2" t="s">
        <v>126</v>
      </c>
      <c r="B103" s="28">
        <v>0</v>
      </c>
      <c r="C103" s="28">
        <v>0</v>
      </c>
      <c r="D103" s="28">
        <v>0</v>
      </c>
      <c r="E103" s="2">
        <v>9</v>
      </c>
      <c r="F103" s="2">
        <v>20</v>
      </c>
      <c r="G103" s="28">
        <f t="shared" ref="G103" si="64">(H103+F103)/2</f>
        <v>26.5</v>
      </c>
      <c r="H103" s="2">
        <v>33</v>
      </c>
      <c r="I103" s="2">
        <v>50</v>
      </c>
      <c r="J103" s="2">
        <v>57</v>
      </c>
      <c r="K103" s="2">
        <v>59</v>
      </c>
      <c r="L103" s="28">
        <f t="shared" si="59"/>
        <v>63</v>
      </c>
      <c r="M103" s="2">
        <v>67</v>
      </c>
      <c r="N103" s="2">
        <v>80</v>
      </c>
      <c r="O103" s="2">
        <v>84.9</v>
      </c>
      <c r="Q103" s="2">
        <v>77.400000000000006</v>
      </c>
      <c r="W103">
        <v>0.96126171195198462</v>
      </c>
      <c r="X103"/>
      <c r="Y103">
        <f t="shared" si="55"/>
        <v>0</v>
      </c>
      <c r="Z103">
        <f t="shared" si="51"/>
        <v>0</v>
      </c>
      <c r="AA103">
        <f t="shared" si="51"/>
        <v>0</v>
      </c>
      <c r="AB103">
        <f t="shared" si="51"/>
        <v>8.6513554075678609</v>
      </c>
      <c r="AC103">
        <f t="shared" si="51"/>
        <v>19.225234239039693</v>
      </c>
      <c r="AD103">
        <f t="shared" si="51"/>
        <v>25.473435366727593</v>
      </c>
      <c r="AE103">
        <f t="shared" si="51"/>
        <v>31.721636494415492</v>
      </c>
      <c r="AF103">
        <f t="shared" si="51"/>
        <v>48.063085597599233</v>
      </c>
      <c r="AG103">
        <f t="shared" si="51"/>
        <v>54.791917581263121</v>
      </c>
      <c r="AH103">
        <f t="shared" si="51"/>
        <v>56.714441005167096</v>
      </c>
      <c r="AI103">
        <f t="shared" si="51"/>
        <v>60.559487852975032</v>
      </c>
      <c r="AJ103">
        <f t="shared" si="51"/>
        <v>64.404534700782975</v>
      </c>
      <c r="AK103">
        <f t="shared" si="51"/>
        <v>76.900936956158773</v>
      </c>
      <c r="AL103"/>
    </row>
    <row r="104" spans="1:38" x14ac:dyDescent="0.2">
      <c r="A104" s="2" t="s">
        <v>169</v>
      </c>
      <c r="B104" s="28">
        <v>0</v>
      </c>
      <c r="C104" s="28">
        <v>0</v>
      </c>
      <c r="D104" s="28">
        <v>0</v>
      </c>
      <c r="E104" s="28">
        <f t="shared" ref="E104:E106" si="65">(G104-F104)/(G$59-F$59)*(E$59-F$59)+F104</f>
        <v>6</v>
      </c>
      <c r="F104" s="2">
        <v>18</v>
      </c>
      <c r="G104" s="2">
        <v>30</v>
      </c>
      <c r="H104" s="2">
        <v>39</v>
      </c>
      <c r="I104" s="2">
        <v>59</v>
      </c>
      <c r="J104" s="2">
        <v>56</v>
      </c>
      <c r="K104" s="2">
        <v>61</v>
      </c>
      <c r="L104" s="28">
        <f t="shared" si="59"/>
        <v>66</v>
      </c>
      <c r="M104" s="2">
        <v>71</v>
      </c>
      <c r="N104" s="28">
        <f>(M104-L104)/(M$59-L$59)*(N$59-M$59)+M104</f>
        <v>81</v>
      </c>
      <c r="O104" s="2">
        <v>78</v>
      </c>
      <c r="W104">
        <v>0.96126171195198462</v>
      </c>
      <c r="X104"/>
      <c r="Y104">
        <f t="shared" si="55"/>
        <v>0</v>
      </c>
      <c r="Z104">
        <f t="shared" si="51"/>
        <v>0</v>
      </c>
      <c r="AA104">
        <f t="shared" si="51"/>
        <v>0</v>
      </c>
      <c r="AB104">
        <f t="shared" si="51"/>
        <v>5.7675702717119073</v>
      </c>
      <c r="AC104">
        <f t="shared" si="51"/>
        <v>17.302710815135722</v>
      </c>
      <c r="AD104">
        <f t="shared" si="51"/>
        <v>28.83785135855954</v>
      </c>
      <c r="AE104">
        <f t="shared" si="51"/>
        <v>37.489206766127403</v>
      </c>
      <c r="AF104">
        <f t="shared" si="51"/>
        <v>56.714441005167096</v>
      </c>
      <c r="AG104">
        <f t="shared" si="51"/>
        <v>53.830655869311137</v>
      </c>
      <c r="AH104">
        <f t="shared" si="51"/>
        <v>58.636964429071064</v>
      </c>
      <c r="AI104">
        <f t="shared" si="51"/>
        <v>63.443272988830984</v>
      </c>
      <c r="AJ104">
        <f t="shared" si="51"/>
        <v>68.249581548590911</v>
      </c>
      <c r="AK104">
        <f t="shared" si="51"/>
        <v>77.86219866811075</v>
      </c>
      <c r="AL104"/>
    </row>
    <row r="105" spans="1:38" x14ac:dyDescent="0.2">
      <c r="A105" s="2" t="s">
        <v>170</v>
      </c>
      <c r="B105" s="28">
        <v>0</v>
      </c>
      <c r="C105" s="28">
        <v>0</v>
      </c>
      <c r="D105" s="28">
        <f t="shared" si="62"/>
        <v>5</v>
      </c>
      <c r="E105" s="28">
        <f t="shared" si="65"/>
        <v>12</v>
      </c>
      <c r="F105" s="2">
        <v>19</v>
      </c>
      <c r="G105" s="28">
        <f t="shared" ref="G105" si="66">(H105+F105)/2</f>
        <v>26</v>
      </c>
      <c r="H105" s="2">
        <v>33</v>
      </c>
      <c r="I105" s="2">
        <v>48</v>
      </c>
      <c r="J105" s="2">
        <v>61</v>
      </c>
      <c r="K105" s="2">
        <v>66</v>
      </c>
      <c r="L105" s="28">
        <f t="shared" si="59"/>
        <v>67.5</v>
      </c>
      <c r="M105" s="2">
        <v>69</v>
      </c>
      <c r="N105" s="2">
        <v>76</v>
      </c>
      <c r="O105" s="2">
        <v>82.4</v>
      </c>
      <c r="W105">
        <v>0.93969264562378096</v>
      </c>
      <c r="X105"/>
      <c r="Y105">
        <f t="shared" si="55"/>
        <v>0</v>
      </c>
      <c r="Z105">
        <f t="shared" si="51"/>
        <v>0</v>
      </c>
      <c r="AA105">
        <f t="shared" si="51"/>
        <v>4.6984632281189045</v>
      </c>
      <c r="AB105">
        <f t="shared" si="51"/>
        <v>11.276311747485371</v>
      </c>
      <c r="AC105">
        <f t="shared" si="51"/>
        <v>17.854160266851839</v>
      </c>
      <c r="AD105">
        <f t="shared" si="51"/>
        <v>24.432008786218304</v>
      </c>
      <c r="AE105">
        <f t="shared" si="51"/>
        <v>31.00985730558477</v>
      </c>
      <c r="AF105">
        <f t="shared" si="51"/>
        <v>45.105246989941485</v>
      </c>
      <c r="AG105">
        <f t="shared" si="51"/>
        <v>57.321251383050637</v>
      </c>
      <c r="AH105">
        <f t="shared" si="51"/>
        <v>62.01971461116954</v>
      </c>
      <c r="AI105">
        <f t="shared" si="51"/>
        <v>63.429253579605216</v>
      </c>
      <c r="AJ105">
        <f t="shared" si="51"/>
        <v>64.838792548040885</v>
      </c>
      <c r="AK105">
        <f t="shared" si="51"/>
        <v>71.416641067407355</v>
      </c>
      <c r="AL105"/>
    </row>
    <row r="106" spans="1:38" x14ac:dyDescent="0.2">
      <c r="A106" s="2" t="s">
        <v>171</v>
      </c>
      <c r="B106" s="28">
        <v>0</v>
      </c>
      <c r="C106" s="28">
        <f t="shared" ref="C106" si="67">(E106-D106)/(E$59-D$59)*(C$59-D$59)+D106</f>
        <v>1</v>
      </c>
      <c r="D106" s="28">
        <f t="shared" si="62"/>
        <v>7</v>
      </c>
      <c r="E106" s="28">
        <f t="shared" si="65"/>
        <v>13</v>
      </c>
      <c r="F106" s="2">
        <v>19</v>
      </c>
      <c r="G106" s="2">
        <v>25</v>
      </c>
      <c r="H106" s="2">
        <v>36</v>
      </c>
      <c r="I106" s="2">
        <v>56</v>
      </c>
      <c r="J106" s="2">
        <v>64</v>
      </c>
      <c r="K106" s="2">
        <v>58</v>
      </c>
      <c r="L106" s="28">
        <f t="shared" si="59"/>
        <v>61</v>
      </c>
      <c r="M106" s="2">
        <v>64</v>
      </c>
      <c r="N106" s="2">
        <v>79</v>
      </c>
      <c r="O106" s="2">
        <v>79</v>
      </c>
      <c r="W106">
        <v>0.93969264562378096</v>
      </c>
      <c r="X106"/>
      <c r="Y106">
        <f t="shared" si="55"/>
        <v>0</v>
      </c>
      <c r="Z106">
        <f t="shared" si="51"/>
        <v>0.93969264562378096</v>
      </c>
      <c r="AA106">
        <f t="shared" si="51"/>
        <v>6.5778485193664666</v>
      </c>
      <c r="AB106">
        <f t="shared" si="51"/>
        <v>12.216004393109152</v>
      </c>
      <c r="AC106">
        <f t="shared" si="51"/>
        <v>17.854160266851839</v>
      </c>
      <c r="AD106">
        <f t="shared" si="51"/>
        <v>23.492316140594525</v>
      </c>
      <c r="AE106">
        <f t="shared" si="51"/>
        <v>33.828935242456112</v>
      </c>
      <c r="AF106">
        <f t="shared" si="51"/>
        <v>52.622788154931733</v>
      </c>
      <c r="AG106">
        <f t="shared" si="51"/>
        <v>60.140329319921982</v>
      </c>
      <c r="AH106">
        <f t="shared" si="51"/>
        <v>54.502173446179299</v>
      </c>
      <c r="AI106">
        <f t="shared" si="51"/>
        <v>57.321251383050637</v>
      </c>
      <c r="AJ106">
        <f t="shared" si="51"/>
        <v>60.140329319921982</v>
      </c>
      <c r="AK106">
        <f t="shared" si="51"/>
        <v>74.235719004278693</v>
      </c>
      <c r="AL106"/>
    </row>
    <row r="107" spans="1:38" x14ac:dyDescent="0.2">
      <c r="A107" s="2" t="s">
        <v>172</v>
      </c>
      <c r="B107" s="28">
        <v>0</v>
      </c>
      <c r="C107" s="28">
        <v>0</v>
      </c>
      <c r="D107" s="28">
        <v>0</v>
      </c>
      <c r="E107" s="28">
        <v>0</v>
      </c>
      <c r="F107" s="2">
        <v>13</v>
      </c>
      <c r="G107" s="28">
        <f t="shared" ref="G107" si="68">(H107+F107)/2</f>
        <v>28</v>
      </c>
      <c r="H107" s="2">
        <v>43</v>
      </c>
      <c r="I107" s="2">
        <v>50</v>
      </c>
      <c r="J107" s="2">
        <v>52</v>
      </c>
      <c r="K107" s="2">
        <v>65</v>
      </c>
      <c r="L107" s="28">
        <f t="shared" si="59"/>
        <v>72.5</v>
      </c>
      <c r="M107" s="2">
        <v>80</v>
      </c>
      <c r="N107" s="28">
        <f>(M107-L107)/(M$59-L$59)*(N$59-M$59)+M107</f>
        <v>95</v>
      </c>
      <c r="O107" s="2">
        <v>80.400000000000006</v>
      </c>
      <c r="W107">
        <v>0.93969264562378096</v>
      </c>
      <c r="X107"/>
      <c r="Y107">
        <f t="shared" si="55"/>
        <v>0</v>
      </c>
      <c r="Z107">
        <f t="shared" si="51"/>
        <v>0</v>
      </c>
      <c r="AA107">
        <f t="shared" si="51"/>
        <v>0</v>
      </c>
      <c r="AB107">
        <f t="shared" si="51"/>
        <v>0</v>
      </c>
      <c r="AC107">
        <f t="shared" si="51"/>
        <v>12.216004393109152</v>
      </c>
      <c r="AD107">
        <f t="shared" si="51"/>
        <v>26.311394077465867</v>
      </c>
      <c r="AE107">
        <f t="shared" si="51"/>
        <v>40.406783761822581</v>
      </c>
      <c r="AF107">
        <f t="shared" si="51"/>
        <v>46.98463228118905</v>
      </c>
      <c r="AG107">
        <f t="shared" si="51"/>
        <v>48.864017572436609</v>
      </c>
      <c r="AH107">
        <f t="shared" si="51"/>
        <v>61.080021965545761</v>
      </c>
      <c r="AI107">
        <f t="shared" si="51"/>
        <v>68.127716807724113</v>
      </c>
      <c r="AJ107">
        <f t="shared" si="51"/>
        <v>75.175411649902472</v>
      </c>
      <c r="AK107">
        <f t="shared" si="51"/>
        <v>89.27080133425919</v>
      </c>
      <c r="AL107"/>
    </row>
    <row r="108" spans="1:38" x14ac:dyDescent="0.2">
      <c r="A108" s="2" t="s">
        <v>173</v>
      </c>
      <c r="B108" s="28">
        <v>0</v>
      </c>
      <c r="C108" s="28">
        <v>0</v>
      </c>
      <c r="D108" s="28">
        <f t="shared" ref="C108:D116" si="69">(F108-E108)/(F$59-E$59)*(D$59-E$59)+E108</f>
        <v>6</v>
      </c>
      <c r="E108" s="2">
        <v>14</v>
      </c>
      <c r="F108" s="2">
        <v>22</v>
      </c>
      <c r="G108" s="2">
        <v>42</v>
      </c>
      <c r="H108" s="2">
        <v>45</v>
      </c>
      <c r="I108" s="2">
        <v>55</v>
      </c>
      <c r="J108" s="2">
        <v>59</v>
      </c>
      <c r="K108" s="2">
        <v>73</v>
      </c>
      <c r="L108" s="28">
        <f>(K108-J108)/(K$59-J$59)*(L$59-K$59)+K108</f>
        <v>87</v>
      </c>
      <c r="M108" s="28">
        <v>100</v>
      </c>
      <c r="N108" s="28">
        <v>100</v>
      </c>
      <c r="O108" s="2">
        <v>75.3</v>
      </c>
      <c r="W108">
        <v>0.93969264562378096</v>
      </c>
      <c r="X108"/>
      <c r="Y108">
        <f t="shared" si="55"/>
        <v>0</v>
      </c>
      <c r="Z108">
        <f t="shared" si="51"/>
        <v>0</v>
      </c>
      <c r="AA108">
        <f t="shared" si="51"/>
        <v>5.6381558737426856</v>
      </c>
      <c r="AB108">
        <f t="shared" si="51"/>
        <v>13.155697038732933</v>
      </c>
      <c r="AC108">
        <f t="shared" si="51"/>
        <v>20.67323820372318</v>
      </c>
      <c r="AD108">
        <f t="shared" si="51"/>
        <v>39.467091116198802</v>
      </c>
      <c r="AE108">
        <f t="shared" si="51"/>
        <v>42.286169053070147</v>
      </c>
      <c r="AF108">
        <f t="shared" si="51"/>
        <v>51.683095509307954</v>
      </c>
      <c r="AG108">
        <f t="shared" si="51"/>
        <v>55.441866091803078</v>
      </c>
      <c r="AH108">
        <f t="shared" si="51"/>
        <v>68.597563130536017</v>
      </c>
      <c r="AI108">
        <f t="shared" si="51"/>
        <v>81.753260169268941</v>
      </c>
      <c r="AJ108">
        <f>M108*$W108</f>
        <v>93.9692645623781</v>
      </c>
      <c r="AK108">
        <f t="shared" si="51"/>
        <v>93.9692645623781</v>
      </c>
      <c r="AL108"/>
    </row>
    <row r="109" spans="1:38" x14ac:dyDescent="0.2">
      <c r="A109" s="2" t="s">
        <v>174</v>
      </c>
      <c r="B109" s="28">
        <v>0</v>
      </c>
      <c r="C109" s="28">
        <f t="shared" si="69"/>
        <v>6</v>
      </c>
      <c r="D109" s="28">
        <f t="shared" si="69"/>
        <v>11</v>
      </c>
      <c r="E109" s="2">
        <v>16</v>
      </c>
      <c r="F109" s="2">
        <v>21</v>
      </c>
      <c r="G109" s="2">
        <v>45</v>
      </c>
      <c r="H109" s="2">
        <v>48</v>
      </c>
      <c r="I109" s="2">
        <v>54</v>
      </c>
      <c r="J109" s="2">
        <v>56</v>
      </c>
      <c r="K109" s="2">
        <v>68</v>
      </c>
      <c r="L109" s="28">
        <f t="shared" si="59"/>
        <v>73.5</v>
      </c>
      <c r="M109" s="2">
        <v>79</v>
      </c>
      <c r="N109" s="28">
        <f>(M109-L109)/(M$59-L$59)*(N$59-M$59)+M109</f>
        <v>90</v>
      </c>
      <c r="O109" s="2">
        <v>73.5</v>
      </c>
      <c r="W109">
        <v>0.93969264562378096</v>
      </c>
      <c r="X109"/>
      <c r="Y109">
        <f t="shared" si="55"/>
        <v>0</v>
      </c>
      <c r="Z109">
        <f t="shared" ref="Z109:Z119" si="70">C109*$W109</f>
        <v>5.6381558737426856</v>
      </c>
      <c r="AA109">
        <f t="shared" ref="AA109:AA119" si="71">D109*$W109</f>
        <v>10.33661910186159</v>
      </c>
      <c r="AB109">
        <f t="shared" ref="AB109:AB119" si="72">E109*$W109</f>
        <v>15.035082329980495</v>
      </c>
      <c r="AC109">
        <f t="shared" ref="AC109:AC119" si="73">F109*$W109</f>
        <v>19.733545558099401</v>
      </c>
      <c r="AD109">
        <f t="shared" ref="AD109:AD119" si="74">G109*$W109</f>
        <v>42.286169053070147</v>
      </c>
      <c r="AE109">
        <f t="shared" ref="AE109:AE119" si="75">H109*$W109</f>
        <v>45.105246989941485</v>
      </c>
      <c r="AF109">
        <f t="shared" ref="AF109:AF119" si="76">I109*$W109</f>
        <v>50.743402863684175</v>
      </c>
      <c r="AG109">
        <f t="shared" ref="AG109:AG119" si="77">J109*$W109</f>
        <v>52.622788154931733</v>
      </c>
      <c r="AH109">
        <f t="shared" ref="AH109:AH119" si="78">K109*$W109</f>
        <v>63.899099902417106</v>
      </c>
      <c r="AI109">
        <f t="shared" ref="AI109:AI119" si="79">L109*$W109</f>
        <v>69.067409453347906</v>
      </c>
      <c r="AJ109">
        <f t="shared" ref="AJ109:AJ118" si="80">M109*$W109</f>
        <v>74.235719004278693</v>
      </c>
      <c r="AK109">
        <f t="shared" ref="AK109:AK119" si="81">N109*$W109</f>
        <v>84.572338106140293</v>
      </c>
      <c r="AL109"/>
    </row>
    <row r="110" spans="1:38" x14ac:dyDescent="0.2">
      <c r="A110" s="2" t="s">
        <v>175</v>
      </c>
      <c r="B110" s="28">
        <v>0</v>
      </c>
      <c r="C110" s="28">
        <v>0</v>
      </c>
      <c r="D110" s="28">
        <f t="shared" si="69"/>
        <v>6</v>
      </c>
      <c r="E110" s="2">
        <v>14</v>
      </c>
      <c r="F110" s="2">
        <v>22</v>
      </c>
      <c r="G110" s="28">
        <f t="shared" ref="G110" si="82">(H110+F110)/2</f>
        <v>29</v>
      </c>
      <c r="H110" s="2">
        <v>36</v>
      </c>
      <c r="I110" s="2">
        <v>53</v>
      </c>
      <c r="J110" s="2">
        <v>48</v>
      </c>
      <c r="K110" s="2">
        <v>61</v>
      </c>
      <c r="L110" s="28">
        <f t="shared" si="59"/>
        <v>65</v>
      </c>
      <c r="M110" s="2">
        <v>69</v>
      </c>
      <c r="N110" s="28">
        <f t="shared" ref="N110:N116" si="83">(M110-L110)/(M$59-L$59)*(N$59-M$59)+M110</f>
        <v>77</v>
      </c>
      <c r="O110" s="2">
        <v>85.1</v>
      </c>
      <c r="W110">
        <v>0.91354549308778665</v>
      </c>
      <c r="X110"/>
      <c r="Y110">
        <f t="shared" si="55"/>
        <v>0</v>
      </c>
      <c r="Z110">
        <f t="shared" si="70"/>
        <v>0</v>
      </c>
      <c r="AA110">
        <f t="shared" si="71"/>
        <v>5.4812729585267199</v>
      </c>
      <c r="AB110">
        <f t="shared" si="72"/>
        <v>12.789636903229013</v>
      </c>
      <c r="AC110">
        <f t="shared" si="73"/>
        <v>20.098000847931306</v>
      </c>
      <c r="AD110">
        <f t="shared" si="74"/>
        <v>26.492819299545815</v>
      </c>
      <c r="AE110">
        <f t="shared" si="75"/>
        <v>32.88763775116032</v>
      </c>
      <c r="AF110">
        <f t="shared" si="76"/>
        <v>48.417911133652694</v>
      </c>
      <c r="AG110">
        <f t="shared" si="77"/>
        <v>43.850183668213759</v>
      </c>
      <c r="AH110">
        <f t="shared" si="78"/>
        <v>55.726275078354988</v>
      </c>
      <c r="AI110">
        <f t="shared" si="79"/>
        <v>59.380457050706134</v>
      </c>
      <c r="AJ110">
        <f t="shared" si="80"/>
        <v>63.034639023057281</v>
      </c>
      <c r="AK110">
        <f t="shared" si="81"/>
        <v>70.343002967759574</v>
      </c>
      <c r="AL110"/>
    </row>
    <row r="111" spans="1:38" x14ac:dyDescent="0.2">
      <c r="A111" s="2" t="s">
        <v>176</v>
      </c>
      <c r="B111" s="28">
        <v>0</v>
      </c>
      <c r="C111" s="28">
        <f t="shared" si="69"/>
        <v>5</v>
      </c>
      <c r="D111" s="28">
        <f t="shared" si="69"/>
        <v>13</v>
      </c>
      <c r="E111" s="2">
        <v>21</v>
      </c>
      <c r="F111" s="2">
        <v>29</v>
      </c>
      <c r="G111" s="2">
        <v>39</v>
      </c>
      <c r="H111" s="2">
        <v>58</v>
      </c>
      <c r="I111" s="2">
        <v>68</v>
      </c>
      <c r="J111" s="28">
        <f t="shared" si="59"/>
        <v>66.5</v>
      </c>
      <c r="K111" s="2">
        <v>65</v>
      </c>
      <c r="L111" s="28">
        <f t="shared" si="59"/>
        <v>71</v>
      </c>
      <c r="M111" s="2">
        <v>77</v>
      </c>
      <c r="N111" s="28">
        <f t="shared" si="83"/>
        <v>89</v>
      </c>
      <c r="O111" s="2">
        <v>65.5</v>
      </c>
      <c r="W111">
        <v>0.91354549308778665</v>
      </c>
      <c r="X111"/>
      <c r="Y111">
        <f t="shared" si="55"/>
        <v>0</v>
      </c>
      <c r="Z111">
        <f t="shared" si="70"/>
        <v>4.5677274654389333</v>
      </c>
      <c r="AA111">
        <f t="shared" si="71"/>
        <v>11.876091410141226</v>
      </c>
      <c r="AB111">
        <f t="shared" si="72"/>
        <v>19.184455354843521</v>
      </c>
      <c r="AC111">
        <f t="shared" si="73"/>
        <v>26.492819299545815</v>
      </c>
      <c r="AD111">
        <f t="shared" si="74"/>
        <v>35.628274230423678</v>
      </c>
      <c r="AE111">
        <f t="shared" si="75"/>
        <v>52.985638599091629</v>
      </c>
      <c r="AF111">
        <f t="shared" si="76"/>
        <v>62.121093529969492</v>
      </c>
      <c r="AG111">
        <f t="shared" si="77"/>
        <v>60.750775290337813</v>
      </c>
      <c r="AH111">
        <f t="shared" si="78"/>
        <v>59.380457050706134</v>
      </c>
      <c r="AI111">
        <f t="shared" si="79"/>
        <v>64.861730009232858</v>
      </c>
      <c r="AJ111">
        <f t="shared" si="80"/>
        <v>70.343002967759574</v>
      </c>
      <c r="AK111">
        <f t="shared" si="81"/>
        <v>81.305548884813007</v>
      </c>
      <c r="AL111"/>
    </row>
    <row r="112" spans="1:38" x14ac:dyDescent="0.2">
      <c r="A112" s="2" t="s">
        <v>177</v>
      </c>
      <c r="B112" s="28">
        <v>0</v>
      </c>
      <c r="C112" s="28">
        <v>0</v>
      </c>
      <c r="D112" s="2">
        <v>3</v>
      </c>
      <c r="E112" s="2">
        <v>22</v>
      </c>
      <c r="F112" s="2">
        <v>22</v>
      </c>
      <c r="G112" s="2">
        <v>30</v>
      </c>
      <c r="H112" s="2">
        <v>40</v>
      </c>
      <c r="I112" s="2">
        <v>63</v>
      </c>
      <c r="J112" s="2">
        <v>56</v>
      </c>
      <c r="K112" s="2">
        <v>66</v>
      </c>
      <c r="L112" s="28">
        <f t="shared" si="59"/>
        <v>70.5</v>
      </c>
      <c r="M112" s="2">
        <v>75</v>
      </c>
      <c r="N112" s="28">
        <f t="shared" si="83"/>
        <v>84</v>
      </c>
      <c r="O112" s="2">
        <v>77.2</v>
      </c>
      <c r="W112">
        <v>0.91354549308778665</v>
      </c>
      <c r="X112"/>
      <c r="Y112">
        <f t="shared" si="55"/>
        <v>0</v>
      </c>
      <c r="Z112">
        <f t="shared" si="70"/>
        <v>0</v>
      </c>
      <c r="AA112">
        <f t="shared" si="71"/>
        <v>2.74063647926336</v>
      </c>
      <c r="AB112">
        <f t="shared" si="72"/>
        <v>20.098000847931306</v>
      </c>
      <c r="AC112">
        <f t="shared" si="73"/>
        <v>20.098000847931306</v>
      </c>
      <c r="AD112">
        <f t="shared" si="74"/>
        <v>27.4063647926336</v>
      </c>
      <c r="AE112">
        <f t="shared" si="75"/>
        <v>36.541819723511466</v>
      </c>
      <c r="AF112">
        <f t="shared" si="76"/>
        <v>57.553366064530557</v>
      </c>
      <c r="AG112">
        <f t="shared" si="77"/>
        <v>51.158547612916053</v>
      </c>
      <c r="AH112">
        <f t="shared" si="78"/>
        <v>60.294002543793923</v>
      </c>
      <c r="AI112">
        <f t="shared" si="79"/>
        <v>64.404957262688953</v>
      </c>
      <c r="AJ112">
        <f t="shared" si="80"/>
        <v>68.515911981583997</v>
      </c>
      <c r="AK112">
        <f t="shared" si="81"/>
        <v>76.737821419374086</v>
      </c>
      <c r="AL112"/>
    </row>
    <row r="113" spans="1:40" x14ac:dyDescent="0.2">
      <c r="A113" s="2" t="s">
        <v>178</v>
      </c>
      <c r="B113" s="28">
        <v>0</v>
      </c>
      <c r="C113" s="28">
        <v>0</v>
      </c>
      <c r="D113" s="28">
        <f t="shared" si="69"/>
        <v>7</v>
      </c>
      <c r="E113" s="2">
        <v>18</v>
      </c>
      <c r="F113" s="2">
        <v>29</v>
      </c>
      <c r="G113" s="2">
        <v>39</v>
      </c>
      <c r="H113" s="2">
        <v>56</v>
      </c>
      <c r="I113" s="2">
        <v>57</v>
      </c>
      <c r="J113" s="28">
        <f t="shared" si="59"/>
        <v>62</v>
      </c>
      <c r="K113" s="2">
        <v>67</v>
      </c>
      <c r="L113" s="28">
        <f t="shared" si="59"/>
        <v>74</v>
      </c>
      <c r="M113" s="2">
        <v>81</v>
      </c>
      <c r="N113" s="28">
        <f t="shared" si="83"/>
        <v>95</v>
      </c>
      <c r="O113" s="2">
        <v>69</v>
      </c>
      <c r="W113">
        <v>0.91354549308778665</v>
      </c>
      <c r="X113"/>
      <c r="Y113">
        <f t="shared" si="55"/>
        <v>0</v>
      </c>
      <c r="Z113">
        <f t="shared" si="70"/>
        <v>0</v>
      </c>
      <c r="AA113">
        <f t="shared" si="71"/>
        <v>6.3948184516145066</v>
      </c>
      <c r="AB113">
        <f t="shared" si="72"/>
        <v>16.44381887558016</v>
      </c>
      <c r="AC113">
        <f t="shared" si="73"/>
        <v>26.492819299545815</v>
      </c>
      <c r="AD113">
        <f t="shared" si="74"/>
        <v>35.628274230423678</v>
      </c>
      <c r="AE113">
        <f t="shared" si="75"/>
        <v>51.158547612916053</v>
      </c>
      <c r="AF113">
        <f t="shared" si="76"/>
        <v>52.072093106003841</v>
      </c>
      <c r="AG113">
        <f t="shared" si="77"/>
        <v>56.639820571442769</v>
      </c>
      <c r="AH113">
        <f t="shared" si="78"/>
        <v>61.207548036881704</v>
      </c>
      <c r="AI113">
        <f t="shared" si="79"/>
        <v>67.602366488496216</v>
      </c>
      <c r="AJ113">
        <f t="shared" si="80"/>
        <v>73.997184940110714</v>
      </c>
      <c r="AK113">
        <f t="shared" si="81"/>
        <v>86.786821843339737</v>
      </c>
      <c r="AL113"/>
    </row>
    <row r="114" spans="1:40" x14ac:dyDescent="0.2">
      <c r="A114" s="2" t="s">
        <v>179</v>
      </c>
      <c r="B114" s="28">
        <v>0</v>
      </c>
      <c r="C114" s="28">
        <v>0</v>
      </c>
      <c r="D114" s="28">
        <v>0</v>
      </c>
      <c r="E114" s="2">
        <v>11</v>
      </c>
      <c r="F114" s="2">
        <v>29</v>
      </c>
      <c r="G114" s="2">
        <v>36</v>
      </c>
      <c r="H114" s="2">
        <v>40</v>
      </c>
      <c r="I114" s="2">
        <v>65</v>
      </c>
      <c r="J114" s="2">
        <v>71</v>
      </c>
      <c r="K114" s="2">
        <v>67</v>
      </c>
      <c r="L114" s="28">
        <f t="shared" si="59"/>
        <v>70.5</v>
      </c>
      <c r="M114" s="2">
        <v>74</v>
      </c>
      <c r="N114" s="28">
        <f t="shared" si="83"/>
        <v>81</v>
      </c>
      <c r="O114" s="2">
        <v>71.5</v>
      </c>
      <c r="W114">
        <v>0.88294764058987285</v>
      </c>
      <c r="X114"/>
      <c r="Y114">
        <f t="shared" si="55"/>
        <v>0</v>
      </c>
      <c r="Z114">
        <f t="shared" si="70"/>
        <v>0</v>
      </c>
      <c r="AA114">
        <f t="shared" si="71"/>
        <v>0</v>
      </c>
      <c r="AB114">
        <f t="shared" si="72"/>
        <v>9.7124240464886018</v>
      </c>
      <c r="AC114">
        <f t="shared" si="73"/>
        <v>25.605481577106314</v>
      </c>
      <c r="AD114">
        <f t="shared" si="74"/>
        <v>31.786115061235421</v>
      </c>
      <c r="AE114">
        <f t="shared" si="75"/>
        <v>35.31790562359491</v>
      </c>
      <c r="AF114">
        <f t="shared" si="76"/>
        <v>57.391596638341738</v>
      </c>
      <c r="AG114">
        <f t="shared" si="77"/>
        <v>62.689282481880973</v>
      </c>
      <c r="AH114">
        <f t="shared" si="78"/>
        <v>59.157491919521483</v>
      </c>
      <c r="AI114">
        <f t="shared" si="79"/>
        <v>62.247808661586035</v>
      </c>
      <c r="AJ114">
        <f t="shared" si="80"/>
        <v>65.338125403650594</v>
      </c>
      <c r="AK114">
        <f t="shared" si="81"/>
        <v>71.518758887779697</v>
      </c>
      <c r="AL114"/>
    </row>
    <row r="115" spans="1:40" x14ac:dyDescent="0.2">
      <c r="A115" s="2" t="s">
        <v>180</v>
      </c>
      <c r="B115" s="28">
        <v>0</v>
      </c>
      <c r="C115" s="28">
        <v>0</v>
      </c>
      <c r="D115" s="28">
        <v>0</v>
      </c>
      <c r="E115" s="2">
        <v>14</v>
      </c>
      <c r="F115" s="2">
        <v>34</v>
      </c>
      <c r="G115" s="2">
        <v>34</v>
      </c>
      <c r="H115" s="2">
        <v>48</v>
      </c>
      <c r="I115" s="2">
        <v>63</v>
      </c>
      <c r="J115" s="28">
        <f t="shared" si="59"/>
        <v>66</v>
      </c>
      <c r="K115" s="2">
        <v>69</v>
      </c>
      <c r="L115" s="28">
        <f t="shared" si="59"/>
        <v>70.5</v>
      </c>
      <c r="M115" s="2">
        <v>72</v>
      </c>
      <c r="N115" s="28">
        <f t="shared" si="83"/>
        <v>75</v>
      </c>
      <c r="O115" s="2">
        <v>70.2</v>
      </c>
      <c r="W115">
        <v>0.88294764058987285</v>
      </c>
      <c r="X115"/>
      <c r="Y115">
        <f t="shared" si="55"/>
        <v>0</v>
      </c>
      <c r="Z115">
        <f t="shared" si="70"/>
        <v>0</v>
      </c>
      <c r="AA115">
        <f t="shared" si="71"/>
        <v>0</v>
      </c>
      <c r="AB115">
        <f t="shared" si="72"/>
        <v>12.361266968258221</v>
      </c>
      <c r="AC115">
        <f t="shared" si="73"/>
        <v>30.020219780055676</v>
      </c>
      <c r="AD115">
        <f t="shared" si="74"/>
        <v>30.020219780055676</v>
      </c>
      <c r="AE115">
        <f t="shared" si="75"/>
        <v>42.381486748313897</v>
      </c>
      <c r="AF115">
        <f t="shared" si="76"/>
        <v>55.625701357161986</v>
      </c>
      <c r="AG115">
        <f t="shared" si="77"/>
        <v>58.274544278931607</v>
      </c>
      <c r="AH115">
        <f t="shared" si="78"/>
        <v>60.923387200701228</v>
      </c>
      <c r="AI115">
        <f t="shared" si="79"/>
        <v>62.247808661586035</v>
      </c>
      <c r="AJ115">
        <f t="shared" si="80"/>
        <v>63.572230122470842</v>
      </c>
      <c r="AK115">
        <f t="shared" si="81"/>
        <v>66.22107304424047</v>
      </c>
    </row>
    <row r="116" spans="1:40" x14ac:dyDescent="0.2">
      <c r="A116" s="2" t="s">
        <v>181</v>
      </c>
      <c r="B116" s="28">
        <v>0</v>
      </c>
      <c r="C116" s="28">
        <v>0</v>
      </c>
      <c r="D116" s="28">
        <f t="shared" si="69"/>
        <v>3</v>
      </c>
      <c r="E116" s="2">
        <v>16</v>
      </c>
      <c r="F116" s="2">
        <v>29</v>
      </c>
      <c r="G116" s="2">
        <v>38</v>
      </c>
      <c r="H116" s="2">
        <v>50</v>
      </c>
      <c r="I116" s="2">
        <v>61</v>
      </c>
      <c r="J116" s="28">
        <f t="shared" si="59"/>
        <v>63</v>
      </c>
      <c r="K116" s="2">
        <v>65</v>
      </c>
      <c r="L116" s="28">
        <f t="shared" si="59"/>
        <v>71.5</v>
      </c>
      <c r="M116" s="2">
        <v>78</v>
      </c>
      <c r="N116" s="28">
        <f t="shared" si="83"/>
        <v>91</v>
      </c>
      <c r="O116" s="2">
        <v>70.3</v>
      </c>
      <c r="W116">
        <v>0.88294764058987285</v>
      </c>
      <c r="Y116">
        <f t="shared" si="55"/>
        <v>0</v>
      </c>
      <c r="Z116">
        <f t="shared" si="70"/>
        <v>0</v>
      </c>
      <c r="AA116">
        <f t="shared" si="71"/>
        <v>2.6488429217696186</v>
      </c>
      <c r="AB116">
        <f t="shared" si="72"/>
        <v>14.127162249437966</v>
      </c>
      <c r="AC116">
        <f t="shared" si="73"/>
        <v>25.605481577106314</v>
      </c>
      <c r="AD116">
        <f t="shared" si="74"/>
        <v>33.552010342415166</v>
      </c>
      <c r="AE116">
        <f t="shared" si="75"/>
        <v>44.147382029493642</v>
      </c>
      <c r="AF116">
        <f t="shared" si="76"/>
        <v>53.859806075982242</v>
      </c>
      <c r="AG116">
        <f t="shared" si="77"/>
        <v>55.625701357161986</v>
      </c>
      <c r="AH116">
        <f t="shared" si="78"/>
        <v>57.391596638341738</v>
      </c>
      <c r="AI116">
        <f t="shared" si="79"/>
        <v>63.130756302175911</v>
      </c>
      <c r="AJ116">
        <f t="shared" si="80"/>
        <v>68.869915966010083</v>
      </c>
      <c r="AK116">
        <f t="shared" si="81"/>
        <v>80.348235293678428</v>
      </c>
    </row>
    <row r="117" spans="1:40" x14ac:dyDescent="0.2">
      <c r="A117" s="2" t="s">
        <v>182</v>
      </c>
      <c r="B117" s="28">
        <v>0</v>
      </c>
      <c r="C117" s="28">
        <v>0</v>
      </c>
      <c r="D117" s="2">
        <v>4</v>
      </c>
      <c r="E117" s="2">
        <v>23</v>
      </c>
      <c r="F117" s="2">
        <v>33</v>
      </c>
      <c r="G117" s="2">
        <v>42</v>
      </c>
      <c r="H117" s="2">
        <v>48</v>
      </c>
      <c r="I117" s="2">
        <v>60</v>
      </c>
      <c r="J117" s="2">
        <v>64</v>
      </c>
      <c r="K117" s="2">
        <v>71</v>
      </c>
      <c r="L117" s="28">
        <f t="shared" ref="L117" si="84">(K117-J117)/(K$59-J$59)*(L$59-K$59)+K117</f>
        <v>78</v>
      </c>
      <c r="M117" s="28">
        <f t="shared" ref="M117" si="85">(L117-K117)/(L$59-K$59)*(M$59-L$59)+L117</f>
        <v>85</v>
      </c>
      <c r="N117" s="28">
        <f t="shared" ref="N117" si="86">(M117-L117)/(M$59-L$59)*(N$59-M$59)+M117</f>
        <v>99</v>
      </c>
      <c r="O117" s="2">
        <v>69.3</v>
      </c>
      <c r="W117">
        <v>0.84804815772972064</v>
      </c>
      <c r="Y117">
        <f t="shared" si="55"/>
        <v>0</v>
      </c>
      <c r="Z117">
        <f t="shared" si="70"/>
        <v>0</v>
      </c>
      <c r="AA117">
        <f t="shared" si="71"/>
        <v>3.3921926309188826</v>
      </c>
      <c r="AB117">
        <f t="shared" si="72"/>
        <v>19.505107627783573</v>
      </c>
      <c r="AC117">
        <f t="shared" si="73"/>
        <v>27.985589205080782</v>
      </c>
      <c r="AD117">
        <f t="shared" si="74"/>
        <v>35.618022624648269</v>
      </c>
      <c r="AE117">
        <f t="shared" si="75"/>
        <v>40.706311571026589</v>
      </c>
      <c r="AF117">
        <f t="shared" si="76"/>
        <v>50.882889463783236</v>
      </c>
      <c r="AG117">
        <f t="shared" si="77"/>
        <v>54.275082094702121</v>
      </c>
      <c r="AH117">
        <f t="shared" si="78"/>
        <v>60.211419198810162</v>
      </c>
      <c r="AI117">
        <f t="shared" si="79"/>
        <v>66.147756302918211</v>
      </c>
      <c r="AJ117">
        <f t="shared" si="80"/>
        <v>72.084093407026259</v>
      </c>
      <c r="AK117">
        <f t="shared" si="81"/>
        <v>83.956767615242342</v>
      </c>
    </row>
    <row r="118" spans="1:40" x14ac:dyDescent="0.2">
      <c r="A118" s="2" t="s">
        <v>183</v>
      </c>
      <c r="B118" s="28">
        <v>0</v>
      </c>
      <c r="C118" s="28">
        <v>0</v>
      </c>
      <c r="D118" s="2">
        <f>6/99*100</f>
        <v>6.0606060606060606</v>
      </c>
      <c r="E118" s="2">
        <v>23</v>
      </c>
      <c r="F118" s="2">
        <v>34</v>
      </c>
      <c r="G118" s="2">
        <v>34</v>
      </c>
      <c r="H118" s="2">
        <v>50</v>
      </c>
      <c r="I118" s="2">
        <v>50</v>
      </c>
      <c r="J118" s="2">
        <v>63</v>
      </c>
      <c r="K118" s="2">
        <v>71</v>
      </c>
      <c r="L118" s="28">
        <f t="shared" ref="L118:N119" si="87">(K118-J118)/(K$59-J$59)*(L$59-K$59)+K118</f>
        <v>79</v>
      </c>
      <c r="M118" s="28">
        <f t="shared" ref="M118" si="88">(L118-K118)/(L$59-K$59)*(M$59-L$59)+L118</f>
        <v>87</v>
      </c>
      <c r="N118" s="28">
        <v>100</v>
      </c>
      <c r="O118" s="2">
        <v>76.3</v>
      </c>
      <c r="W118">
        <v>0.84804815772972064</v>
      </c>
      <c r="Y118">
        <f t="shared" si="55"/>
        <v>0</v>
      </c>
      <c r="Z118">
        <f t="shared" si="70"/>
        <v>0</v>
      </c>
      <c r="AA118">
        <f t="shared" si="71"/>
        <v>5.1396858044225491</v>
      </c>
      <c r="AB118">
        <f t="shared" si="72"/>
        <v>19.505107627783573</v>
      </c>
      <c r="AC118">
        <f t="shared" si="73"/>
        <v>28.833637362810503</v>
      </c>
      <c r="AD118">
        <f t="shared" si="74"/>
        <v>28.833637362810503</v>
      </c>
      <c r="AE118">
        <f t="shared" si="75"/>
        <v>42.402407886486031</v>
      </c>
      <c r="AF118">
        <f t="shared" si="76"/>
        <v>42.402407886486031</v>
      </c>
      <c r="AG118">
        <f t="shared" si="77"/>
        <v>53.4270339369724</v>
      </c>
      <c r="AH118">
        <f t="shared" si="78"/>
        <v>60.211419198810162</v>
      </c>
      <c r="AI118">
        <f t="shared" si="79"/>
        <v>66.995804460647932</v>
      </c>
      <c r="AJ118">
        <f t="shared" si="80"/>
        <v>73.780189722485702</v>
      </c>
      <c r="AK118">
        <f t="shared" si="81"/>
        <v>84.804815772972063</v>
      </c>
    </row>
    <row r="119" spans="1:40" x14ac:dyDescent="0.2">
      <c r="A119" s="2" t="s">
        <v>184</v>
      </c>
      <c r="B119" s="28">
        <v>0</v>
      </c>
      <c r="C119" s="28">
        <v>0</v>
      </c>
      <c r="D119" s="2">
        <v>5</v>
      </c>
      <c r="E119" s="2">
        <v>23</v>
      </c>
      <c r="F119" s="2">
        <v>28</v>
      </c>
      <c r="G119" s="29">
        <v>40</v>
      </c>
      <c r="H119" s="2">
        <v>52</v>
      </c>
      <c r="I119" s="2">
        <v>45</v>
      </c>
      <c r="J119" s="2">
        <v>66</v>
      </c>
      <c r="K119" s="2">
        <v>66</v>
      </c>
      <c r="L119" s="28">
        <f t="shared" ref="L119" si="89">(M119+K119)/2</f>
        <v>70.5</v>
      </c>
      <c r="M119" s="2">
        <v>75</v>
      </c>
      <c r="N119" s="28">
        <f t="shared" si="87"/>
        <v>84</v>
      </c>
      <c r="O119" s="2">
        <v>73.2</v>
      </c>
      <c r="W119">
        <v>0.81649655089226403</v>
      </c>
      <c r="Y119">
        <f>B119*$W119</f>
        <v>0</v>
      </c>
      <c r="Z119">
        <f t="shared" si="70"/>
        <v>0</v>
      </c>
      <c r="AA119">
        <f t="shared" si="71"/>
        <v>4.0824827544613198</v>
      </c>
      <c r="AB119">
        <f t="shared" si="72"/>
        <v>18.779420670522072</v>
      </c>
      <c r="AC119">
        <f t="shared" si="73"/>
        <v>22.861903424983392</v>
      </c>
      <c r="AD119">
        <f t="shared" si="74"/>
        <v>32.659862035690558</v>
      </c>
      <c r="AE119">
        <f t="shared" si="75"/>
        <v>42.457820646397728</v>
      </c>
      <c r="AF119">
        <f t="shared" si="76"/>
        <v>36.742344790151883</v>
      </c>
      <c r="AG119">
        <f t="shared" si="77"/>
        <v>53.888772358889426</v>
      </c>
      <c r="AH119">
        <f t="shared" si="78"/>
        <v>53.888772358889426</v>
      </c>
      <c r="AI119">
        <f t="shared" si="79"/>
        <v>57.563006837904616</v>
      </c>
      <c r="AJ119">
        <f>M119*$W119</f>
        <v>61.2372413169198</v>
      </c>
      <c r="AK119">
        <f t="shared" si="81"/>
        <v>68.585710274950173</v>
      </c>
    </row>
    <row r="120" spans="1:40" x14ac:dyDescent="0.2">
      <c r="B120" s="28">
        <f>B119/100</f>
        <v>0</v>
      </c>
      <c r="C120" s="28">
        <f t="shared" ref="C120:N120" si="90">C119/100</f>
        <v>0</v>
      </c>
      <c r="D120" s="28">
        <f t="shared" si="90"/>
        <v>0.05</v>
      </c>
      <c r="E120" s="28">
        <f t="shared" si="90"/>
        <v>0.23</v>
      </c>
      <c r="F120" s="28">
        <f t="shared" si="90"/>
        <v>0.28000000000000003</v>
      </c>
      <c r="G120" s="28">
        <f t="shared" si="90"/>
        <v>0.4</v>
      </c>
      <c r="H120" s="28">
        <f t="shared" si="90"/>
        <v>0.52</v>
      </c>
      <c r="I120" s="28">
        <f t="shared" si="90"/>
        <v>0.45</v>
      </c>
      <c r="J120" s="28">
        <f t="shared" si="90"/>
        <v>0.66</v>
      </c>
      <c r="K120" s="28">
        <f t="shared" si="90"/>
        <v>0.66</v>
      </c>
      <c r="L120" s="28">
        <f t="shared" si="90"/>
        <v>0.70499999999999996</v>
      </c>
      <c r="M120" s="28">
        <f t="shared" si="90"/>
        <v>0.75</v>
      </c>
      <c r="N120" s="28">
        <f t="shared" si="90"/>
        <v>0.84</v>
      </c>
      <c r="W120"/>
      <c r="Y120" s="26">
        <v>10</v>
      </c>
      <c r="Z120" s="26">
        <v>20</v>
      </c>
      <c r="AA120" s="26">
        <v>30</v>
      </c>
      <c r="AB120" s="26">
        <v>40</v>
      </c>
      <c r="AC120" s="26">
        <v>50</v>
      </c>
      <c r="AD120" s="26">
        <v>60</v>
      </c>
      <c r="AE120" s="26">
        <v>70</v>
      </c>
      <c r="AF120" s="26">
        <v>80</v>
      </c>
      <c r="AG120" s="26">
        <v>90</v>
      </c>
      <c r="AH120" s="26">
        <v>100</v>
      </c>
      <c r="AI120" s="26">
        <v>110</v>
      </c>
      <c r="AJ120" s="26">
        <v>120</v>
      </c>
      <c r="AK120" s="26">
        <v>140</v>
      </c>
    </row>
    <row r="121" spans="1:40" x14ac:dyDescent="0.2">
      <c r="B121" s="26">
        <v>10</v>
      </c>
      <c r="C121" s="26">
        <v>20</v>
      </c>
      <c r="D121" s="26">
        <v>30</v>
      </c>
      <c r="E121" s="26">
        <v>40</v>
      </c>
      <c r="F121" s="26">
        <v>50</v>
      </c>
      <c r="G121" s="26">
        <v>60</v>
      </c>
      <c r="H121" s="26">
        <v>70</v>
      </c>
      <c r="I121" s="26">
        <v>80</v>
      </c>
      <c r="J121" s="26">
        <v>90</v>
      </c>
      <c r="K121" s="26">
        <v>100</v>
      </c>
      <c r="L121" s="26">
        <v>110</v>
      </c>
      <c r="M121" s="26">
        <v>120</v>
      </c>
      <c r="N121" s="26">
        <v>140</v>
      </c>
      <c r="O121" s="2">
        <f>AVERAGE(O60:O119)</f>
        <v>74.170267857142861</v>
      </c>
      <c r="W121">
        <f>SUM(W60:W119)</f>
        <v>53.028905572586254</v>
      </c>
      <c r="X121"/>
      <c r="Y121">
        <f>SUM(Y60:Y119)/$W$121</f>
        <v>0.11287022130685057</v>
      </c>
      <c r="Z121">
        <f t="shared" ref="Z121:AK121" si="91">SUM(Z60:Z119)/$W$121</f>
        <v>1.072451074455987</v>
      </c>
      <c r="AA121">
        <f t="shared" si="91"/>
        <v>7.4007724692108781</v>
      </c>
      <c r="AB121">
        <f t="shared" si="91"/>
        <v>18.023483508885409</v>
      </c>
      <c r="AC121">
        <f t="shared" si="91"/>
        <v>28.797255302158984</v>
      </c>
      <c r="AD121">
        <f t="shared" si="91"/>
        <v>38.305318222304408</v>
      </c>
      <c r="AE121">
        <f t="shared" si="91"/>
        <v>48.078832813283505</v>
      </c>
      <c r="AF121">
        <f t="shared" si="91"/>
        <v>55.517594025218486</v>
      </c>
      <c r="AG121">
        <f t="shared" si="91"/>
        <v>62.227825047043176</v>
      </c>
      <c r="AH121">
        <f t="shared" si="91"/>
        <v>66.856307655514044</v>
      </c>
      <c r="AI121">
        <f t="shared" si="91"/>
        <v>71.434877871812475</v>
      </c>
      <c r="AJ121">
        <f t="shared" si="91"/>
        <v>76.063541811885443</v>
      </c>
      <c r="AK121">
        <f t="shared" si="91"/>
        <v>84.44783247830847</v>
      </c>
      <c r="AM121" s="2" t="s">
        <v>195</v>
      </c>
      <c r="AN121" s="2">
        <v>73.2</v>
      </c>
    </row>
    <row r="122" spans="1:40" x14ac:dyDescent="0.2">
      <c r="B122" s="2">
        <f>AVERAGE(B60:B119)</f>
        <v>0.1</v>
      </c>
      <c r="C122" s="2">
        <f t="shared" ref="C122:M122" si="92">AVERAGE(C60:C119)</f>
        <v>0.96883333333333332</v>
      </c>
      <c r="D122" s="2">
        <f t="shared" si="92"/>
        <v>6.7019797979797984</v>
      </c>
      <c r="E122" s="2">
        <f>AVERAGE(E60:E119)</f>
        <v>16.492180134680137</v>
      </c>
      <c r="F122" s="2">
        <f t="shared" si="92"/>
        <v>26.359092592592592</v>
      </c>
      <c r="G122" s="2">
        <f t="shared" si="92"/>
        <v>35.634160246533135</v>
      </c>
      <c r="H122" s="2">
        <f t="shared" si="92"/>
        <v>44.773027734976885</v>
      </c>
      <c r="I122" s="2">
        <f t="shared" si="92"/>
        <v>51.776553672316382</v>
      </c>
      <c r="J122" s="2">
        <f t="shared" si="92"/>
        <v>58.014821092278723</v>
      </c>
      <c r="K122" s="2">
        <f>AVERAGE(K60:K119)</f>
        <v>62.336271186440683</v>
      </c>
      <c r="L122" s="2">
        <f t="shared" si="92"/>
        <v>66.631779661016949</v>
      </c>
      <c r="M122" s="2">
        <f t="shared" si="92"/>
        <v>70.967089787389313</v>
      </c>
      <c r="N122" s="2">
        <f>AVERAGE(N60:N119)</f>
        <v>78.827966101694926</v>
      </c>
      <c r="X122" t="s">
        <v>209</v>
      </c>
      <c r="Y122" s="2">
        <f>STDEV(Y60:Y119)/SQRT(COUNT(Y60:Y119))</f>
        <v>0.10882516922977986</v>
      </c>
      <c r="Z122" s="2">
        <f t="shared" ref="Z122:AJ122" si="93">STDEV(Z60:Z119)/SQRT(COUNT(Z60:Z119))</f>
        <v>0.28687137872170809</v>
      </c>
      <c r="AA122" s="2">
        <f t="shared" si="93"/>
        <v>1.1662707389828522</v>
      </c>
      <c r="AB122" s="2">
        <f t="shared" si="93"/>
        <v>2.03827754408064</v>
      </c>
      <c r="AC122" s="2">
        <f t="shared" si="93"/>
        <v>2.3521498323176924</v>
      </c>
      <c r="AD122" s="2">
        <f>STDEV(AD60:AD119)/SQRT(COUNT(AD60:AD119))</f>
        <v>2.533192052164785</v>
      </c>
      <c r="AE122" s="2">
        <f t="shared" si="93"/>
        <v>2.6344268980374625</v>
      </c>
      <c r="AF122" s="2">
        <f t="shared" si="93"/>
        <v>2.5810563222232639</v>
      </c>
      <c r="AG122" s="2">
        <f t="shared" si="93"/>
        <v>2.2172609771024256</v>
      </c>
      <c r="AH122" s="2">
        <f t="shared" si="93"/>
        <v>2.0457862101731479</v>
      </c>
      <c r="AI122" s="2">
        <f t="shared" si="93"/>
        <v>1.8844512471538606</v>
      </c>
      <c r="AJ122" s="2">
        <f t="shared" si="93"/>
        <v>1.7149547510949905</v>
      </c>
      <c r="AK122" s="2">
        <f>STDEV(AK60:AK119)/SQRT(COUNT(AK60:AK119))</f>
        <v>1.389025483843473</v>
      </c>
      <c r="AL122"/>
      <c r="AM122"/>
    </row>
    <row r="123" spans="1:40" x14ac:dyDescent="0.2">
      <c r="A123" s="2" t="s">
        <v>190</v>
      </c>
      <c r="B123" s="2">
        <f>STDEV(B60:B119)</f>
        <v>0.7745966692414834</v>
      </c>
      <c r="C123" s="2">
        <f t="shared" ref="C123:N123" si="94">STDEV(C60:C119)</f>
        <v>2.0898804536945321</v>
      </c>
      <c r="D123" s="2">
        <f t="shared" si="94"/>
        <v>8.5165047338426021</v>
      </c>
      <c r="E123" s="2">
        <f t="shared" si="94"/>
        <v>15.285876869108339</v>
      </c>
      <c r="F123" s="2">
        <f t="shared" si="94"/>
        <v>18.402620575810523</v>
      </c>
      <c r="G123" s="2">
        <f t="shared" si="94"/>
        <v>20.342114304135873</v>
      </c>
      <c r="H123" s="2">
        <f t="shared" si="94"/>
        <v>22.195242875478311</v>
      </c>
      <c r="I123" s="2">
        <f t="shared" si="94"/>
        <v>23.056663741723117</v>
      </c>
      <c r="J123" s="2">
        <f t="shared" si="94"/>
        <v>22.03947894959239</v>
      </c>
      <c r="K123" s="2">
        <f t="shared" si="94"/>
        <v>22.000134082530671</v>
      </c>
      <c r="L123" s="2">
        <f t="shared" si="94"/>
        <v>22.219554814954158</v>
      </c>
      <c r="M123" s="2">
        <f t="shared" si="94"/>
        <v>22.544369814343966</v>
      </c>
      <c r="N123" s="2">
        <f t="shared" si="94"/>
        <v>23.389524311453457</v>
      </c>
      <c r="X123" t="s">
        <v>300</v>
      </c>
      <c r="Y123">
        <f>Y121+Y122</f>
        <v>0.22169539053663043</v>
      </c>
      <c r="Z123">
        <f t="shared" ref="Z123:AJ123" si="95">Z121+Z122</f>
        <v>1.3593224531776951</v>
      </c>
      <c r="AA123">
        <f t="shared" si="95"/>
        <v>8.5670432081937307</v>
      </c>
      <c r="AB123">
        <f t="shared" si="95"/>
        <v>20.061761052966048</v>
      </c>
      <c r="AC123">
        <f t="shared" si="95"/>
        <v>31.149405134476677</v>
      </c>
      <c r="AD123">
        <f t="shared" si="95"/>
        <v>40.838510274469193</v>
      </c>
      <c r="AE123">
        <f t="shared" si="95"/>
        <v>50.713259711320966</v>
      </c>
      <c r="AF123">
        <f t="shared" si="95"/>
        <v>58.098650347441747</v>
      </c>
      <c r="AG123">
        <f t="shared" si="95"/>
        <v>64.445086024145596</v>
      </c>
      <c r="AH123">
        <f t="shared" si="95"/>
        <v>68.902093865687192</v>
      </c>
      <c r="AI123">
        <f t="shared" si="95"/>
        <v>73.319329118966337</v>
      </c>
      <c r="AJ123">
        <f t="shared" si="95"/>
        <v>77.778496562980436</v>
      </c>
      <c r="AK123">
        <f>AK121+AK122</f>
        <v>85.836857962151939</v>
      </c>
      <c r="AM123" t="s">
        <v>302</v>
      </c>
      <c r="AN123">
        <v>70</v>
      </c>
    </row>
    <row r="124" spans="1:40" x14ac:dyDescent="0.2">
      <c r="A124" s="2" t="s">
        <v>209</v>
      </c>
      <c r="B124" s="2">
        <f>B123/SQRT(COUNT(B60:B119))</f>
        <v>0.1</v>
      </c>
      <c r="C124" s="2">
        <f t="shared" ref="C124:N124" si="96">C123/SQRT(COUNT(C60:C119))</f>
        <v>0.2698024064241108</v>
      </c>
      <c r="D124" s="2">
        <f t="shared" si="96"/>
        <v>1.0994760334023008</v>
      </c>
      <c r="E124" s="2">
        <f t="shared" si="96"/>
        <v>1.9733982182077923</v>
      </c>
      <c r="F124" s="2">
        <f t="shared" si="96"/>
        <v>2.3757681005562699</v>
      </c>
      <c r="G124" s="2">
        <f t="shared" si="96"/>
        <v>2.6483177083028893</v>
      </c>
      <c r="H124" s="2">
        <f t="shared" si="96"/>
        <v>2.8895744989134111</v>
      </c>
      <c r="I124" s="2">
        <f t="shared" si="96"/>
        <v>3.0017219433859803</v>
      </c>
      <c r="J124" s="2">
        <f t="shared" si="96"/>
        <v>2.8692957630322251</v>
      </c>
      <c r="K124" s="2">
        <f t="shared" si="96"/>
        <v>2.864173497636775</v>
      </c>
      <c r="L124" s="2">
        <f t="shared" si="96"/>
        <v>2.8927396438376034</v>
      </c>
      <c r="M124" s="2">
        <f t="shared" si="96"/>
        <v>2.9350269548783996</v>
      </c>
      <c r="N124" s="2">
        <f t="shared" si="96"/>
        <v>3.0450566984676297</v>
      </c>
      <c r="X124" t="s">
        <v>301</v>
      </c>
      <c r="Y124">
        <f>Y121-Y122</f>
        <v>4.0450520770707044E-3</v>
      </c>
      <c r="Z124">
        <f t="shared" ref="Z124:AJ124" si="97">Z121-Z122</f>
        <v>0.78557969573427888</v>
      </c>
      <c r="AA124">
        <f t="shared" si="97"/>
        <v>6.2345017302280255</v>
      </c>
      <c r="AB124">
        <f t="shared" si="97"/>
        <v>15.98520596480477</v>
      </c>
      <c r="AC124">
        <f t="shared" si="97"/>
        <v>26.445105469841291</v>
      </c>
      <c r="AD124">
        <f t="shared" si="97"/>
        <v>35.772126170139622</v>
      </c>
      <c r="AE124">
        <f t="shared" si="97"/>
        <v>45.444405915246044</v>
      </c>
      <c r="AF124">
        <f t="shared" si="97"/>
        <v>52.936537702995224</v>
      </c>
      <c r="AG124">
        <f t="shared" si="97"/>
        <v>60.010564069940749</v>
      </c>
      <c r="AH124">
        <f t="shared" si="97"/>
        <v>64.810521445340896</v>
      </c>
      <c r="AI124">
        <f t="shared" si="97"/>
        <v>69.550426624658613</v>
      </c>
      <c r="AJ124">
        <f t="shared" si="97"/>
        <v>74.34858706079045</v>
      </c>
      <c r="AK124">
        <f>AK121-AK122</f>
        <v>83.058806994465002</v>
      </c>
      <c r="AM124" t="s">
        <v>303</v>
      </c>
      <c r="AN124">
        <v>76.8</v>
      </c>
    </row>
    <row r="125" spans="1:40" x14ac:dyDescent="0.2">
      <c r="A125" s="2" t="s">
        <v>207</v>
      </c>
      <c r="B125" s="2">
        <f>B122+B124</f>
        <v>0.2</v>
      </c>
      <c r="C125" s="2">
        <f t="shared" ref="C125:N125" si="98">C122+C124</f>
        <v>1.2386357397574441</v>
      </c>
      <c r="D125" s="2">
        <f t="shared" si="98"/>
        <v>7.801455831382099</v>
      </c>
      <c r="E125" s="2">
        <f t="shared" si="98"/>
        <v>18.465578352887928</v>
      </c>
      <c r="F125" s="2">
        <f t="shared" si="98"/>
        <v>28.73486069314886</v>
      </c>
      <c r="G125" s="2">
        <f t="shared" si="98"/>
        <v>38.282477954836025</v>
      </c>
      <c r="H125" s="2">
        <f t="shared" si="98"/>
        <v>47.662602233890297</v>
      </c>
      <c r="I125" s="2">
        <f t="shared" si="98"/>
        <v>54.778275615702363</v>
      </c>
      <c r="J125" s="2">
        <f t="shared" si="98"/>
        <v>60.88411685531095</v>
      </c>
      <c r="K125" s="2">
        <f t="shared" si="98"/>
        <v>65.200444684077453</v>
      </c>
      <c r="L125" s="2">
        <f t="shared" si="98"/>
        <v>69.52451930485455</v>
      </c>
      <c r="M125" s="2">
        <f t="shared" si="98"/>
        <v>73.902116742267708</v>
      </c>
      <c r="N125" s="2">
        <f t="shared" si="98"/>
        <v>81.873022800162559</v>
      </c>
      <c r="P125" s="2" t="s">
        <v>195</v>
      </c>
      <c r="R125" s="2">
        <f>MAX(O60:O119)</f>
        <v>103.4</v>
      </c>
    </row>
    <row r="126" spans="1:40" x14ac:dyDescent="0.2">
      <c r="A126" s="2" t="s">
        <v>208</v>
      </c>
      <c r="B126" s="2">
        <f>B122-B124</f>
        <v>0</v>
      </c>
      <c r="C126" s="2">
        <f t="shared" ref="C126:M126" si="99">C122-C124</f>
        <v>0.69903092690922253</v>
      </c>
      <c r="D126" s="2">
        <f t="shared" si="99"/>
        <v>5.6025037645774978</v>
      </c>
      <c r="E126" s="2">
        <f t="shared" si="99"/>
        <v>14.518781916472344</v>
      </c>
      <c r="F126" s="2">
        <f t="shared" si="99"/>
        <v>23.983324492036324</v>
      </c>
      <c r="G126" s="2">
        <f t="shared" si="99"/>
        <v>32.985842538230244</v>
      </c>
      <c r="H126" s="2">
        <f t="shared" si="99"/>
        <v>41.883453236063474</v>
      </c>
      <c r="I126" s="2">
        <f t="shared" si="99"/>
        <v>48.774831728930401</v>
      </c>
      <c r="J126" s="2">
        <f t="shared" si="99"/>
        <v>55.145525329246496</v>
      </c>
      <c r="K126" s="2">
        <f t="shared" si="99"/>
        <v>59.472097688803906</v>
      </c>
      <c r="L126" s="2">
        <f t="shared" si="99"/>
        <v>63.739040017179349</v>
      </c>
      <c r="M126" s="2">
        <f t="shared" si="99"/>
        <v>68.032062832510917</v>
      </c>
      <c r="N126" s="2">
        <f>N122-N124</f>
        <v>75.782909403227293</v>
      </c>
      <c r="P126" s="2">
        <v>74.5</v>
      </c>
    </row>
    <row r="127" spans="1:40" x14ac:dyDescent="0.2">
      <c r="P127" s="2" t="s">
        <v>210</v>
      </c>
    </row>
    <row r="128" spans="1:40" x14ac:dyDescent="0.2">
      <c r="P128" s="2">
        <v>72.900000000000006</v>
      </c>
    </row>
    <row r="129" spans="16:27" x14ac:dyDescent="0.2">
      <c r="P129" s="2" t="s">
        <v>211</v>
      </c>
    </row>
    <row r="130" spans="16:27" x14ac:dyDescent="0.2">
      <c r="P130" s="2">
        <v>80.8</v>
      </c>
    </row>
    <row r="133" spans="16:27" x14ac:dyDescent="0.2">
      <c r="P133" s="16"/>
      <c r="Q133" s="17">
        <v>0</v>
      </c>
      <c r="R133" s="17">
        <v>5</v>
      </c>
      <c r="S133" s="17">
        <v>10</v>
      </c>
      <c r="T133" s="17">
        <v>15</v>
      </c>
      <c r="U133" s="17">
        <v>20</v>
      </c>
      <c r="V133" s="17">
        <v>25</v>
      </c>
      <c r="X133" s="17">
        <v>35</v>
      </c>
      <c r="Y133" s="17">
        <v>40</v>
      </c>
      <c r="Z133" s="17">
        <v>45</v>
      </c>
    </row>
    <row r="134" spans="16:27" x14ac:dyDescent="0.2">
      <c r="P134" s="16">
        <v>0</v>
      </c>
      <c r="Q134" s="44">
        <v>35.6</v>
      </c>
      <c r="R134" s="45">
        <v>35.9</v>
      </c>
      <c r="S134" s="45">
        <v>38.299999999999997</v>
      </c>
      <c r="T134" s="45">
        <v>49</v>
      </c>
      <c r="U134" s="45">
        <v>58.1</v>
      </c>
      <c r="V134" s="45">
        <v>94.2</v>
      </c>
      <c r="X134" s="45">
        <v>98.4</v>
      </c>
      <c r="Y134" s="45">
        <v>91.8</v>
      </c>
      <c r="Z134" s="45">
        <v>83.5</v>
      </c>
    </row>
    <row r="135" spans="16:27" x14ac:dyDescent="0.2">
      <c r="P135" s="16">
        <v>4</v>
      </c>
      <c r="Q135" s="46">
        <v>0</v>
      </c>
      <c r="R135" s="47">
        <v>39.4</v>
      </c>
      <c r="S135" s="48">
        <v>42.1</v>
      </c>
      <c r="T135" s="48">
        <v>48.4</v>
      </c>
      <c r="U135" s="48">
        <v>66.3</v>
      </c>
      <c r="V135" s="48">
        <v>89.5</v>
      </c>
      <c r="X135" s="48">
        <v>103.4</v>
      </c>
      <c r="Y135" s="48">
        <v>94.4</v>
      </c>
      <c r="Z135" s="48">
        <v>90.8</v>
      </c>
    </row>
    <row r="136" spans="16:27" x14ac:dyDescent="0.2">
      <c r="P136" s="16">
        <v>8</v>
      </c>
      <c r="Q136" s="46">
        <v>0</v>
      </c>
      <c r="R136" s="46">
        <v>0</v>
      </c>
      <c r="S136" s="49">
        <v>43.1</v>
      </c>
      <c r="T136" s="49">
        <v>53.1</v>
      </c>
      <c r="U136" s="49">
        <v>67.900000000000006</v>
      </c>
      <c r="V136" s="49">
        <v>87</v>
      </c>
      <c r="X136" s="49">
        <v>97.5</v>
      </c>
      <c r="Y136" s="49">
        <v>91</v>
      </c>
      <c r="Z136" s="49">
        <v>86.3</v>
      </c>
    </row>
    <row r="137" spans="16:27" x14ac:dyDescent="0.2">
      <c r="P137" s="16">
        <v>12</v>
      </c>
      <c r="Q137" s="16">
        <v>0</v>
      </c>
      <c r="R137" s="16">
        <v>0</v>
      </c>
      <c r="S137" s="16">
        <v>0</v>
      </c>
      <c r="T137" s="2">
        <v>58.1</v>
      </c>
      <c r="U137" s="2">
        <v>68.7</v>
      </c>
      <c r="V137" s="2">
        <v>80.599999999999994</v>
      </c>
      <c r="X137" s="2">
        <v>97.5</v>
      </c>
      <c r="Y137" s="2">
        <v>89.4</v>
      </c>
      <c r="Z137" s="2">
        <v>86.9</v>
      </c>
    </row>
    <row r="138" spans="16:27" x14ac:dyDescent="0.2">
      <c r="P138" s="16">
        <v>16</v>
      </c>
      <c r="Q138" s="16">
        <v>0</v>
      </c>
      <c r="R138" s="16">
        <v>0</v>
      </c>
      <c r="S138" s="16">
        <v>0</v>
      </c>
      <c r="T138" s="16">
        <v>0</v>
      </c>
      <c r="U138" s="2">
        <v>74.400000000000006</v>
      </c>
      <c r="V138" s="2">
        <v>81.7</v>
      </c>
      <c r="W138" s="17">
        <v>30</v>
      </c>
      <c r="X138" s="2">
        <v>87.6</v>
      </c>
      <c r="Y138" s="2">
        <v>84.9</v>
      </c>
      <c r="Z138" s="2">
        <v>78</v>
      </c>
    </row>
    <row r="139" spans="16:27" x14ac:dyDescent="0.2">
      <c r="P139" s="16">
        <v>20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2">
        <v>82.4</v>
      </c>
      <c r="W139" s="45">
        <v>97.5</v>
      </c>
      <c r="X139" s="2">
        <v>80.400000000000006</v>
      </c>
      <c r="Y139" s="2">
        <v>75.3</v>
      </c>
      <c r="Z139" s="2">
        <v>73.5</v>
      </c>
      <c r="AA139" s="28"/>
    </row>
    <row r="140" spans="16:27" x14ac:dyDescent="0.2">
      <c r="P140" s="16">
        <v>24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48">
        <v>99.1</v>
      </c>
      <c r="X140" s="2">
        <v>65.5</v>
      </c>
      <c r="Y140" s="2">
        <v>77.2</v>
      </c>
      <c r="Z140" s="2">
        <v>69</v>
      </c>
    </row>
    <row r="141" spans="16:27" x14ac:dyDescent="0.2">
      <c r="P141" s="16">
        <v>28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49">
        <v>101.1</v>
      </c>
      <c r="X141" s="2">
        <v>71.5</v>
      </c>
      <c r="Y141" s="2">
        <v>70.2</v>
      </c>
      <c r="Z141" s="2">
        <v>70.3</v>
      </c>
    </row>
    <row r="142" spans="16:27" x14ac:dyDescent="0.2">
      <c r="P142" s="16">
        <v>32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2">
        <v>83.3</v>
      </c>
      <c r="X142" s="16">
        <v>0</v>
      </c>
      <c r="Y142" s="2">
        <v>69.3</v>
      </c>
      <c r="Z142" s="2">
        <v>76.3</v>
      </c>
    </row>
    <row r="143" spans="16:27" x14ac:dyDescent="0.2">
      <c r="P143" s="16">
        <v>35.299999999999997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2">
        <v>80.7</v>
      </c>
      <c r="X143" s="16">
        <v>0</v>
      </c>
      <c r="Y143" s="16">
        <v>0</v>
      </c>
      <c r="Z143" s="2">
        <v>73.2</v>
      </c>
    </row>
    <row r="144" spans="16:27" x14ac:dyDescent="0.2">
      <c r="W144" s="2">
        <v>79</v>
      </c>
    </row>
    <row r="145" spans="1:23" x14ac:dyDescent="0.2">
      <c r="W145" s="2">
        <v>85.1</v>
      </c>
    </row>
    <row r="146" spans="1:23" x14ac:dyDescent="0.2">
      <c r="B146" s="2" t="s">
        <v>203</v>
      </c>
      <c r="C146" s="2" t="s">
        <v>204</v>
      </c>
      <c r="D146" s="2" t="s">
        <v>205</v>
      </c>
      <c r="E146" s="2" t="s">
        <v>206</v>
      </c>
      <c r="F146" s="2" t="s">
        <v>189</v>
      </c>
      <c r="G146" s="2" t="s">
        <v>190</v>
      </c>
      <c r="H146" s="2" t="s">
        <v>202</v>
      </c>
      <c r="I146" s="2" t="s">
        <v>192</v>
      </c>
      <c r="J146" s="2" t="s">
        <v>191</v>
      </c>
      <c r="N146" s="2" t="s">
        <v>189</v>
      </c>
      <c r="W146" s="16">
        <v>0</v>
      </c>
    </row>
    <row r="147" spans="1:23" x14ac:dyDescent="0.2">
      <c r="A147" s="2" t="s">
        <v>168</v>
      </c>
      <c r="B147" s="2">
        <v>-85060.109309000007</v>
      </c>
      <c r="C147" s="2">
        <v>-85059.797806999995</v>
      </c>
      <c r="D147" s="2">
        <v>-85059.138699000003</v>
      </c>
      <c r="E147" s="2">
        <v>-85060.759284</v>
      </c>
      <c r="F147" s="2">
        <f>AVERAGE(B147:E147)</f>
        <v>-85059.951274749998</v>
      </c>
      <c r="G147" s="2">
        <f>STDEV(B147:E147)</f>
        <v>0.67371741653686656</v>
      </c>
      <c r="J147" s="2">
        <v>0.19147400000000001</v>
      </c>
      <c r="K147" s="2">
        <v>0.19147700000000001</v>
      </c>
      <c r="L147" s="2">
        <v>0.19197600000000001</v>
      </c>
      <c r="M147" s="2">
        <v>0.19125200000000001</v>
      </c>
      <c r="N147" s="2">
        <f>AVERAGE(J147:M147)</f>
        <v>0.19154475000000001</v>
      </c>
      <c r="W147" s="16">
        <v>0</v>
      </c>
    </row>
    <row r="148" spans="1:23" x14ac:dyDescent="0.2">
      <c r="A148" s="2" t="s">
        <v>167</v>
      </c>
      <c r="B148" s="2">
        <v>-85063.282282</v>
      </c>
      <c r="C148" s="2">
        <v>-85063.574475999994</v>
      </c>
      <c r="D148" s="2">
        <v>-85061.251348999998</v>
      </c>
      <c r="E148" s="2">
        <v>-85065.063678000006</v>
      </c>
      <c r="F148" s="2">
        <f>AVERAGE(B148:E148)</f>
        <v>-85063.292946250003</v>
      </c>
      <c r="G148" s="2">
        <f>STDEV(B148:E148)</f>
        <v>1.568755662731173</v>
      </c>
      <c r="H148" s="2">
        <f>F148-F147*(16001/16000)</f>
        <v>1.9745754546747776</v>
      </c>
      <c r="I148" s="2">
        <f>1/(800*8.6173*10^-5)</f>
        <v>14.505703642672296</v>
      </c>
      <c r="J148" s="2">
        <v>0.31337300000000001</v>
      </c>
      <c r="K148" s="2">
        <v>0.31418600000000002</v>
      </c>
      <c r="L148" s="2">
        <v>0.33019300000000001</v>
      </c>
      <c r="M148" s="2">
        <v>0.25126799999999999</v>
      </c>
      <c r="N148" s="2">
        <f t="shared" ref="N148:N151" si="100">AVERAGE(J148:M148)</f>
        <v>0.302255</v>
      </c>
      <c r="O148" s="2">
        <f>(N148-N147)/6/(1000000*0.001)*(10^-12)/(10^-16)</f>
        <v>0.1845170833333333</v>
      </c>
      <c r="W148" s="16">
        <v>0</v>
      </c>
    </row>
    <row r="149" spans="1:23" x14ac:dyDescent="0.2">
      <c r="A149" s="2" t="s">
        <v>185</v>
      </c>
      <c r="B149" s="2">
        <v>-84655.182188000006</v>
      </c>
      <c r="C149" s="2">
        <v>-84657.291278000004</v>
      </c>
      <c r="D149" s="2">
        <v>-84657.195099999997</v>
      </c>
      <c r="E149" s="2">
        <v>-84655.411924</v>
      </c>
      <c r="F149" s="2">
        <f t="shared" ref="F149:F152" si="101">AVERAGE(B149:E149)</f>
        <v>-84656.270122500006</v>
      </c>
      <c r="G149" s="2">
        <f t="shared" ref="G149:G152" si="102">STDEV(B149:E149)</f>
        <v>1.1281914838018559</v>
      </c>
      <c r="J149" s="2">
        <v>0.274758</v>
      </c>
      <c r="K149" s="2">
        <v>0.27382000000000001</v>
      </c>
      <c r="L149" s="2">
        <v>0.27311000000000002</v>
      </c>
      <c r="M149" s="2">
        <v>0.27483999999999997</v>
      </c>
      <c r="N149" s="2">
        <f t="shared" si="100"/>
        <v>0.27413199999999999</v>
      </c>
    </row>
    <row r="150" spans="1:23" x14ac:dyDescent="0.2">
      <c r="A150" s="2" t="s">
        <v>186</v>
      </c>
      <c r="B150" s="2">
        <v>-84659.191248000003</v>
      </c>
      <c r="C150" s="2">
        <v>-84659.617859999998</v>
      </c>
      <c r="D150" s="2">
        <v>-84658.145778999999</v>
      </c>
      <c r="E150" s="2">
        <v>-84659.271905999994</v>
      </c>
      <c r="F150" s="2">
        <f t="shared" si="101"/>
        <v>-84659.056698250002</v>
      </c>
      <c r="G150" s="2">
        <f t="shared" si="102"/>
        <v>0.63484759340805608</v>
      </c>
      <c r="H150" s="2">
        <f>F150-F149*(16001/16000)</f>
        <v>2.5044411326671252</v>
      </c>
      <c r="I150" s="2">
        <f>1/(1000*8.6173*10^-5)</f>
        <v>11.604562914137839</v>
      </c>
      <c r="J150" s="2">
        <v>0.40095799999999998</v>
      </c>
      <c r="K150" s="2">
        <v>0.41252899999999998</v>
      </c>
      <c r="L150" s="2">
        <v>0.44385799999999997</v>
      </c>
      <c r="M150" s="2">
        <v>0.37393199999999999</v>
      </c>
      <c r="N150" s="2">
        <f t="shared" si="100"/>
        <v>0.40781924999999997</v>
      </c>
      <c r="O150" s="2">
        <f>(N150-N149)/6/(1000000*0.001)*(10^-12)/(10^-16)</f>
        <v>0.2228120833333333</v>
      </c>
    </row>
    <row r="151" spans="1:23" x14ac:dyDescent="0.2">
      <c r="A151" s="2" t="s">
        <v>188</v>
      </c>
      <c r="B151" s="2">
        <v>-84205.643660000002</v>
      </c>
      <c r="F151" s="2">
        <f t="shared" si="101"/>
        <v>-84205.643660000002</v>
      </c>
      <c r="G151" s="2" t="e">
        <f t="shared" si="102"/>
        <v>#DIV/0!</v>
      </c>
      <c r="J151" s="2">
        <v>0.40501799999999999</v>
      </c>
      <c r="N151" s="2">
        <f t="shared" si="100"/>
        <v>0.40501799999999999</v>
      </c>
    </row>
    <row r="152" spans="1:23" x14ac:dyDescent="0.2">
      <c r="A152" s="2" t="s">
        <v>187</v>
      </c>
      <c r="B152" s="2">
        <v>-84206.540422999999</v>
      </c>
      <c r="F152" s="2">
        <f t="shared" si="101"/>
        <v>-84206.540422999999</v>
      </c>
      <c r="G152" s="2" t="e">
        <f t="shared" si="102"/>
        <v>#DIV/0!</v>
      </c>
      <c r="H152" s="2">
        <f>F152-F151*(16001/16000)</f>
        <v>4.3660897287627449</v>
      </c>
      <c r="J152" s="2">
        <v>0.77831099999999998</v>
      </c>
      <c r="N152" s="2">
        <f>AVERAGE(J152:M152)</f>
        <v>0.77831099999999998</v>
      </c>
    </row>
    <row r="154" spans="1:23" x14ac:dyDescent="0.2">
      <c r="A154" s="2">
        <v>50000</v>
      </c>
      <c r="B154" s="2">
        <v>800.51472799999999</v>
      </c>
      <c r="C154" s="2">
        <v>-85061.802169999995</v>
      </c>
      <c r="D154" s="2">
        <v>-83406.207773000002</v>
      </c>
      <c r="E154" s="2">
        <v>362995.32889900001</v>
      </c>
      <c r="F154" s="2">
        <v>5.5916540000000001</v>
      </c>
      <c r="G154" s="2">
        <v>0.20875299999999999</v>
      </c>
      <c r="H154" s="2">
        <f t="shared" ref="H154:H173" si="103">G154-$J$147</f>
        <v>1.7278999999999989E-2</v>
      </c>
    </row>
    <row r="155" spans="1:23" x14ac:dyDescent="0.2">
      <c r="A155" s="2">
        <v>100000</v>
      </c>
      <c r="B155" s="2">
        <v>799.47168299999998</v>
      </c>
      <c r="C155" s="2">
        <v>-85063.550757000005</v>
      </c>
      <c r="D155" s="2">
        <v>-83410.113545999993</v>
      </c>
      <c r="E155" s="2">
        <v>363006.92082</v>
      </c>
      <c r="F155" s="2">
        <v>-23.481300999999998</v>
      </c>
      <c r="G155" s="2">
        <v>0.22180800000000001</v>
      </c>
      <c r="H155" s="2">
        <f t="shared" si="103"/>
        <v>3.0334E-2</v>
      </c>
    </row>
    <row r="156" spans="1:23" x14ac:dyDescent="0.2">
      <c r="A156" s="2">
        <v>150000</v>
      </c>
      <c r="B156" s="2">
        <v>799.405934</v>
      </c>
      <c r="C156" s="2">
        <v>-85063.484675</v>
      </c>
      <c r="D156" s="2">
        <v>-83410.183445000002</v>
      </c>
      <c r="E156" s="2">
        <v>362986.04951500002</v>
      </c>
      <c r="F156" s="2">
        <v>3.7836289999999999</v>
      </c>
      <c r="G156" s="2">
        <v>0.22678499999999999</v>
      </c>
      <c r="H156" s="2">
        <f t="shared" si="103"/>
        <v>3.5310999999999981E-2</v>
      </c>
    </row>
    <row r="157" spans="1:23" x14ac:dyDescent="0.2">
      <c r="A157" s="2">
        <v>200000</v>
      </c>
      <c r="B157" s="2">
        <v>798.58624199999997</v>
      </c>
      <c r="C157" s="2">
        <v>-85065.925927999997</v>
      </c>
      <c r="D157" s="2">
        <v>-83414.319952999998</v>
      </c>
      <c r="E157" s="2">
        <v>362962.49077400001</v>
      </c>
      <c r="F157" s="2">
        <v>15.861122</v>
      </c>
      <c r="G157" s="2">
        <v>0.23546800000000001</v>
      </c>
      <c r="H157" s="2">
        <f t="shared" si="103"/>
        <v>4.3994000000000005E-2</v>
      </c>
    </row>
    <row r="158" spans="1:23" x14ac:dyDescent="0.2">
      <c r="A158" s="2">
        <v>250000</v>
      </c>
      <c r="B158" s="2">
        <v>801.39226599999995</v>
      </c>
      <c r="C158" s="2">
        <v>-85059.969421999995</v>
      </c>
      <c r="D158" s="2">
        <v>-83402.560133999999</v>
      </c>
      <c r="E158" s="2">
        <v>363015.39953499998</v>
      </c>
      <c r="F158" s="2">
        <v>9.8608539999999998</v>
      </c>
      <c r="G158" s="2">
        <v>0.24710199999999999</v>
      </c>
      <c r="H158" s="2">
        <f t="shared" si="103"/>
        <v>5.5627999999999983E-2</v>
      </c>
    </row>
    <row r="159" spans="1:23" x14ac:dyDescent="0.2">
      <c r="A159" s="2">
        <v>300000</v>
      </c>
      <c r="B159" s="2">
        <v>800.03772300000003</v>
      </c>
      <c r="C159" s="2">
        <v>-85062.467818999998</v>
      </c>
      <c r="D159" s="2">
        <v>-83407.859945000004</v>
      </c>
      <c r="E159" s="2">
        <v>362989.91647900001</v>
      </c>
      <c r="F159" s="2">
        <v>2.0994809999999999</v>
      </c>
      <c r="G159" s="2">
        <v>0.25794899999999998</v>
      </c>
      <c r="H159" s="2">
        <f t="shared" si="103"/>
        <v>6.6474999999999979E-2</v>
      </c>
    </row>
    <row r="160" spans="1:23" x14ac:dyDescent="0.2">
      <c r="A160" s="2">
        <v>350000</v>
      </c>
      <c r="B160" s="2">
        <v>800.823893</v>
      </c>
      <c r="C160" s="2">
        <v>-85061.255711000005</v>
      </c>
      <c r="D160" s="2">
        <v>-83405.021911000003</v>
      </c>
      <c r="E160" s="2">
        <v>363015.50493400003</v>
      </c>
      <c r="F160" s="2">
        <v>-5.2870100000000004</v>
      </c>
      <c r="G160" s="2">
        <v>0.26703399999999999</v>
      </c>
      <c r="H160" s="2">
        <f t="shared" si="103"/>
        <v>7.5559999999999988E-2</v>
      </c>
    </row>
    <row r="161" spans="1:8" x14ac:dyDescent="0.2">
      <c r="A161" s="2">
        <v>400000</v>
      </c>
      <c r="B161" s="2">
        <v>800.92223899999999</v>
      </c>
      <c r="C161" s="2">
        <v>-85062.272637999995</v>
      </c>
      <c r="D161" s="2">
        <v>-83405.835441999996</v>
      </c>
      <c r="E161" s="2">
        <v>363011.99212800001</v>
      </c>
      <c r="F161" s="2">
        <v>5.3322390000000004</v>
      </c>
      <c r="G161" s="2">
        <v>0.27865099999999998</v>
      </c>
      <c r="H161" s="2">
        <f t="shared" si="103"/>
        <v>8.7176999999999977E-2</v>
      </c>
    </row>
    <row r="162" spans="1:8" x14ac:dyDescent="0.2">
      <c r="A162" s="2">
        <v>450000</v>
      </c>
      <c r="B162" s="2">
        <v>798.39670799999999</v>
      </c>
      <c r="C162" s="2">
        <v>-85065.418909999993</v>
      </c>
      <c r="D162" s="2">
        <v>-83414.204922999998</v>
      </c>
      <c r="E162" s="2">
        <v>362965.83160699997</v>
      </c>
      <c r="F162" s="2">
        <v>-11.205479</v>
      </c>
      <c r="G162" s="2">
        <v>0.272175</v>
      </c>
      <c r="H162" s="2">
        <f t="shared" si="103"/>
        <v>8.0700999999999995E-2</v>
      </c>
    </row>
    <row r="163" spans="1:8" x14ac:dyDescent="0.2">
      <c r="A163" s="2">
        <v>500000</v>
      </c>
      <c r="B163" s="2">
        <v>800.45932900000003</v>
      </c>
      <c r="C163" s="2">
        <v>-85062.415508999999</v>
      </c>
      <c r="D163" s="2">
        <v>-83406.935685999997</v>
      </c>
      <c r="E163" s="2">
        <v>362993.09752100002</v>
      </c>
      <c r="F163" s="2">
        <v>24.401771</v>
      </c>
      <c r="G163" s="2">
        <v>0.28528700000000001</v>
      </c>
      <c r="H163" s="2">
        <f t="shared" si="103"/>
        <v>9.3813000000000007E-2</v>
      </c>
    </row>
    <row r="164" spans="1:8" x14ac:dyDescent="0.2">
      <c r="A164" s="2">
        <v>550000</v>
      </c>
      <c r="B164" s="2">
        <v>798.53183100000001</v>
      </c>
      <c r="C164" s="2">
        <v>-85065.083627</v>
      </c>
      <c r="D164" s="2">
        <v>-83413.590182999993</v>
      </c>
      <c r="E164" s="2">
        <v>362958.066276</v>
      </c>
      <c r="F164" s="2">
        <v>16.381748000000002</v>
      </c>
      <c r="G164" s="2">
        <v>0.28912900000000002</v>
      </c>
      <c r="H164" s="2">
        <f t="shared" si="103"/>
        <v>9.765500000000002E-2</v>
      </c>
    </row>
    <row r="165" spans="1:8" x14ac:dyDescent="0.2">
      <c r="A165" s="2">
        <v>600000</v>
      </c>
      <c r="B165" s="2">
        <v>802.63692600000002</v>
      </c>
      <c r="C165" s="2">
        <v>-85056.777004000003</v>
      </c>
      <c r="D165" s="2">
        <v>-83396.793556999997</v>
      </c>
      <c r="E165" s="2">
        <v>363056.50706899998</v>
      </c>
      <c r="F165" s="2">
        <v>-5.5175679999999998</v>
      </c>
      <c r="G165" s="2">
        <v>0.29682900000000001</v>
      </c>
      <c r="H165" s="2">
        <f t="shared" si="103"/>
        <v>0.105355</v>
      </c>
    </row>
    <row r="166" spans="1:8" x14ac:dyDescent="0.2">
      <c r="A166" s="2">
        <v>650000</v>
      </c>
      <c r="B166" s="2">
        <v>799.64326800000003</v>
      </c>
      <c r="C166" s="2">
        <v>-85063.144773000007</v>
      </c>
      <c r="D166" s="2">
        <v>-83409.352696999995</v>
      </c>
      <c r="E166" s="2">
        <v>363005.78158900002</v>
      </c>
      <c r="F166" s="2">
        <v>3.9195769999999999</v>
      </c>
      <c r="G166" s="2">
        <v>0.30257000000000001</v>
      </c>
      <c r="H166" s="2">
        <f t="shared" si="103"/>
        <v>0.111096</v>
      </c>
    </row>
    <row r="167" spans="1:8" x14ac:dyDescent="0.2">
      <c r="A167" s="2">
        <v>700000</v>
      </c>
      <c r="B167" s="2">
        <v>798.40711799999997</v>
      </c>
      <c r="C167" s="2">
        <v>-85066.277663999994</v>
      </c>
      <c r="D167" s="2">
        <v>-83415.042146000007</v>
      </c>
      <c r="E167" s="2">
        <v>362956.16686200001</v>
      </c>
      <c r="F167" s="2">
        <v>-11.900872</v>
      </c>
      <c r="G167" s="2">
        <v>0.30134</v>
      </c>
      <c r="H167" s="2">
        <f t="shared" si="103"/>
        <v>0.10986599999999999</v>
      </c>
    </row>
    <row r="168" spans="1:8" x14ac:dyDescent="0.2">
      <c r="A168" s="2">
        <v>750000</v>
      </c>
      <c r="B168" s="2">
        <v>798.39058199999999</v>
      </c>
      <c r="C168" s="2">
        <v>-85065.490042999998</v>
      </c>
      <c r="D168" s="2">
        <v>-83414.288723999998</v>
      </c>
      <c r="E168" s="2">
        <v>362955.55132500001</v>
      </c>
      <c r="F168" s="2">
        <v>13.383562</v>
      </c>
      <c r="G168" s="2">
        <v>0.304477</v>
      </c>
      <c r="H168" s="2">
        <f t="shared" si="103"/>
        <v>0.11300299999999999</v>
      </c>
    </row>
    <row r="169" spans="1:8" x14ac:dyDescent="0.2">
      <c r="A169" s="2">
        <v>800000</v>
      </c>
      <c r="B169" s="2">
        <v>802.36042499999996</v>
      </c>
      <c r="C169" s="2">
        <v>-85058.075612000001</v>
      </c>
      <c r="D169" s="2">
        <v>-83398.664013999994</v>
      </c>
      <c r="E169" s="2">
        <v>363042.61492199998</v>
      </c>
      <c r="F169" s="2">
        <v>-14.201304</v>
      </c>
      <c r="G169" s="2">
        <v>0.31993899999999997</v>
      </c>
      <c r="H169" s="2">
        <f t="shared" si="103"/>
        <v>0.12846499999999997</v>
      </c>
    </row>
    <row r="170" spans="1:8" x14ac:dyDescent="0.2">
      <c r="A170" s="2">
        <v>850000</v>
      </c>
      <c r="B170" s="2">
        <v>801.49055599999997</v>
      </c>
      <c r="C170" s="2">
        <v>-85059.552922000003</v>
      </c>
      <c r="D170" s="2">
        <v>-83401.940354999999</v>
      </c>
      <c r="E170" s="2">
        <v>363019.28062199999</v>
      </c>
      <c r="F170" s="2">
        <v>-2.47058</v>
      </c>
      <c r="G170" s="2">
        <v>0.32923999999999998</v>
      </c>
      <c r="H170" s="2">
        <f t="shared" si="103"/>
        <v>0.13776599999999997</v>
      </c>
    </row>
    <row r="171" spans="1:8" x14ac:dyDescent="0.2">
      <c r="A171" s="2">
        <v>900000</v>
      </c>
      <c r="B171" s="2">
        <v>799.64281400000004</v>
      </c>
      <c r="C171" s="2">
        <v>-85063.116026999996</v>
      </c>
      <c r="D171" s="2">
        <v>-83409.324890000004</v>
      </c>
      <c r="E171" s="2">
        <v>363005.96101099998</v>
      </c>
      <c r="F171" s="2">
        <v>-0.63715299999999997</v>
      </c>
      <c r="G171" s="2">
        <v>0.32940199999999997</v>
      </c>
      <c r="H171" s="2">
        <f t="shared" si="103"/>
        <v>0.13792799999999997</v>
      </c>
    </row>
    <row r="172" spans="1:8" x14ac:dyDescent="0.2">
      <c r="A172" s="2">
        <v>950000</v>
      </c>
      <c r="B172" s="2">
        <v>800.79047600000001</v>
      </c>
      <c r="C172" s="2">
        <v>-85061.379702000006</v>
      </c>
      <c r="D172" s="2">
        <v>-83405.215012999994</v>
      </c>
      <c r="E172" s="2">
        <v>363002.25824</v>
      </c>
      <c r="F172" s="2">
        <v>5.2267590000000004</v>
      </c>
      <c r="G172" s="2">
        <v>0.33587400000000001</v>
      </c>
      <c r="H172" s="2">
        <f t="shared" si="103"/>
        <v>0.1444</v>
      </c>
    </row>
    <row r="173" spans="1:8" x14ac:dyDescent="0.2">
      <c r="A173" s="2">
        <v>1000000</v>
      </c>
      <c r="B173" s="2">
        <v>798.79695800000002</v>
      </c>
      <c r="C173" s="2">
        <v>-85065.494068</v>
      </c>
      <c r="D173" s="2">
        <v>-83413.452298000004</v>
      </c>
      <c r="E173" s="2">
        <v>362946.27729499998</v>
      </c>
      <c r="F173" s="2">
        <v>17.432098</v>
      </c>
      <c r="G173" s="2">
        <v>0.34221200000000002</v>
      </c>
      <c r="H173" s="2">
        <f t="shared" si="103"/>
        <v>0.15073800000000001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AC125"/>
  <sheetViews>
    <sheetView topLeftCell="A3" workbookViewId="0">
      <selection activeCell="P5" sqref="P5:P59"/>
    </sheetView>
  </sheetViews>
  <sheetFormatPr baseColWidth="10" defaultRowHeight="16" x14ac:dyDescent="0.2"/>
  <sheetData>
    <row r="4" spans="1:17" x14ac:dyDescent="0.2">
      <c r="B4" s="26">
        <v>10</v>
      </c>
      <c r="C4" s="26">
        <v>20</v>
      </c>
      <c r="D4" s="26">
        <v>30</v>
      </c>
      <c r="E4" s="26">
        <v>40</v>
      </c>
      <c r="F4" s="26">
        <v>50</v>
      </c>
      <c r="G4" s="26">
        <v>60</v>
      </c>
      <c r="H4" s="26">
        <v>70</v>
      </c>
      <c r="I4" s="26">
        <v>80</v>
      </c>
      <c r="J4" s="26">
        <v>90</v>
      </c>
      <c r="K4" s="26">
        <v>100</v>
      </c>
      <c r="L4" s="26">
        <v>110</v>
      </c>
      <c r="M4" s="26">
        <v>120</v>
      </c>
      <c r="N4" s="26">
        <v>140</v>
      </c>
    </row>
    <row r="5" spans="1:17" x14ac:dyDescent="0.2">
      <c r="A5" s="2" t="s">
        <v>130</v>
      </c>
      <c r="B5" s="2">
        <v>0</v>
      </c>
      <c r="C5" s="2">
        <v>7</v>
      </c>
      <c r="D5" s="2">
        <v>33</v>
      </c>
      <c r="E5" s="2">
        <v>61.616161616161612</v>
      </c>
      <c r="F5" s="2">
        <v>71.717171717171709</v>
      </c>
      <c r="G5" s="28"/>
      <c r="H5" s="28"/>
      <c r="I5" s="28"/>
      <c r="J5" s="28"/>
      <c r="K5" s="28"/>
      <c r="L5" s="28"/>
      <c r="M5" s="28"/>
      <c r="N5" s="28"/>
      <c r="O5" s="28"/>
      <c r="P5" s="2">
        <v>35.6</v>
      </c>
      <c r="Q5">
        <v>1</v>
      </c>
    </row>
    <row r="6" spans="1:17" x14ac:dyDescent="0.2">
      <c r="A6" s="2" t="s">
        <v>131</v>
      </c>
      <c r="B6" s="28">
        <v>0</v>
      </c>
      <c r="C6" s="2">
        <v>3</v>
      </c>
      <c r="D6" s="2">
        <v>29</v>
      </c>
      <c r="E6" s="2">
        <v>63</v>
      </c>
      <c r="F6" s="2">
        <v>74</v>
      </c>
      <c r="G6" s="28"/>
      <c r="H6" s="28"/>
      <c r="I6" s="28"/>
      <c r="J6" s="28"/>
      <c r="K6" s="28"/>
      <c r="L6" s="28"/>
      <c r="M6" s="28"/>
      <c r="N6" s="28"/>
      <c r="O6" s="28"/>
      <c r="P6" s="2">
        <v>35.9</v>
      </c>
      <c r="Q6">
        <v>2</v>
      </c>
    </row>
    <row r="7" spans="1:17" x14ac:dyDescent="0.2">
      <c r="A7" s="2" t="s">
        <v>132</v>
      </c>
      <c r="B7" s="28">
        <v>0</v>
      </c>
      <c r="C7" s="2">
        <v>2</v>
      </c>
      <c r="D7" s="2">
        <v>32</v>
      </c>
      <c r="E7" s="2">
        <v>56</v>
      </c>
      <c r="F7" s="2">
        <v>63</v>
      </c>
      <c r="G7" s="2">
        <v>83</v>
      </c>
      <c r="H7" s="28"/>
      <c r="I7" s="28"/>
      <c r="J7" s="28"/>
      <c r="K7" s="28"/>
      <c r="L7" s="28"/>
      <c r="M7" s="28"/>
      <c r="N7" s="28"/>
      <c r="O7" s="28"/>
      <c r="P7" s="2">
        <v>38.299999999999997</v>
      </c>
      <c r="Q7">
        <v>3</v>
      </c>
    </row>
    <row r="8" spans="1:17" x14ac:dyDescent="0.2">
      <c r="A8" s="2" t="s">
        <v>133</v>
      </c>
      <c r="B8" s="28">
        <v>0</v>
      </c>
      <c r="C8" s="2">
        <v>1</v>
      </c>
      <c r="D8" s="2">
        <v>16</v>
      </c>
      <c r="E8" s="2">
        <v>35</v>
      </c>
      <c r="F8" s="2">
        <v>52</v>
      </c>
      <c r="G8" s="2">
        <v>64</v>
      </c>
      <c r="H8" s="2">
        <v>71</v>
      </c>
      <c r="I8" s="28"/>
      <c r="J8" s="28"/>
      <c r="K8" s="28"/>
      <c r="L8" s="28"/>
      <c r="M8" s="28"/>
      <c r="N8" s="28"/>
      <c r="O8" s="28"/>
      <c r="P8" s="2">
        <v>49</v>
      </c>
      <c r="Q8">
        <v>4</v>
      </c>
    </row>
    <row r="9" spans="1:17" x14ac:dyDescent="0.2">
      <c r="A9" s="2" t="s">
        <v>134</v>
      </c>
      <c r="B9" s="28">
        <v>0</v>
      </c>
      <c r="C9" s="28">
        <v>0</v>
      </c>
      <c r="D9" s="2">
        <v>10</v>
      </c>
      <c r="E9" s="28">
        <v>28</v>
      </c>
      <c r="F9" s="2">
        <v>46</v>
      </c>
      <c r="G9" s="2">
        <v>49</v>
      </c>
      <c r="H9" s="2">
        <v>61</v>
      </c>
      <c r="I9" s="2">
        <v>58</v>
      </c>
      <c r="J9" s="28">
        <v>66</v>
      </c>
      <c r="K9" s="2">
        <v>74</v>
      </c>
      <c r="L9" s="28">
        <v>72.5</v>
      </c>
      <c r="M9" s="2">
        <v>71</v>
      </c>
      <c r="N9" s="28"/>
      <c r="O9" s="28"/>
      <c r="P9" s="2">
        <v>58.1</v>
      </c>
      <c r="Q9">
        <v>5</v>
      </c>
    </row>
    <row r="10" spans="1:17" x14ac:dyDescent="0.2">
      <c r="A10" s="2" t="s">
        <v>135</v>
      </c>
      <c r="B10" s="28">
        <v>0</v>
      </c>
      <c r="C10" s="28">
        <v>0</v>
      </c>
      <c r="D10" s="28">
        <v>4</v>
      </c>
      <c r="E10" s="28">
        <v>12</v>
      </c>
      <c r="F10" s="2">
        <v>20</v>
      </c>
      <c r="G10" s="2">
        <v>28</v>
      </c>
      <c r="H10" s="2">
        <v>41</v>
      </c>
      <c r="I10" s="2">
        <v>36</v>
      </c>
      <c r="J10" s="2">
        <v>45</v>
      </c>
      <c r="K10" s="2">
        <v>56</v>
      </c>
      <c r="L10" s="28">
        <v>61</v>
      </c>
      <c r="M10" s="2">
        <v>66</v>
      </c>
      <c r="N10" s="2">
        <v>77</v>
      </c>
      <c r="O10" s="2"/>
      <c r="P10" s="2">
        <v>94.2</v>
      </c>
      <c r="Q10">
        <v>6</v>
      </c>
    </row>
    <row r="11" spans="1:17" x14ac:dyDescent="0.2">
      <c r="A11" s="2" t="s">
        <v>136</v>
      </c>
      <c r="B11" s="28">
        <v>0</v>
      </c>
      <c r="C11" s="28">
        <v>0</v>
      </c>
      <c r="D11" s="28">
        <v>0</v>
      </c>
      <c r="E11" s="28">
        <v>0.68181818181817988</v>
      </c>
      <c r="F11" s="2">
        <v>12.121212121212121</v>
      </c>
      <c r="G11" s="28">
        <v>23.560606060606062</v>
      </c>
      <c r="H11" s="2">
        <v>35</v>
      </c>
      <c r="I11" s="2">
        <v>41</v>
      </c>
      <c r="J11" s="28">
        <v>47</v>
      </c>
      <c r="K11" s="2">
        <v>53</v>
      </c>
      <c r="L11" s="28">
        <v>55</v>
      </c>
      <c r="M11" s="2">
        <v>57</v>
      </c>
      <c r="N11" s="2">
        <v>72</v>
      </c>
      <c r="O11" s="2"/>
      <c r="P11" s="2">
        <v>97.5</v>
      </c>
      <c r="Q11">
        <v>7</v>
      </c>
    </row>
    <row r="12" spans="1:17" x14ac:dyDescent="0.2">
      <c r="A12" s="2" t="s">
        <v>137</v>
      </c>
      <c r="B12" s="28">
        <v>0</v>
      </c>
      <c r="C12" s="28">
        <v>0</v>
      </c>
      <c r="D12" s="28">
        <v>10</v>
      </c>
      <c r="E12" s="28">
        <v>13</v>
      </c>
      <c r="F12" s="2">
        <v>16</v>
      </c>
      <c r="G12" s="2">
        <v>19</v>
      </c>
      <c r="H12" s="28">
        <v>26</v>
      </c>
      <c r="I12" s="2">
        <v>33</v>
      </c>
      <c r="J12" s="2">
        <v>45</v>
      </c>
      <c r="K12" s="2">
        <v>56</v>
      </c>
      <c r="L12" s="28">
        <v>57.5</v>
      </c>
      <c r="M12" s="2">
        <v>59</v>
      </c>
      <c r="N12" s="2">
        <v>70</v>
      </c>
      <c r="O12" s="2"/>
      <c r="P12" s="2">
        <v>98.4</v>
      </c>
      <c r="Q12">
        <v>8</v>
      </c>
    </row>
    <row r="13" spans="1:17" x14ac:dyDescent="0.2">
      <c r="A13" s="2" t="s">
        <v>138</v>
      </c>
      <c r="B13" s="28">
        <v>0</v>
      </c>
      <c r="C13" s="28">
        <v>0</v>
      </c>
      <c r="D13" s="28">
        <v>0</v>
      </c>
      <c r="E13" s="28">
        <v>2</v>
      </c>
      <c r="F13" s="2">
        <v>11</v>
      </c>
      <c r="G13" s="2">
        <v>20</v>
      </c>
      <c r="H13" s="28">
        <v>29</v>
      </c>
      <c r="I13" s="2">
        <v>38</v>
      </c>
      <c r="J13" s="2">
        <v>49</v>
      </c>
      <c r="K13" s="2">
        <v>57</v>
      </c>
      <c r="L13" s="28">
        <v>63</v>
      </c>
      <c r="M13" s="2">
        <v>69</v>
      </c>
      <c r="N13" s="28"/>
      <c r="O13" s="28"/>
      <c r="P13" s="2">
        <v>91.8</v>
      </c>
      <c r="Q13">
        <v>9</v>
      </c>
    </row>
    <row r="14" spans="1:17" x14ac:dyDescent="0.2">
      <c r="A14" s="2" t="s">
        <v>139</v>
      </c>
      <c r="B14" s="28">
        <v>0</v>
      </c>
      <c r="C14" s="28">
        <v>0</v>
      </c>
      <c r="D14" s="28">
        <v>0</v>
      </c>
      <c r="E14" s="28">
        <v>3</v>
      </c>
      <c r="F14" s="2">
        <v>15</v>
      </c>
      <c r="G14" s="2">
        <v>27</v>
      </c>
      <c r="H14" s="28">
        <v>37.5</v>
      </c>
      <c r="I14" s="2">
        <v>48</v>
      </c>
      <c r="J14" s="28">
        <v>54</v>
      </c>
      <c r="K14" s="2">
        <v>60</v>
      </c>
      <c r="L14" s="28">
        <v>65</v>
      </c>
      <c r="M14" s="2">
        <v>70</v>
      </c>
      <c r="N14" s="28"/>
      <c r="O14" s="28"/>
      <c r="P14" s="2">
        <v>83.5</v>
      </c>
      <c r="Q14">
        <v>10</v>
      </c>
    </row>
    <row r="15" spans="1:17" x14ac:dyDescent="0.2">
      <c r="A15" s="2" t="s">
        <v>140</v>
      </c>
      <c r="B15" s="28">
        <v>0</v>
      </c>
      <c r="C15" s="2">
        <v>3</v>
      </c>
      <c r="D15" s="2">
        <v>27</v>
      </c>
      <c r="E15" s="2">
        <v>54</v>
      </c>
      <c r="F15" s="2">
        <v>67</v>
      </c>
      <c r="G15" s="2">
        <v>82</v>
      </c>
      <c r="H15" s="28"/>
      <c r="I15" s="28"/>
      <c r="J15" s="28"/>
      <c r="K15" s="28"/>
      <c r="L15" s="28"/>
      <c r="M15" s="28"/>
      <c r="N15" s="28"/>
      <c r="O15" s="28"/>
      <c r="P15" s="2">
        <v>39.4</v>
      </c>
      <c r="Q15">
        <v>11</v>
      </c>
    </row>
    <row r="16" spans="1:17" x14ac:dyDescent="0.2">
      <c r="A16" s="2" t="s">
        <v>141</v>
      </c>
      <c r="B16" s="28">
        <v>0</v>
      </c>
      <c r="C16" s="2">
        <v>5</v>
      </c>
      <c r="D16" s="2">
        <v>22</v>
      </c>
      <c r="E16" s="2">
        <v>44</v>
      </c>
      <c r="F16" s="2">
        <v>67</v>
      </c>
      <c r="G16" s="2">
        <v>76</v>
      </c>
      <c r="H16" s="28"/>
      <c r="I16" s="28"/>
      <c r="J16" s="28"/>
      <c r="K16" s="28"/>
      <c r="L16" s="28"/>
      <c r="M16" s="28"/>
      <c r="N16" s="28"/>
      <c r="O16" s="28"/>
      <c r="P16" s="2">
        <v>42.1</v>
      </c>
      <c r="Q16">
        <v>12</v>
      </c>
    </row>
    <row r="17" spans="1:17" x14ac:dyDescent="0.2">
      <c r="A17" s="2" t="s">
        <v>142</v>
      </c>
      <c r="B17" s="28">
        <v>0</v>
      </c>
      <c r="C17" s="2">
        <v>0</v>
      </c>
      <c r="D17" s="2">
        <v>22</v>
      </c>
      <c r="E17" s="2">
        <v>33</v>
      </c>
      <c r="F17" s="2">
        <v>55</v>
      </c>
      <c r="G17" s="2">
        <v>69</v>
      </c>
      <c r="H17" s="28"/>
      <c r="I17" s="28"/>
      <c r="J17" s="28"/>
      <c r="K17" s="28"/>
      <c r="L17" s="28"/>
      <c r="M17" s="28"/>
      <c r="N17" s="28"/>
      <c r="O17" s="28"/>
      <c r="P17" s="2">
        <v>48.4</v>
      </c>
      <c r="Q17">
        <v>13</v>
      </c>
    </row>
    <row r="18" spans="1:17" x14ac:dyDescent="0.2">
      <c r="A18" s="2" t="s">
        <v>143</v>
      </c>
      <c r="B18" s="28">
        <v>0</v>
      </c>
      <c r="C18" s="28">
        <v>0</v>
      </c>
      <c r="D18" s="2">
        <v>9</v>
      </c>
      <c r="E18" s="2">
        <v>26</v>
      </c>
      <c r="F18" s="2">
        <v>32</v>
      </c>
      <c r="G18" s="2">
        <v>48</v>
      </c>
      <c r="H18" s="2">
        <v>57</v>
      </c>
      <c r="I18" s="2">
        <v>54</v>
      </c>
      <c r="J18" s="28">
        <v>63.5</v>
      </c>
      <c r="K18" s="2">
        <v>73</v>
      </c>
      <c r="L18" s="28"/>
      <c r="M18" s="28"/>
      <c r="N18" s="28"/>
      <c r="O18" s="28"/>
      <c r="P18" s="2">
        <v>66.3</v>
      </c>
      <c r="Q18">
        <v>14</v>
      </c>
    </row>
    <row r="19" spans="1:17" x14ac:dyDescent="0.2">
      <c r="A19" s="2" t="s">
        <v>144</v>
      </c>
      <c r="B19" s="28">
        <v>6</v>
      </c>
      <c r="C19" s="28">
        <v>10</v>
      </c>
      <c r="D19" s="28">
        <v>14</v>
      </c>
      <c r="E19" s="28">
        <v>18</v>
      </c>
      <c r="F19" s="2">
        <v>22</v>
      </c>
      <c r="G19" s="2">
        <v>26</v>
      </c>
      <c r="H19" s="28">
        <v>34.5</v>
      </c>
      <c r="I19" s="2">
        <v>43</v>
      </c>
      <c r="J19" s="2">
        <v>54</v>
      </c>
      <c r="K19" s="2">
        <v>54</v>
      </c>
      <c r="L19" s="28">
        <v>61.5</v>
      </c>
      <c r="M19" s="2">
        <v>69</v>
      </c>
      <c r="N19" s="28"/>
      <c r="O19" s="28"/>
      <c r="P19" s="2">
        <v>89.5</v>
      </c>
      <c r="Q19">
        <v>15</v>
      </c>
    </row>
    <row r="20" spans="1:17" x14ac:dyDescent="0.2">
      <c r="A20" s="2" t="s">
        <v>145</v>
      </c>
      <c r="B20" s="28">
        <v>0</v>
      </c>
      <c r="C20" s="28">
        <v>0</v>
      </c>
      <c r="D20" s="28">
        <v>0</v>
      </c>
      <c r="E20" s="28">
        <v>0</v>
      </c>
      <c r="F20" s="2">
        <v>8</v>
      </c>
      <c r="G20" s="28">
        <v>16</v>
      </c>
      <c r="H20" s="28">
        <v>26.333333333333336</v>
      </c>
      <c r="I20" s="2">
        <v>32</v>
      </c>
      <c r="J20" s="2">
        <v>47</v>
      </c>
      <c r="K20" s="2">
        <v>48</v>
      </c>
      <c r="L20" s="2">
        <v>56</v>
      </c>
      <c r="M20" s="2">
        <v>67</v>
      </c>
      <c r="N20" s="2">
        <v>72</v>
      </c>
      <c r="O20" s="2"/>
      <c r="P20" s="2">
        <v>99.1</v>
      </c>
      <c r="Q20">
        <v>16</v>
      </c>
    </row>
    <row r="21" spans="1:17" x14ac:dyDescent="0.2">
      <c r="A21" s="2" t="s">
        <v>146</v>
      </c>
      <c r="B21" s="28">
        <v>0</v>
      </c>
      <c r="C21" s="28">
        <v>0</v>
      </c>
      <c r="D21" s="28">
        <v>0</v>
      </c>
      <c r="E21" s="28">
        <v>4.3333333333333321</v>
      </c>
      <c r="F21" s="2">
        <v>9</v>
      </c>
      <c r="G21" s="28">
        <v>13.666666666666668</v>
      </c>
      <c r="H21" s="28">
        <v>24.777777777777779</v>
      </c>
      <c r="I21" s="2">
        <v>23</v>
      </c>
      <c r="J21" s="2">
        <v>47</v>
      </c>
      <c r="K21" s="2">
        <v>48</v>
      </c>
      <c r="L21" s="2">
        <v>47</v>
      </c>
      <c r="M21" s="2">
        <v>69</v>
      </c>
      <c r="N21" s="2">
        <v>78</v>
      </c>
      <c r="O21" s="2"/>
      <c r="P21" s="2">
        <v>103.4</v>
      </c>
      <c r="Q21">
        <v>17</v>
      </c>
    </row>
    <row r="22" spans="1:17" x14ac:dyDescent="0.2">
      <c r="A22" s="2" t="s">
        <v>147</v>
      </c>
      <c r="B22" s="28">
        <v>0</v>
      </c>
      <c r="C22" s="28">
        <v>0</v>
      </c>
      <c r="D22" s="28">
        <v>0</v>
      </c>
      <c r="E22" s="28">
        <v>3</v>
      </c>
      <c r="F22" s="2">
        <v>13</v>
      </c>
      <c r="G22" s="28">
        <v>23</v>
      </c>
      <c r="H22" s="2">
        <v>33</v>
      </c>
      <c r="I22" s="2">
        <v>35</v>
      </c>
      <c r="J22" s="2">
        <v>54</v>
      </c>
      <c r="K22" s="2">
        <v>50</v>
      </c>
      <c r="L22" s="28">
        <v>58.5</v>
      </c>
      <c r="M22" s="2">
        <v>67</v>
      </c>
      <c r="N22" s="28"/>
      <c r="O22" s="28"/>
      <c r="P22" s="2">
        <v>94.4</v>
      </c>
      <c r="Q22">
        <v>18</v>
      </c>
    </row>
    <row r="23" spans="1:17" x14ac:dyDescent="0.2">
      <c r="A23" s="2" t="s">
        <v>148</v>
      </c>
      <c r="B23" s="28">
        <v>0</v>
      </c>
      <c r="C23" s="28">
        <v>0</v>
      </c>
      <c r="D23" s="28">
        <v>0</v>
      </c>
      <c r="E23" s="28">
        <v>0</v>
      </c>
      <c r="F23" s="2">
        <v>10</v>
      </c>
      <c r="G23" s="28">
        <v>20.333333333333336</v>
      </c>
      <c r="H23" s="28">
        <v>30.888888888888893</v>
      </c>
      <c r="I23" s="2">
        <v>41</v>
      </c>
      <c r="J23" s="2">
        <v>52</v>
      </c>
      <c r="K23" s="2">
        <v>55</v>
      </c>
      <c r="L23" s="28">
        <v>59</v>
      </c>
      <c r="M23" s="2">
        <v>63</v>
      </c>
      <c r="N23" s="2">
        <v>78</v>
      </c>
      <c r="O23" s="2"/>
      <c r="P23" s="2">
        <v>90.8</v>
      </c>
      <c r="Q23">
        <v>19</v>
      </c>
    </row>
    <row r="24" spans="1:17" x14ac:dyDescent="0.2">
      <c r="A24" s="2" t="s">
        <v>149</v>
      </c>
      <c r="B24" s="28">
        <v>0</v>
      </c>
      <c r="C24" s="2">
        <v>2</v>
      </c>
      <c r="D24" s="2">
        <v>15.151515151515152</v>
      </c>
      <c r="E24" s="2">
        <v>40</v>
      </c>
      <c r="F24" s="2">
        <v>67</v>
      </c>
      <c r="G24" s="2">
        <v>71</v>
      </c>
      <c r="H24" s="28"/>
      <c r="I24" s="28"/>
      <c r="J24" s="28"/>
      <c r="K24" s="28"/>
      <c r="L24" s="28"/>
      <c r="M24" s="28"/>
      <c r="N24" s="28"/>
      <c r="O24" s="28"/>
      <c r="P24" s="2">
        <v>43.1</v>
      </c>
      <c r="Q24">
        <v>20</v>
      </c>
    </row>
    <row r="25" spans="1:17" x14ac:dyDescent="0.2">
      <c r="A25" s="2" t="s">
        <v>150</v>
      </c>
      <c r="B25" s="28">
        <v>0</v>
      </c>
      <c r="C25" s="2">
        <v>5</v>
      </c>
      <c r="D25" s="28">
        <v>17</v>
      </c>
      <c r="E25" s="2">
        <v>29</v>
      </c>
      <c r="F25" s="2">
        <v>46</v>
      </c>
      <c r="G25" s="2">
        <v>59</v>
      </c>
      <c r="H25" s="28">
        <v>63.5</v>
      </c>
      <c r="I25" s="2">
        <v>68</v>
      </c>
      <c r="J25" s="28"/>
      <c r="K25" s="28"/>
      <c r="L25" s="28"/>
      <c r="M25" s="28"/>
      <c r="N25" s="28"/>
      <c r="O25" s="28"/>
      <c r="P25" s="2">
        <v>53.1</v>
      </c>
      <c r="Q25">
        <v>21</v>
      </c>
    </row>
    <row r="26" spans="1:17" x14ac:dyDescent="0.2">
      <c r="A26" s="2" t="s">
        <v>151</v>
      </c>
      <c r="B26" s="28">
        <v>0</v>
      </c>
      <c r="C26" s="2">
        <v>1</v>
      </c>
      <c r="D26" s="28">
        <v>7.5</v>
      </c>
      <c r="E26" s="28">
        <v>14</v>
      </c>
      <c r="F26" s="2">
        <v>32</v>
      </c>
      <c r="G26" s="2">
        <v>50</v>
      </c>
      <c r="H26" s="2">
        <v>51</v>
      </c>
      <c r="I26" s="2">
        <v>57</v>
      </c>
      <c r="J26" s="28">
        <v>61</v>
      </c>
      <c r="K26" s="2">
        <v>65</v>
      </c>
      <c r="L26" s="28">
        <v>71</v>
      </c>
      <c r="M26" s="2">
        <v>77</v>
      </c>
      <c r="N26" s="28"/>
      <c r="O26" s="28"/>
      <c r="P26" s="2">
        <v>67.900000000000006</v>
      </c>
      <c r="Q26">
        <v>22</v>
      </c>
    </row>
    <row r="27" spans="1:17" x14ac:dyDescent="0.2">
      <c r="A27" s="2" t="s">
        <v>152</v>
      </c>
      <c r="B27" s="28">
        <v>0</v>
      </c>
      <c r="C27" s="28">
        <v>0</v>
      </c>
      <c r="D27" s="28">
        <v>3</v>
      </c>
      <c r="E27" s="2">
        <v>12</v>
      </c>
      <c r="F27" s="2">
        <v>21</v>
      </c>
      <c r="G27" s="28">
        <v>31</v>
      </c>
      <c r="H27" s="2">
        <v>41</v>
      </c>
      <c r="I27" s="2">
        <v>48</v>
      </c>
      <c r="J27" s="2">
        <v>55</v>
      </c>
      <c r="K27" s="2">
        <v>50</v>
      </c>
      <c r="L27" s="28">
        <v>57.5</v>
      </c>
      <c r="M27" s="2">
        <v>65</v>
      </c>
      <c r="N27" s="2">
        <v>76</v>
      </c>
      <c r="O27" s="2"/>
      <c r="P27" s="2">
        <v>87</v>
      </c>
      <c r="Q27">
        <v>23</v>
      </c>
    </row>
    <row r="28" spans="1:17" x14ac:dyDescent="0.2">
      <c r="A28" s="2" t="s">
        <v>153</v>
      </c>
      <c r="B28" s="28">
        <v>0</v>
      </c>
      <c r="C28" s="28">
        <v>0</v>
      </c>
      <c r="D28" s="28">
        <v>0</v>
      </c>
      <c r="E28" s="28">
        <v>8</v>
      </c>
      <c r="F28" s="2">
        <v>15</v>
      </c>
      <c r="G28" s="2">
        <v>22</v>
      </c>
      <c r="H28" s="28">
        <v>27</v>
      </c>
      <c r="I28" s="2">
        <v>32</v>
      </c>
      <c r="J28" s="28">
        <v>39.5</v>
      </c>
      <c r="K28" s="2">
        <v>47</v>
      </c>
      <c r="L28" s="2">
        <v>59</v>
      </c>
      <c r="M28" s="2">
        <v>64</v>
      </c>
      <c r="N28" s="2">
        <v>72</v>
      </c>
      <c r="O28" s="2"/>
      <c r="P28" s="2">
        <v>101.1</v>
      </c>
      <c r="Q28">
        <v>24</v>
      </c>
    </row>
    <row r="29" spans="1:17" x14ac:dyDescent="0.2">
      <c r="A29" s="2" t="s">
        <v>127</v>
      </c>
      <c r="B29" s="28">
        <v>0</v>
      </c>
      <c r="C29" s="28">
        <v>0</v>
      </c>
      <c r="D29" s="28">
        <v>0</v>
      </c>
      <c r="E29" s="28">
        <v>1</v>
      </c>
      <c r="F29" s="28">
        <v>10.5</v>
      </c>
      <c r="G29" s="2">
        <v>20</v>
      </c>
      <c r="H29" s="28">
        <v>29.5</v>
      </c>
      <c r="I29" s="2">
        <v>39</v>
      </c>
      <c r="J29" s="2">
        <v>39</v>
      </c>
      <c r="K29" s="2">
        <v>53</v>
      </c>
      <c r="L29" s="28">
        <v>60.5</v>
      </c>
      <c r="M29" s="2">
        <v>68</v>
      </c>
      <c r="N29" s="2">
        <v>76</v>
      </c>
      <c r="O29" s="2"/>
      <c r="P29" s="2">
        <v>97.5</v>
      </c>
      <c r="Q29">
        <v>25</v>
      </c>
    </row>
    <row r="30" spans="1:17" x14ac:dyDescent="0.2">
      <c r="A30" s="2" t="s">
        <v>154</v>
      </c>
      <c r="B30" s="28">
        <v>0</v>
      </c>
      <c r="C30" s="28">
        <v>0</v>
      </c>
      <c r="D30" s="28">
        <v>0</v>
      </c>
      <c r="E30" s="28">
        <v>7.5</v>
      </c>
      <c r="F30" s="2">
        <v>17</v>
      </c>
      <c r="G30" s="28">
        <v>26.5</v>
      </c>
      <c r="H30" s="2">
        <v>36</v>
      </c>
      <c r="I30" s="2">
        <v>33</v>
      </c>
      <c r="J30" s="2">
        <v>51</v>
      </c>
      <c r="K30" s="2">
        <v>60</v>
      </c>
      <c r="L30" s="28">
        <v>64.5</v>
      </c>
      <c r="M30" s="2">
        <v>69</v>
      </c>
      <c r="N30" s="2">
        <v>74</v>
      </c>
      <c r="O30" s="2"/>
      <c r="P30" s="2">
        <v>91</v>
      </c>
      <c r="Q30">
        <v>26</v>
      </c>
    </row>
    <row r="31" spans="1:17" x14ac:dyDescent="0.2">
      <c r="A31" s="2" t="s">
        <v>155</v>
      </c>
      <c r="B31" s="28">
        <v>0</v>
      </c>
      <c r="C31" s="28">
        <v>0</v>
      </c>
      <c r="D31" s="28">
        <v>6.6666666666666643</v>
      </c>
      <c r="E31" s="28">
        <v>14.333333333333332</v>
      </c>
      <c r="F31" s="2">
        <v>22</v>
      </c>
      <c r="G31" s="28">
        <v>29.666666666666668</v>
      </c>
      <c r="H31" s="28">
        <v>37.777777777777779</v>
      </c>
      <c r="I31" s="2">
        <v>45</v>
      </c>
      <c r="J31" s="2">
        <v>54</v>
      </c>
      <c r="K31" s="2">
        <v>56</v>
      </c>
      <c r="L31" s="2">
        <v>62</v>
      </c>
      <c r="M31" s="2">
        <v>65</v>
      </c>
      <c r="N31" s="2">
        <v>75</v>
      </c>
      <c r="O31" s="2"/>
      <c r="P31" s="2">
        <v>86.3</v>
      </c>
      <c r="Q31">
        <v>27</v>
      </c>
    </row>
    <row r="32" spans="1:17" x14ac:dyDescent="0.2">
      <c r="A32" s="2" t="s">
        <v>156</v>
      </c>
      <c r="B32" s="28">
        <v>0</v>
      </c>
      <c r="C32" s="2">
        <v>3</v>
      </c>
      <c r="D32" s="28">
        <v>12</v>
      </c>
      <c r="E32" s="2">
        <v>21</v>
      </c>
      <c r="F32" s="2">
        <v>45</v>
      </c>
      <c r="G32" s="2">
        <v>53</v>
      </c>
      <c r="H32" s="2">
        <v>64</v>
      </c>
      <c r="I32" s="28">
        <v>68.333333333333329</v>
      </c>
      <c r="J32" s="28">
        <v>71.722222222222214</v>
      </c>
      <c r="K32" s="2">
        <v>77</v>
      </c>
      <c r="L32" s="28">
        <v>78.5</v>
      </c>
      <c r="M32" s="2">
        <v>80</v>
      </c>
      <c r="N32" s="28"/>
      <c r="O32" s="28"/>
      <c r="P32" s="2">
        <v>58.1</v>
      </c>
      <c r="Q32">
        <v>28</v>
      </c>
    </row>
    <row r="33" spans="1:17" x14ac:dyDescent="0.2">
      <c r="A33" s="2" t="s">
        <v>157</v>
      </c>
      <c r="B33" s="28">
        <v>0</v>
      </c>
      <c r="C33" s="28">
        <v>0</v>
      </c>
      <c r="D33" s="2">
        <v>4</v>
      </c>
      <c r="E33" s="28">
        <v>16.5</v>
      </c>
      <c r="F33" s="2">
        <v>29</v>
      </c>
      <c r="G33" s="2">
        <v>40</v>
      </c>
      <c r="H33" s="2">
        <v>55</v>
      </c>
      <c r="I33" s="2">
        <v>60</v>
      </c>
      <c r="J33" s="28">
        <v>63</v>
      </c>
      <c r="K33" s="2">
        <v>66</v>
      </c>
      <c r="L33" s="28">
        <v>71.5</v>
      </c>
      <c r="M33" s="2">
        <v>77</v>
      </c>
      <c r="N33" s="28"/>
      <c r="O33" s="28"/>
      <c r="P33" s="2">
        <v>68.7</v>
      </c>
      <c r="Q33">
        <v>29</v>
      </c>
    </row>
    <row r="34" spans="1:17" x14ac:dyDescent="0.2">
      <c r="A34" s="2" t="s">
        <v>158</v>
      </c>
      <c r="B34" s="28">
        <v>0</v>
      </c>
      <c r="C34" s="28">
        <v>4</v>
      </c>
      <c r="D34" s="28">
        <v>10</v>
      </c>
      <c r="E34" s="2">
        <v>16</v>
      </c>
      <c r="F34" s="2">
        <v>22</v>
      </c>
      <c r="G34" s="2">
        <v>33</v>
      </c>
      <c r="H34" s="2">
        <v>39</v>
      </c>
      <c r="I34" s="2">
        <v>50</v>
      </c>
      <c r="J34" s="28">
        <v>58</v>
      </c>
      <c r="K34" s="2">
        <v>66</v>
      </c>
      <c r="L34" s="28">
        <v>69.25</v>
      </c>
      <c r="M34" s="28">
        <v>65.918297455968684</v>
      </c>
      <c r="N34" s="2">
        <v>79</v>
      </c>
      <c r="O34" s="2"/>
      <c r="P34" s="2">
        <v>80.599999999999994</v>
      </c>
      <c r="Q34">
        <v>30</v>
      </c>
    </row>
    <row r="35" spans="1:17" x14ac:dyDescent="0.2">
      <c r="A35" s="2" t="s">
        <v>159</v>
      </c>
      <c r="B35" s="28">
        <v>0</v>
      </c>
      <c r="C35" s="28">
        <v>0</v>
      </c>
      <c r="D35" s="28">
        <v>0</v>
      </c>
      <c r="E35" s="2">
        <v>10</v>
      </c>
      <c r="F35" s="2">
        <v>21</v>
      </c>
      <c r="G35" s="28">
        <v>27.5</v>
      </c>
      <c r="H35" s="2">
        <v>34</v>
      </c>
      <c r="I35" s="2">
        <v>51</v>
      </c>
      <c r="J35" s="2">
        <v>55</v>
      </c>
      <c r="K35" s="2">
        <v>66</v>
      </c>
      <c r="L35" s="2">
        <v>64</v>
      </c>
      <c r="M35" s="2">
        <v>71</v>
      </c>
      <c r="N35" s="2">
        <v>79</v>
      </c>
      <c r="O35" s="2"/>
      <c r="P35" s="2">
        <v>83.3</v>
      </c>
      <c r="Q35">
        <v>31</v>
      </c>
    </row>
    <row r="36" spans="1:17" x14ac:dyDescent="0.2">
      <c r="A36" s="2" t="s">
        <v>160</v>
      </c>
      <c r="B36" s="28">
        <v>0</v>
      </c>
      <c r="C36" s="28">
        <v>0</v>
      </c>
      <c r="D36" s="28">
        <v>4.3333333333333357</v>
      </c>
      <c r="E36" s="28">
        <v>11.666666666666668</v>
      </c>
      <c r="F36" s="2">
        <v>19</v>
      </c>
      <c r="G36" s="28">
        <v>26.333333333333332</v>
      </c>
      <c r="H36" s="28">
        <v>32.888888888888886</v>
      </c>
      <c r="I36" s="2">
        <v>41</v>
      </c>
      <c r="J36" s="2">
        <v>46</v>
      </c>
      <c r="K36" s="2">
        <v>50</v>
      </c>
      <c r="L36" s="2">
        <v>56</v>
      </c>
      <c r="M36" s="2">
        <v>65</v>
      </c>
      <c r="N36" s="2">
        <v>77</v>
      </c>
      <c r="O36" s="2"/>
      <c r="P36" s="2">
        <v>97.5</v>
      </c>
      <c r="Q36">
        <v>32</v>
      </c>
    </row>
    <row r="37" spans="1:17" x14ac:dyDescent="0.2">
      <c r="A37" s="2" t="s">
        <v>161</v>
      </c>
      <c r="B37" s="28">
        <v>0</v>
      </c>
      <c r="C37" s="28">
        <v>0</v>
      </c>
      <c r="D37" s="28">
        <v>6.6666666666666714</v>
      </c>
      <c r="E37" s="28">
        <v>13.333333333333336</v>
      </c>
      <c r="F37" s="2">
        <v>20</v>
      </c>
      <c r="G37" s="28">
        <v>26.666666666666664</v>
      </c>
      <c r="H37" s="28">
        <v>34.444444444444443</v>
      </c>
      <c r="I37" s="2">
        <v>40</v>
      </c>
      <c r="J37" s="2">
        <v>50</v>
      </c>
      <c r="K37" s="2">
        <v>53</v>
      </c>
      <c r="L37" s="2">
        <v>65</v>
      </c>
      <c r="M37" s="2">
        <v>65</v>
      </c>
      <c r="N37" s="2">
        <v>73</v>
      </c>
      <c r="O37" s="2"/>
      <c r="P37" s="2">
        <v>89.4</v>
      </c>
      <c r="Q37">
        <v>33</v>
      </c>
    </row>
    <row r="38" spans="1:17" x14ac:dyDescent="0.2">
      <c r="A38" s="2" t="s">
        <v>162</v>
      </c>
      <c r="B38" s="28">
        <v>0</v>
      </c>
      <c r="C38" s="28">
        <v>0</v>
      </c>
      <c r="D38" s="28">
        <v>4.3333333333333357</v>
      </c>
      <c r="E38" s="28">
        <v>11.666666666666668</v>
      </c>
      <c r="F38" s="2">
        <v>19</v>
      </c>
      <c r="G38" s="28">
        <v>26.333333333333332</v>
      </c>
      <c r="H38" s="28">
        <v>36.222222222222221</v>
      </c>
      <c r="I38" s="2">
        <v>41</v>
      </c>
      <c r="J38" s="2">
        <v>56</v>
      </c>
      <c r="K38" s="2">
        <v>60</v>
      </c>
      <c r="L38" s="28">
        <v>64</v>
      </c>
      <c r="M38" s="2">
        <v>68</v>
      </c>
      <c r="N38" s="2">
        <v>80</v>
      </c>
      <c r="O38" s="2"/>
      <c r="P38" s="2">
        <v>86.9</v>
      </c>
      <c r="Q38">
        <v>34</v>
      </c>
    </row>
    <row r="39" spans="1:17" x14ac:dyDescent="0.2">
      <c r="A39" s="2" t="s">
        <v>163</v>
      </c>
      <c r="B39" s="28">
        <v>0</v>
      </c>
      <c r="C39" s="28">
        <v>0</v>
      </c>
      <c r="D39" s="2">
        <v>4</v>
      </c>
      <c r="E39" s="2">
        <v>23</v>
      </c>
      <c r="F39" s="2">
        <v>28</v>
      </c>
      <c r="G39" s="2">
        <v>34</v>
      </c>
      <c r="H39" s="2">
        <v>48</v>
      </c>
      <c r="I39" s="2">
        <v>54</v>
      </c>
      <c r="J39" s="28">
        <v>60</v>
      </c>
      <c r="K39" s="2">
        <v>66</v>
      </c>
      <c r="L39" s="28">
        <v>70</v>
      </c>
      <c r="M39" s="2">
        <v>74</v>
      </c>
      <c r="N39" s="2">
        <v>74</v>
      </c>
      <c r="O39" s="2"/>
      <c r="P39" s="2">
        <v>74.400000000000006</v>
      </c>
      <c r="Q39">
        <v>35</v>
      </c>
    </row>
    <row r="40" spans="1:17" x14ac:dyDescent="0.2">
      <c r="A40" s="2" t="s">
        <v>164</v>
      </c>
      <c r="B40" s="28">
        <v>0</v>
      </c>
      <c r="C40" s="28">
        <v>0</v>
      </c>
      <c r="D40" s="28">
        <v>0</v>
      </c>
      <c r="E40" s="2">
        <v>10</v>
      </c>
      <c r="F40" s="2">
        <v>23</v>
      </c>
      <c r="G40" s="2">
        <v>29</v>
      </c>
      <c r="H40" s="2">
        <v>41</v>
      </c>
      <c r="I40" s="2">
        <v>50</v>
      </c>
      <c r="J40" s="28">
        <v>55.5</v>
      </c>
      <c r="K40" s="2">
        <v>61</v>
      </c>
      <c r="L40" s="28">
        <v>65.5</v>
      </c>
      <c r="M40" s="2">
        <v>70</v>
      </c>
      <c r="N40" s="28"/>
      <c r="O40" s="28"/>
      <c r="P40" s="2">
        <v>81.7</v>
      </c>
      <c r="Q40">
        <v>36</v>
      </c>
    </row>
    <row r="41" spans="1:17" x14ac:dyDescent="0.2">
      <c r="A41" s="2" t="s">
        <v>165</v>
      </c>
      <c r="B41" s="28">
        <v>0</v>
      </c>
      <c r="C41" s="28">
        <v>0</v>
      </c>
      <c r="D41" s="28">
        <v>0</v>
      </c>
      <c r="E41" s="2">
        <v>7</v>
      </c>
      <c r="F41" s="2">
        <v>20</v>
      </c>
      <c r="G41" s="28">
        <v>32</v>
      </c>
      <c r="H41" s="2">
        <v>44</v>
      </c>
      <c r="I41" s="2">
        <v>47</v>
      </c>
      <c r="J41" s="2">
        <v>57</v>
      </c>
      <c r="K41" s="2">
        <v>60</v>
      </c>
      <c r="L41" s="28">
        <v>64</v>
      </c>
      <c r="M41" s="2">
        <v>68</v>
      </c>
      <c r="N41" s="2">
        <v>74</v>
      </c>
      <c r="O41" s="2"/>
      <c r="P41" s="2">
        <v>80.7</v>
      </c>
      <c r="Q41">
        <v>37</v>
      </c>
    </row>
    <row r="42" spans="1:17" x14ac:dyDescent="0.2">
      <c r="A42" s="2" t="s">
        <v>166</v>
      </c>
      <c r="B42" s="28">
        <v>0</v>
      </c>
      <c r="C42" s="28">
        <v>0</v>
      </c>
      <c r="D42" s="28">
        <v>2.6666666666666643</v>
      </c>
      <c r="E42" s="28">
        <v>10.333333333333332</v>
      </c>
      <c r="F42" s="2">
        <v>18</v>
      </c>
      <c r="G42" s="28">
        <v>25.666666666666668</v>
      </c>
      <c r="H42" s="28">
        <v>35.111111111111114</v>
      </c>
      <c r="I42" s="2">
        <v>41</v>
      </c>
      <c r="J42" s="2">
        <v>54</v>
      </c>
      <c r="K42" s="2">
        <v>61</v>
      </c>
      <c r="L42" s="28">
        <v>65</v>
      </c>
      <c r="M42" s="2">
        <v>69</v>
      </c>
      <c r="N42" s="2">
        <v>72</v>
      </c>
      <c r="O42" s="2"/>
      <c r="P42" s="2">
        <v>87.6</v>
      </c>
      <c r="Q42">
        <v>38</v>
      </c>
    </row>
    <row r="43" spans="1:17" x14ac:dyDescent="0.2">
      <c r="A43" s="2" t="s">
        <v>126</v>
      </c>
      <c r="B43" s="28">
        <v>0</v>
      </c>
      <c r="C43" s="28">
        <v>0</v>
      </c>
      <c r="D43" s="28">
        <v>0</v>
      </c>
      <c r="E43" s="2">
        <v>9</v>
      </c>
      <c r="F43" s="2">
        <v>20</v>
      </c>
      <c r="G43" s="28">
        <v>26.5</v>
      </c>
      <c r="H43" s="2">
        <v>33</v>
      </c>
      <c r="I43" s="2">
        <v>50</v>
      </c>
      <c r="J43" s="2">
        <v>57</v>
      </c>
      <c r="K43" s="2">
        <v>59</v>
      </c>
      <c r="L43" s="28">
        <v>63</v>
      </c>
      <c r="M43" s="2">
        <v>67</v>
      </c>
      <c r="N43" s="2">
        <v>80</v>
      </c>
      <c r="O43" s="2"/>
      <c r="P43" s="2">
        <v>84.9</v>
      </c>
      <c r="Q43">
        <v>39</v>
      </c>
    </row>
    <row r="44" spans="1:17" x14ac:dyDescent="0.2">
      <c r="A44" s="2" t="s">
        <v>169</v>
      </c>
      <c r="B44" s="28">
        <v>0</v>
      </c>
      <c r="C44" s="28">
        <v>0</v>
      </c>
      <c r="D44" s="28">
        <v>0</v>
      </c>
      <c r="E44" s="28">
        <v>6</v>
      </c>
      <c r="F44" s="2">
        <v>18</v>
      </c>
      <c r="G44" s="2">
        <v>30</v>
      </c>
      <c r="H44" s="2">
        <v>39</v>
      </c>
      <c r="I44" s="2">
        <v>59</v>
      </c>
      <c r="J44" s="2">
        <v>56</v>
      </c>
      <c r="K44" s="2">
        <v>61</v>
      </c>
      <c r="L44" s="28">
        <v>66</v>
      </c>
      <c r="M44" s="2">
        <v>71</v>
      </c>
      <c r="N44" s="28"/>
      <c r="O44" s="28"/>
      <c r="P44" s="2">
        <v>78</v>
      </c>
      <c r="Q44">
        <v>40</v>
      </c>
    </row>
    <row r="45" spans="1:17" x14ac:dyDescent="0.2">
      <c r="A45" s="2" t="s">
        <v>170</v>
      </c>
      <c r="B45" s="28">
        <v>0</v>
      </c>
      <c r="C45" s="28">
        <v>0</v>
      </c>
      <c r="D45" s="28">
        <v>5</v>
      </c>
      <c r="E45" s="28">
        <v>12</v>
      </c>
      <c r="F45" s="2">
        <v>19</v>
      </c>
      <c r="G45" s="28">
        <v>26</v>
      </c>
      <c r="H45" s="2">
        <v>33</v>
      </c>
      <c r="I45" s="2">
        <v>48</v>
      </c>
      <c r="J45" s="2">
        <v>61</v>
      </c>
      <c r="K45" s="2">
        <v>66</v>
      </c>
      <c r="L45" s="28">
        <v>67.5</v>
      </c>
      <c r="M45" s="2">
        <v>69</v>
      </c>
      <c r="N45" s="2">
        <v>76</v>
      </c>
      <c r="O45" s="2"/>
      <c r="P45" s="2">
        <v>82.4</v>
      </c>
      <c r="Q45">
        <v>41</v>
      </c>
    </row>
    <row r="46" spans="1:17" x14ac:dyDescent="0.2">
      <c r="A46" s="2" t="s">
        <v>171</v>
      </c>
      <c r="B46" s="28">
        <v>0</v>
      </c>
      <c r="C46" s="28">
        <v>1</v>
      </c>
      <c r="D46" s="28">
        <v>7</v>
      </c>
      <c r="E46" s="28">
        <v>13</v>
      </c>
      <c r="F46" s="2">
        <v>19</v>
      </c>
      <c r="G46" s="2">
        <v>25</v>
      </c>
      <c r="H46" s="2">
        <v>36</v>
      </c>
      <c r="I46" s="2">
        <v>56</v>
      </c>
      <c r="J46" s="2">
        <v>64</v>
      </c>
      <c r="K46" s="2">
        <v>58</v>
      </c>
      <c r="L46" s="28">
        <v>61</v>
      </c>
      <c r="M46" s="2">
        <v>64</v>
      </c>
      <c r="N46" s="2">
        <v>79</v>
      </c>
      <c r="O46" s="2"/>
      <c r="P46" s="2">
        <v>79</v>
      </c>
      <c r="Q46">
        <v>42</v>
      </c>
    </row>
    <row r="47" spans="1:17" x14ac:dyDescent="0.2">
      <c r="A47" s="2" t="s">
        <v>172</v>
      </c>
      <c r="B47" s="28">
        <v>0</v>
      </c>
      <c r="C47" s="28">
        <v>0</v>
      </c>
      <c r="D47" s="28">
        <v>0</v>
      </c>
      <c r="E47" s="28">
        <v>0</v>
      </c>
      <c r="F47" s="2">
        <v>13</v>
      </c>
      <c r="G47" s="28">
        <v>28</v>
      </c>
      <c r="H47" s="2">
        <v>43</v>
      </c>
      <c r="I47" s="2">
        <v>50</v>
      </c>
      <c r="J47" s="2">
        <v>52</v>
      </c>
      <c r="K47" s="2">
        <v>65</v>
      </c>
      <c r="L47" s="28">
        <v>72.5</v>
      </c>
      <c r="M47" s="2">
        <v>80</v>
      </c>
      <c r="N47" s="28"/>
      <c r="O47" s="28"/>
      <c r="P47" s="2">
        <v>80.400000000000006</v>
      </c>
      <c r="Q47">
        <v>43</v>
      </c>
    </row>
    <row r="48" spans="1:17" x14ac:dyDescent="0.2">
      <c r="A48" s="2" t="s">
        <v>173</v>
      </c>
      <c r="B48" s="28">
        <v>0</v>
      </c>
      <c r="C48" s="28">
        <v>0</v>
      </c>
      <c r="D48" s="28">
        <v>6</v>
      </c>
      <c r="E48" s="2">
        <v>14</v>
      </c>
      <c r="F48" s="2">
        <v>22</v>
      </c>
      <c r="G48" s="2">
        <v>42</v>
      </c>
      <c r="H48" s="2">
        <v>45</v>
      </c>
      <c r="I48" s="2">
        <v>55</v>
      </c>
      <c r="J48" s="2">
        <v>59</v>
      </c>
      <c r="K48" s="2">
        <v>73</v>
      </c>
      <c r="L48" s="28">
        <v>87</v>
      </c>
      <c r="M48" s="28">
        <v>100</v>
      </c>
      <c r="N48" s="28"/>
      <c r="O48" s="28"/>
      <c r="P48" s="2">
        <v>75.3</v>
      </c>
      <c r="Q48">
        <v>44</v>
      </c>
    </row>
    <row r="49" spans="1:17" x14ac:dyDescent="0.2">
      <c r="A49" s="2" t="s">
        <v>174</v>
      </c>
      <c r="B49" s="28">
        <v>0</v>
      </c>
      <c r="C49" s="28">
        <v>6</v>
      </c>
      <c r="D49" s="28">
        <v>11</v>
      </c>
      <c r="E49" s="2">
        <v>16</v>
      </c>
      <c r="F49" s="2">
        <v>21</v>
      </c>
      <c r="G49" s="2">
        <v>45</v>
      </c>
      <c r="H49" s="2">
        <v>48</v>
      </c>
      <c r="I49" s="2">
        <v>54</v>
      </c>
      <c r="J49" s="2">
        <v>56</v>
      </c>
      <c r="K49" s="2">
        <v>68</v>
      </c>
      <c r="L49" s="28">
        <v>73.5</v>
      </c>
      <c r="M49" s="2">
        <v>79</v>
      </c>
      <c r="N49" s="28"/>
      <c r="O49" s="28"/>
      <c r="P49" s="2">
        <v>73.5</v>
      </c>
      <c r="Q49">
        <v>45</v>
      </c>
    </row>
    <row r="50" spans="1:17" x14ac:dyDescent="0.2">
      <c r="A50" s="2" t="s">
        <v>175</v>
      </c>
      <c r="B50" s="28">
        <v>0</v>
      </c>
      <c r="C50" s="28">
        <v>0</v>
      </c>
      <c r="D50" s="28">
        <v>6</v>
      </c>
      <c r="E50" s="2">
        <v>14</v>
      </c>
      <c r="F50" s="2">
        <v>22</v>
      </c>
      <c r="G50" s="28">
        <v>29</v>
      </c>
      <c r="H50" s="2">
        <v>36</v>
      </c>
      <c r="I50" s="2">
        <v>53</v>
      </c>
      <c r="J50" s="2">
        <v>48</v>
      </c>
      <c r="K50" s="2">
        <v>61</v>
      </c>
      <c r="L50" s="28">
        <v>65</v>
      </c>
      <c r="M50" s="2">
        <v>69</v>
      </c>
      <c r="N50" s="28"/>
      <c r="O50" s="28"/>
      <c r="P50" s="2">
        <v>85.1</v>
      </c>
      <c r="Q50">
        <v>46</v>
      </c>
    </row>
    <row r="51" spans="1:17" x14ac:dyDescent="0.2">
      <c r="A51" s="2" t="s">
        <v>176</v>
      </c>
      <c r="B51" s="28">
        <v>0</v>
      </c>
      <c r="C51" s="28">
        <v>5</v>
      </c>
      <c r="D51" s="28">
        <v>13</v>
      </c>
      <c r="E51" s="2">
        <v>21</v>
      </c>
      <c r="F51" s="2">
        <v>29</v>
      </c>
      <c r="G51" s="2">
        <v>39</v>
      </c>
      <c r="H51" s="2">
        <v>58</v>
      </c>
      <c r="I51" s="2">
        <v>68</v>
      </c>
      <c r="J51" s="28">
        <v>66.5</v>
      </c>
      <c r="K51" s="2">
        <v>65</v>
      </c>
      <c r="L51" s="28">
        <v>71</v>
      </c>
      <c r="M51" s="2">
        <v>77</v>
      </c>
      <c r="N51" s="28"/>
      <c r="O51" s="28"/>
      <c r="P51" s="2">
        <v>65.5</v>
      </c>
      <c r="Q51">
        <v>47</v>
      </c>
    </row>
    <row r="52" spans="1:17" x14ac:dyDescent="0.2">
      <c r="A52" s="2" t="s">
        <v>177</v>
      </c>
      <c r="B52" s="28">
        <v>0</v>
      </c>
      <c r="C52" s="28">
        <v>0</v>
      </c>
      <c r="D52" s="2">
        <v>3</v>
      </c>
      <c r="E52" s="2">
        <v>22</v>
      </c>
      <c r="F52" s="2">
        <v>22</v>
      </c>
      <c r="G52" s="2">
        <v>30</v>
      </c>
      <c r="H52" s="2">
        <v>40</v>
      </c>
      <c r="I52" s="2">
        <v>63</v>
      </c>
      <c r="J52" s="2">
        <v>56</v>
      </c>
      <c r="K52" s="2">
        <v>66</v>
      </c>
      <c r="L52" s="28">
        <v>70.5</v>
      </c>
      <c r="M52" s="2">
        <v>75</v>
      </c>
      <c r="N52" s="28"/>
      <c r="O52" s="28"/>
      <c r="P52" s="2">
        <v>77.2</v>
      </c>
      <c r="Q52">
        <v>48</v>
      </c>
    </row>
    <row r="53" spans="1:17" x14ac:dyDescent="0.2">
      <c r="A53" s="2" t="s">
        <v>178</v>
      </c>
      <c r="B53" s="28">
        <v>0</v>
      </c>
      <c r="C53" s="28">
        <v>0</v>
      </c>
      <c r="D53" s="28">
        <v>7</v>
      </c>
      <c r="E53" s="2">
        <v>18</v>
      </c>
      <c r="F53" s="2">
        <v>29</v>
      </c>
      <c r="G53" s="2">
        <v>39</v>
      </c>
      <c r="H53" s="2">
        <v>56</v>
      </c>
      <c r="I53" s="2">
        <v>57</v>
      </c>
      <c r="J53" s="28">
        <v>62</v>
      </c>
      <c r="K53" s="2">
        <v>67</v>
      </c>
      <c r="L53" s="28">
        <v>74</v>
      </c>
      <c r="M53" s="2">
        <v>81</v>
      </c>
      <c r="N53" s="28"/>
      <c r="O53" s="28"/>
      <c r="P53" s="2">
        <v>69</v>
      </c>
      <c r="Q53">
        <v>49</v>
      </c>
    </row>
    <row r="54" spans="1:17" x14ac:dyDescent="0.2">
      <c r="A54" s="2" t="s">
        <v>179</v>
      </c>
      <c r="B54" s="28">
        <v>0</v>
      </c>
      <c r="C54" s="28">
        <v>0</v>
      </c>
      <c r="D54" s="28">
        <v>0</v>
      </c>
      <c r="E54" s="2">
        <v>11</v>
      </c>
      <c r="F54" s="2">
        <v>29</v>
      </c>
      <c r="G54" s="2">
        <v>36</v>
      </c>
      <c r="H54" s="2">
        <v>40</v>
      </c>
      <c r="I54" s="2">
        <v>65</v>
      </c>
      <c r="J54" s="2">
        <v>71</v>
      </c>
      <c r="K54" s="2">
        <v>67</v>
      </c>
      <c r="L54" s="28">
        <v>70.5</v>
      </c>
      <c r="M54" s="2">
        <v>74</v>
      </c>
      <c r="N54" s="28"/>
      <c r="O54" s="28"/>
      <c r="P54" s="2">
        <v>71.5</v>
      </c>
      <c r="Q54">
        <v>50</v>
      </c>
    </row>
    <row r="55" spans="1:17" x14ac:dyDescent="0.2">
      <c r="A55" s="2" t="s">
        <v>180</v>
      </c>
      <c r="B55" s="28">
        <v>0</v>
      </c>
      <c r="C55" s="28">
        <v>0</v>
      </c>
      <c r="D55" s="28">
        <v>0</v>
      </c>
      <c r="E55" s="2">
        <v>14</v>
      </c>
      <c r="F55" s="2">
        <v>34</v>
      </c>
      <c r="G55" s="2">
        <v>34</v>
      </c>
      <c r="H55" s="2">
        <v>48</v>
      </c>
      <c r="I55" s="2">
        <v>63</v>
      </c>
      <c r="J55" s="28">
        <v>66</v>
      </c>
      <c r="K55" s="2">
        <v>69</v>
      </c>
      <c r="L55" s="28">
        <v>70.5</v>
      </c>
      <c r="M55" s="2">
        <v>72</v>
      </c>
      <c r="N55" s="28"/>
      <c r="O55" s="28"/>
      <c r="P55" s="2">
        <v>70.2</v>
      </c>
      <c r="Q55">
        <v>51</v>
      </c>
    </row>
    <row r="56" spans="1:17" x14ac:dyDescent="0.2">
      <c r="A56" s="2" t="s">
        <v>181</v>
      </c>
      <c r="B56" s="28">
        <v>0</v>
      </c>
      <c r="C56" s="28">
        <v>0</v>
      </c>
      <c r="D56" s="28">
        <v>3</v>
      </c>
      <c r="E56" s="2">
        <v>16</v>
      </c>
      <c r="F56" s="2">
        <v>29</v>
      </c>
      <c r="G56" s="2">
        <v>38</v>
      </c>
      <c r="H56" s="2">
        <v>50</v>
      </c>
      <c r="I56" s="2">
        <v>61</v>
      </c>
      <c r="J56" s="28">
        <v>63</v>
      </c>
      <c r="K56" s="2">
        <v>65</v>
      </c>
      <c r="L56" s="28">
        <v>71.5</v>
      </c>
      <c r="M56" s="2">
        <v>78</v>
      </c>
      <c r="N56" s="28"/>
      <c r="O56" s="28"/>
      <c r="P56" s="2">
        <v>70.3</v>
      </c>
      <c r="Q56">
        <v>52</v>
      </c>
    </row>
    <row r="57" spans="1:17" x14ac:dyDescent="0.2">
      <c r="A57" s="2" t="s">
        <v>182</v>
      </c>
      <c r="B57" s="28">
        <v>0</v>
      </c>
      <c r="C57" s="28">
        <v>0</v>
      </c>
      <c r="D57" s="2">
        <v>4</v>
      </c>
      <c r="E57" s="2">
        <v>23</v>
      </c>
      <c r="F57" s="2">
        <v>33</v>
      </c>
      <c r="G57" s="2">
        <v>42</v>
      </c>
      <c r="H57" s="2">
        <v>48</v>
      </c>
      <c r="I57" s="2">
        <v>60</v>
      </c>
      <c r="J57" s="2">
        <v>64</v>
      </c>
      <c r="K57" s="2">
        <v>71</v>
      </c>
      <c r="L57" s="28">
        <v>78</v>
      </c>
      <c r="M57" s="28">
        <v>85</v>
      </c>
      <c r="N57" s="28"/>
      <c r="O57" s="28"/>
      <c r="P57" s="2">
        <v>69.3</v>
      </c>
      <c r="Q57">
        <v>53</v>
      </c>
    </row>
    <row r="58" spans="1:17" x14ac:dyDescent="0.2">
      <c r="A58" s="2" t="s">
        <v>183</v>
      </c>
      <c r="B58" s="28">
        <v>0</v>
      </c>
      <c r="C58" s="28">
        <v>0</v>
      </c>
      <c r="D58" s="2">
        <v>6.0606060606060606</v>
      </c>
      <c r="E58" s="2">
        <v>23</v>
      </c>
      <c r="F58" s="2">
        <v>34</v>
      </c>
      <c r="G58" s="2">
        <v>34</v>
      </c>
      <c r="H58" s="2">
        <v>50</v>
      </c>
      <c r="I58" s="2">
        <v>50</v>
      </c>
      <c r="J58" s="2">
        <v>63</v>
      </c>
      <c r="K58" s="2">
        <v>71</v>
      </c>
      <c r="L58" s="28">
        <v>79</v>
      </c>
      <c r="M58" s="28">
        <v>87</v>
      </c>
      <c r="N58" s="28"/>
      <c r="O58" s="28"/>
      <c r="P58" s="2">
        <v>76.3</v>
      </c>
      <c r="Q58">
        <v>54</v>
      </c>
    </row>
    <row r="59" spans="1:17" x14ac:dyDescent="0.2">
      <c r="A59" s="2" t="s">
        <v>184</v>
      </c>
      <c r="B59" s="28">
        <v>0</v>
      </c>
      <c r="C59" s="28">
        <v>0</v>
      </c>
      <c r="D59" s="2">
        <v>5</v>
      </c>
      <c r="E59" s="2">
        <v>23</v>
      </c>
      <c r="F59" s="2">
        <v>28</v>
      </c>
      <c r="G59" s="29">
        <v>40</v>
      </c>
      <c r="H59" s="2">
        <v>52</v>
      </c>
      <c r="I59" s="2">
        <v>45</v>
      </c>
      <c r="J59" s="2">
        <v>66</v>
      </c>
      <c r="K59" s="2">
        <v>66</v>
      </c>
      <c r="L59" s="28">
        <v>70.5</v>
      </c>
      <c r="M59" s="2">
        <v>75</v>
      </c>
      <c r="N59" s="28"/>
      <c r="O59" s="28"/>
      <c r="P59" s="2">
        <v>73.2</v>
      </c>
      <c r="Q59">
        <v>55</v>
      </c>
    </row>
    <row r="60" spans="1:17" x14ac:dyDescent="0.2">
      <c r="A60" s="2"/>
      <c r="B60" s="28"/>
      <c r="C60" s="28"/>
      <c r="D60" s="2"/>
      <c r="E60" s="2"/>
      <c r="F60" s="2"/>
      <c r="G60" s="29"/>
      <c r="H60" s="2"/>
      <c r="I60" s="2"/>
      <c r="J60" s="2"/>
      <c r="K60" s="2"/>
      <c r="L60" s="28"/>
      <c r="M60" s="2"/>
      <c r="N60" s="28"/>
      <c r="O60" s="28"/>
      <c r="P60" s="2"/>
    </row>
    <row r="61" spans="1:17" x14ac:dyDescent="0.2">
      <c r="A61" s="2"/>
      <c r="B61" s="28"/>
      <c r="C61" s="28"/>
      <c r="D61" s="2"/>
      <c r="E61" s="2"/>
      <c r="F61" s="2"/>
      <c r="G61" s="29"/>
      <c r="H61" s="2"/>
      <c r="I61" s="2"/>
      <c r="J61" s="2"/>
      <c r="K61" s="2"/>
      <c r="L61" s="28"/>
      <c r="M61" s="2"/>
      <c r="N61" s="28"/>
      <c r="O61" s="28"/>
      <c r="P61" s="2"/>
    </row>
    <row r="62" spans="1:17" x14ac:dyDescent="0.2">
      <c r="A62" s="2"/>
      <c r="B62" s="28"/>
      <c r="C62" s="28"/>
      <c r="D62" s="2"/>
      <c r="E62" s="2"/>
      <c r="F62" s="2"/>
      <c r="G62" s="29"/>
      <c r="H62" s="2"/>
      <c r="I62" s="2"/>
      <c r="J62" s="2"/>
      <c r="K62" s="2"/>
      <c r="L62" s="28"/>
      <c r="M62" s="2"/>
      <c r="N62" s="28"/>
      <c r="O62" s="28"/>
      <c r="P62" s="2"/>
    </row>
    <row r="63" spans="1:17" x14ac:dyDescent="0.2">
      <c r="A63" s="2"/>
      <c r="B63" s="28"/>
      <c r="C63" s="28"/>
      <c r="D63" s="2"/>
      <c r="E63" s="2"/>
      <c r="F63" s="2"/>
      <c r="G63" s="29"/>
      <c r="H63" s="2"/>
      <c r="I63" s="2"/>
      <c r="J63" s="2"/>
      <c r="K63" s="2"/>
      <c r="L63" s="28"/>
      <c r="M63" s="2"/>
      <c r="N63" s="28"/>
      <c r="O63" s="28"/>
      <c r="P63" s="2"/>
    </row>
    <row r="64" spans="1:17" x14ac:dyDescent="0.2">
      <c r="A64" s="2"/>
      <c r="B64" s="28"/>
      <c r="C64" s="28"/>
      <c r="D64" s="2"/>
      <c r="E64" s="2"/>
      <c r="F64" s="2"/>
      <c r="G64" s="29"/>
      <c r="H64" s="2"/>
      <c r="I64" s="2"/>
      <c r="J64" s="2"/>
      <c r="K64" s="2"/>
      <c r="L64" s="28"/>
      <c r="M64" s="2"/>
      <c r="N64" s="28"/>
      <c r="O64" s="28"/>
      <c r="P64" s="2"/>
    </row>
    <row r="65" spans="1:29" x14ac:dyDescent="0.2">
      <c r="A65" s="2"/>
      <c r="B65" s="28"/>
      <c r="C65" s="28"/>
      <c r="D65" s="2"/>
      <c r="E65" s="2"/>
      <c r="F65" s="2"/>
      <c r="G65" s="29"/>
      <c r="H65" s="2"/>
      <c r="I65" s="2"/>
      <c r="J65" s="2"/>
      <c r="K65" s="2"/>
      <c r="L65" s="28"/>
      <c r="M65" s="2"/>
      <c r="N65" s="28"/>
      <c r="O65" s="28"/>
      <c r="P65" s="2"/>
    </row>
    <row r="66" spans="1:29" x14ac:dyDescent="0.2">
      <c r="R66" s="26">
        <v>20</v>
      </c>
      <c r="S66" s="26">
        <v>30</v>
      </c>
      <c r="T66" s="26">
        <v>40</v>
      </c>
      <c r="U66" s="26">
        <v>50</v>
      </c>
      <c r="V66" s="26">
        <v>60</v>
      </c>
      <c r="W66" s="26">
        <v>70</v>
      </c>
      <c r="X66" s="26">
        <v>80</v>
      </c>
      <c r="Y66" s="26">
        <v>90</v>
      </c>
      <c r="Z66" s="26">
        <v>100</v>
      </c>
      <c r="AA66" s="26">
        <v>110</v>
      </c>
      <c r="AB66" s="26">
        <v>120</v>
      </c>
      <c r="AC66" s="26">
        <v>140</v>
      </c>
    </row>
    <row r="67" spans="1:29" x14ac:dyDescent="0.2">
      <c r="A67">
        <v>1</v>
      </c>
      <c r="B67">
        <f t="shared" ref="B67:N67" si="0">B5/100</f>
        <v>0</v>
      </c>
      <c r="C67">
        <f t="shared" si="0"/>
        <v>7.0000000000000007E-2</v>
      </c>
      <c r="D67">
        <f t="shared" si="0"/>
        <v>0.33</v>
      </c>
      <c r="E67">
        <f t="shared" si="0"/>
        <v>0.61616161616161613</v>
      </c>
      <c r="F67">
        <f t="shared" si="0"/>
        <v>0.71717171717171713</v>
      </c>
      <c r="G67">
        <f t="shared" si="0"/>
        <v>0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0</v>
      </c>
      <c r="L67">
        <f t="shared" si="0"/>
        <v>0</v>
      </c>
      <c r="M67">
        <f t="shared" si="0"/>
        <v>0</v>
      </c>
      <c r="N67">
        <f t="shared" si="0"/>
        <v>0</v>
      </c>
      <c r="Q67">
        <v>1</v>
      </c>
      <c r="R67">
        <f t="shared" ref="R67:U70" si="1">IF(C67=0,"",C67)</f>
        <v>7.0000000000000007E-2</v>
      </c>
      <c r="S67">
        <f t="shared" si="1"/>
        <v>0.33</v>
      </c>
      <c r="T67">
        <f t="shared" si="1"/>
        <v>0.61616161616161613</v>
      </c>
      <c r="U67">
        <f t="shared" si="1"/>
        <v>0.71717171717171713</v>
      </c>
    </row>
    <row r="68" spans="1:29" x14ac:dyDescent="0.2">
      <c r="A68">
        <v>2</v>
      </c>
      <c r="B68">
        <f t="shared" ref="B68:N68" si="2">B6/100</f>
        <v>0</v>
      </c>
      <c r="C68">
        <f t="shared" si="2"/>
        <v>0.03</v>
      </c>
      <c r="D68">
        <f t="shared" si="2"/>
        <v>0.28999999999999998</v>
      </c>
      <c r="E68">
        <f t="shared" si="2"/>
        <v>0.63</v>
      </c>
      <c r="F68">
        <f t="shared" si="2"/>
        <v>0.74</v>
      </c>
      <c r="G68">
        <f t="shared" si="2"/>
        <v>0</v>
      </c>
      <c r="H68">
        <f t="shared" si="2"/>
        <v>0</v>
      </c>
      <c r="I68">
        <f t="shared" si="2"/>
        <v>0</v>
      </c>
      <c r="J68">
        <f t="shared" si="2"/>
        <v>0</v>
      </c>
      <c r="K68">
        <f t="shared" si="2"/>
        <v>0</v>
      </c>
      <c r="L68">
        <f t="shared" si="2"/>
        <v>0</v>
      </c>
      <c r="M68">
        <f t="shared" si="2"/>
        <v>0</v>
      </c>
      <c r="N68">
        <f t="shared" si="2"/>
        <v>0</v>
      </c>
      <c r="Q68">
        <v>2</v>
      </c>
      <c r="R68">
        <f t="shared" si="1"/>
        <v>0.03</v>
      </c>
      <c r="S68">
        <f t="shared" si="1"/>
        <v>0.28999999999999998</v>
      </c>
      <c r="T68">
        <f t="shared" si="1"/>
        <v>0.63</v>
      </c>
      <c r="U68">
        <f t="shared" si="1"/>
        <v>0.74</v>
      </c>
    </row>
    <row r="69" spans="1:29" x14ac:dyDescent="0.2">
      <c r="A69">
        <v>3</v>
      </c>
      <c r="B69">
        <f t="shared" ref="B69:N69" si="3">B7/100</f>
        <v>0</v>
      </c>
      <c r="C69">
        <f t="shared" si="3"/>
        <v>0.02</v>
      </c>
      <c r="D69">
        <f t="shared" si="3"/>
        <v>0.32</v>
      </c>
      <c r="E69">
        <f t="shared" si="3"/>
        <v>0.56000000000000005</v>
      </c>
      <c r="F69">
        <f t="shared" si="3"/>
        <v>0.63</v>
      </c>
      <c r="G69">
        <f t="shared" si="3"/>
        <v>0.83</v>
      </c>
      <c r="H69">
        <f t="shared" si="3"/>
        <v>0</v>
      </c>
      <c r="I69">
        <f t="shared" si="3"/>
        <v>0</v>
      </c>
      <c r="J69">
        <f t="shared" si="3"/>
        <v>0</v>
      </c>
      <c r="K69">
        <f t="shared" si="3"/>
        <v>0</v>
      </c>
      <c r="L69">
        <f t="shared" si="3"/>
        <v>0</v>
      </c>
      <c r="M69">
        <f t="shared" si="3"/>
        <v>0</v>
      </c>
      <c r="N69">
        <f t="shared" si="3"/>
        <v>0</v>
      </c>
      <c r="Q69">
        <v>3</v>
      </c>
      <c r="R69">
        <f t="shared" si="1"/>
        <v>0.02</v>
      </c>
      <c r="S69">
        <f t="shared" si="1"/>
        <v>0.32</v>
      </c>
      <c r="T69">
        <f t="shared" si="1"/>
        <v>0.56000000000000005</v>
      </c>
      <c r="U69">
        <f t="shared" si="1"/>
        <v>0.63</v>
      </c>
      <c r="V69">
        <f>IF(G69=0,"",G69)</f>
        <v>0.83</v>
      </c>
    </row>
    <row r="70" spans="1:29" x14ac:dyDescent="0.2">
      <c r="A70">
        <v>4</v>
      </c>
      <c r="B70">
        <f t="shared" ref="B70:N70" si="4">B8/100</f>
        <v>0</v>
      </c>
      <c r="C70">
        <f t="shared" si="4"/>
        <v>0.01</v>
      </c>
      <c r="D70">
        <f t="shared" si="4"/>
        <v>0.16</v>
      </c>
      <c r="E70">
        <f t="shared" si="4"/>
        <v>0.35</v>
      </c>
      <c r="F70">
        <f t="shared" si="4"/>
        <v>0.52</v>
      </c>
      <c r="G70">
        <f t="shared" si="4"/>
        <v>0.64</v>
      </c>
      <c r="H70">
        <f t="shared" si="4"/>
        <v>0.71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Q70">
        <v>4</v>
      </c>
      <c r="R70">
        <f t="shared" si="1"/>
        <v>0.01</v>
      </c>
      <c r="S70">
        <f t="shared" si="1"/>
        <v>0.16</v>
      </c>
      <c r="T70">
        <f t="shared" si="1"/>
        <v>0.35</v>
      </c>
      <c r="U70">
        <f t="shared" si="1"/>
        <v>0.52</v>
      </c>
      <c r="V70">
        <f>IF(G70=0,"",G70)</f>
        <v>0.64</v>
      </c>
      <c r="W70">
        <f>IF(H70=0,"",H70)</f>
        <v>0.71</v>
      </c>
    </row>
    <row r="71" spans="1:29" x14ac:dyDescent="0.2">
      <c r="A71">
        <v>5</v>
      </c>
      <c r="B71">
        <f t="shared" ref="B71:N71" si="5">B9/100</f>
        <v>0</v>
      </c>
      <c r="C71">
        <f t="shared" si="5"/>
        <v>0</v>
      </c>
      <c r="D71">
        <f t="shared" si="5"/>
        <v>0.1</v>
      </c>
      <c r="E71">
        <f t="shared" si="5"/>
        <v>0.28000000000000003</v>
      </c>
      <c r="F71">
        <f t="shared" si="5"/>
        <v>0.46</v>
      </c>
      <c r="G71">
        <f t="shared" si="5"/>
        <v>0.49</v>
      </c>
      <c r="H71">
        <f t="shared" si="5"/>
        <v>0.61</v>
      </c>
      <c r="I71">
        <f t="shared" si="5"/>
        <v>0.57999999999999996</v>
      </c>
      <c r="J71">
        <f t="shared" si="5"/>
        <v>0.66</v>
      </c>
      <c r="K71">
        <f t="shared" si="5"/>
        <v>0.74</v>
      </c>
      <c r="L71">
        <f t="shared" si="5"/>
        <v>0.72499999999999998</v>
      </c>
      <c r="M71">
        <f t="shared" si="5"/>
        <v>0.71</v>
      </c>
      <c r="N71">
        <f t="shared" si="5"/>
        <v>0</v>
      </c>
      <c r="Q71">
        <v>5</v>
      </c>
      <c r="R71" t="str">
        <f t="shared" ref="R71:R86" si="6">IF(C71=0,"",C71)</f>
        <v/>
      </c>
      <c r="S71">
        <f t="shared" ref="S71:S86" si="7">IF(D71=0,"",D71)</f>
        <v>0.1</v>
      </c>
      <c r="T71" s="28">
        <f>(U71+S71)/2</f>
        <v>0.28000000000000003</v>
      </c>
      <c r="U71">
        <f t="shared" ref="U71:U102" si="8">IF(F71=0,"",F71)</f>
        <v>0.46</v>
      </c>
      <c r="V71">
        <f>IF(G71=0,"",G71)</f>
        <v>0.49</v>
      </c>
      <c r="W71">
        <f>IF(H71=0,"",H71)</f>
        <v>0.61</v>
      </c>
      <c r="X71">
        <f t="shared" ref="X71:X76" si="9">IF(I71=0,"",I71)</f>
        <v>0.57999999999999996</v>
      </c>
      <c r="Y71" s="28">
        <f>(Z71+X71)/2</f>
        <v>0.65999999999999992</v>
      </c>
      <c r="Z71">
        <f t="shared" ref="Z71:Z76" si="10">IF(K71=0,"",K71)</f>
        <v>0.74</v>
      </c>
      <c r="AA71" s="28">
        <f t="shared" ref="AA71:AA76" si="11">(AB71+Z71)/2</f>
        <v>0.72499999999999998</v>
      </c>
      <c r="AB71">
        <f t="shared" ref="AB71:AB76" si="12">IF(M71=0,"",M71)</f>
        <v>0.71</v>
      </c>
    </row>
    <row r="72" spans="1:29" x14ac:dyDescent="0.2">
      <c r="A72">
        <v>6</v>
      </c>
      <c r="B72">
        <f t="shared" ref="B72:N72" si="13">B10/100</f>
        <v>0</v>
      </c>
      <c r="C72">
        <f t="shared" si="13"/>
        <v>0</v>
      </c>
      <c r="D72">
        <f t="shared" si="13"/>
        <v>0.04</v>
      </c>
      <c r="E72">
        <f t="shared" si="13"/>
        <v>0.12</v>
      </c>
      <c r="F72">
        <f t="shared" si="13"/>
        <v>0.2</v>
      </c>
      <c r="G72">
        <f t="shared" si="13"/>
        <v>0.28000000000000003</v>
      </c>
      <c r="H72">
        <f t="shared" si="13"/>
        <v>0.41</v>
      </c>
      <c r="I72">
        <f t="shared" si="13"/>
        <v>0.36</v>
      </c>
      <c r="J72">
        <f t="shared" si="13"/>
        <v>0.45</v>
      </c>
      <c r="K72">
        <f t="shared" si="13"/>
        <v>0.56000000000000005</v>
      </c>
      <c r="L72">
        <f t="shared" si="13"/>
        <v>0.61</v>
      </c>
      <c r="M72">
        <f t="shared" si="13"/>
        <v>0.66</v>
      </c>
      <c r="N72">
        <f t="shared" si="13"/>
        <v>0.77</v>
      </c>
      <c r="Q72">
        <v>6</v>
      </c>
      <c r="R72" t="str">
        <f t="shared" si="6"/>
        <v/>
      </c>
      <c r="S72">
        <f t="shared" si="7"/>
        <v>0.04</v>
      </c>
      <c r="T72">
        <f t="shared" ref="T72:T87" si="14">IF(E72=0,"",E72)</f>
        <v>0.12</v>
      </c>
      <c r="U72">
        <f t="shared" si="8"/>
        <v>0.2</v>
      </c>
      <c r="V72">
        <f>IF(G72=0,"",G72)</f>
        <v>0.28000000000000003</v>
      </c>
      <c r="W72">
        <f>IF(H72=0,"",H72)</f>
        <v>0.41</v>
      </c>
      <c r="X72">
        <f t="shared" si="9"/>
        <v>0.36</v>
      </c>
      <c r="Y72">
        <f>IF(J72=0,"",J72)</f>
        <v>0.45</v>
      </c>
      <c r="Z72">
        <f t="shared" si="10"/>
        <v>0.56000000000000005</v>
      </c>
      <c r="AA72" s="28">
        <f t="shared" si="11"/>
        <v>0.6100000000000001</v>
      </c>
      <c r="AB72">
        <f t="shared" si="12"/>
        <v>0.66</v>
      </c>
      <c r="AC72">
        <f>IF(N72=0,"",N72)</f>
        <v>0.77</v>
      </c>
    </row>
    <row r="73" spans="1:29" x14ac:dyDescent="0.2">
      <c r="A73">
        <v>7</v>
      </c>
      <c r="B73">
        <f t="shared" ref="B73:N73" si="15">B11/100</f>
        <v>0</v>
      </c>
      <c r="C73">
        <f t="shared" si="15"/>
        <v>0</v>
      </c>
      <c r="D73">
        <f t="shared" si="15"/>
        <v>0</v>
      </c>
      <c r="E73">
        <f t="shared" si="15"/>
        <v>6.8181818181817988E-3</v>
      </c>
      <c r="F73">
        <f t="shared" si="15"/>
        <v>0.12121212121212122</v>
      </c>
      <c r="G73">
        <f t="shared" si="15"/>
        <v>0.23560606060606062</v>
      </c>
      <c r="H73">
        <f t="shared" si="15"/>
        <v>0.35</v>
      </c>
      <c r="I73">
        <f t="shared" si="15"/>
        <v>0.41</v>
      </c>
      <c r="J73">
        <f t="shared" si="15"/>
        <v>0.47</v>
      </c>
      <c r="K73">
        <f t="shared" si="15"/>
        <v>0.53</v>
      </c>
      <c r="L73">
        <f t="shared" si="15"/>
        <v>0.55000000000000004</v>
      </c>
      <c r="M73">
        <f t="shared" si="15"/>
        <v>0.56999999999999995</v>
      </c>
      <c r="N73">
        <f t="shared" si="15"/>
        <v>0.72</v>
      </c>
      <c r="Q73">
        <v>7</v>
      </c>
      <c r="R73" t="str">
        <f t="shared" si="6"/>
        <v/>
      </c>
      <c r="S73" t="str">
        <f t="shared" si="7"/>
        <v/>
      </c>
      <c r="T73">
        <f t="shared" si="14"/>
        <v>6.8181818181817988E-3</v>
      </c>
      <c r="U73">
        <f t="shared" si="8"/>
        <v>0.12121212121212122</v>
      </c>
      <c r="V73" s="28">
        <f>(W73+U73)/2</f>
        <v>0.2356060606060606</v>
      </c>
      <c r="W73">
        <f>IF(H73=0,"",H73)</f>
        <v>0.35</v>
      </c>
      <c r="X73">
        <f t="shared" si="9"/>
        <v>0.41</v>
      </c>
      <c r="Y73" s="28">
        <f>(Z73+X73)/2</f>
        <v>0.47</v>
      </c>
      <c r="Z73">
        <f t="shared" si="10"/>
        <v>0.53</v>
      </c>
      <c r="AA73" s="28">
        <f t="shared" si="11"/>
        <v>0.55000000000000004</v>
      </c>
      <c r="AB73">
        <f t="shared" si="12"/>
        <v>0.56999999999999995</v>
      </c>
      <c r="AC73">
        <f>IF(N73=0,"",N73)</f>
        <v>0.72</v>
      </c>
    </row>
    <row r="74" spans="1:29" x14ac:dyDescent="0.2">
      <c r="A74">
        <v>8</v>
      </c>
      <c r="B74">
        <f t="shared" ref="B74:N74" si="16">B12/100</f>
        <v>0</v>
      </c>
      <c r="C74">
        <f t="shared" si="16"/>
        <v>0</v>
      </c>
      <c r="D74">
        <f t="shared" si="16"/>
        <v>0.1</v>
      </c>
      <c r="E74">
        <f t="shared" si="16"/>
        <v>0.13</v>
      </c>
      <c r="F74">
        <f t="shared" si="16"/>
        <v>0.16</v>
      </c>
      <c r="G74">
        <f t="shared" si="16"/>
        <v>0.19</v>
      </c>
      <c r="H74">
        <f t="shared" si="16"/>
        <v>0.26</v>
      </c>
      <c r="I74">
        <f t="shared" si="16"/>
        <v>0.33</v>
      </c>
      <c r="J74">
        <f t="shared" si="16"/>
        <v>0.45</v>
      </c>
      <c r="K74">
        <f t="shared" si="16"/>
        <v>0.56000000000000005</v>
      </c>
      <c r="L74">
        <f t="shared" si="16"/>
        <v>0.57499999999999996</v>
      </c>
      <c r="M74">
        <f t="shared" si="16"/>
        <v>0.59</v>
      </c>
      <c r="N74">
        <f t="shared" si="16"/>
        <v>0.7</v>
      </c>
      <c r="Q74">
        <v>8</v>
      </c>
      <c r="R74" t="str">
        <f t="shared" si="6"/>
        <v/>
      </c>
      <c r="S74">
        <f t="shared" si="7"/>
        <v>0.1</v>
      </c>
      <c r="T74">
        <f t="shared" si="14"/>
        <v>0.13</v>
      </c>
      <c r="U74">
        <f t="shared" si="8"/>
        <v>0.16</v>
      </c>
      <c r="V74">
        <f t="shared" ref="V74:V81" si="17">IF(G74=0,"",G74)</f>
        <v>0.19</v>
      </c>
      <c r="W74" s="28">
        <f>(X74+V74)/2</f>
        <v>0.26</v>
      </c>
      <c r="X74">
        <f t="shared" si="9"/>
        <v>0.33</v>
      </c>
      <c r="Y74">
        <f>IF(J74=0,"",J74)</f>
        <v>0.45</v>
      </c>
      <c r="Z74">
        <f t="shared" si="10"/>
        <v>0.56000000000000005</v>
      </c>
      <c r="AA74" s="28">
        <f t="shared" si="11"/>
        <v>0.57499999999999996</v>
      </c>
      <c r="AB74">
        <f t="shared" si="12"/>
        <v>0.59</v>
      </c>
      <c r="AC74">
        <f>IF(N74=0,"",N74)</f>
        <v>0.7</v>
      </c>
    </row>
    <row r="75" spans="1:29" x14ac:dyDescent="0.2">
      <c r="A75">
        <v>9</v>
      </c>
      <c r="B75">
        <f t="shared" ref="B75:N75" si="18">B13/100</f>
        <v>0</v>
      </c>
      <c r="C75">
        <f t="shared" si="18"/>
        <v>0</v>
      </c>
      <c r="D75">
        <f t="shared" si="18"/>
        <v>0</v>
      </c>
      <c r="E75">
        <f t="shared" si="18"/>
        <v>0.02</v>
      </c>
      <c r="F75">
        <f t="shared" si="18"/>
        <v>0.11</v>
      </c>
      <c r="G75">
        <f t="shared" si="18"/>
        <v>0.2</v>
      </c>
      <c r="H75">
        <f t="shared" si="18"/>
        <v>0.28999999999999998</v>
      </c>
      <c r="I75">
        <f t="shared" si="18"/>
        <v>0.38</v>
      </c>
      <c r="J75">
        <f t="shared" si="18"/>
        <v>0.49</v>
      </c>
      <c r="K75">
        <f t="shared" si="18"/>
        <v>0.56999999999999995</v>
      </c>
      <c r="L75">
        <f t="shared" si="18"/>
        <v>0.63</v>
      </c>
      <c r="M75">
        <f t="shared" si="18"/>
        <v>0.69</v>
      </c>
      <c r="N75">
        <f t="shared" si="18"/>
        <v>0</v>
      </c>
      <c r="Q75">
        <v>9</v>
      </c>
      <c r="R75" t="str">
        <f t="shared" si="6"/>
        <v/>
      </c>
      <c r="S75" t="str">
        <f t="shared" si="7"/>
        <v/>
      </c>
      <c r="T75">
        <f t="shared" si="14"/>
        <v>0.02</v>
      </c>
      <c r="U75">
        <f t="shared" si="8"/>
        <v>0.11</v>
      </c>
      <c r="V75">
        <f t="shared" si="17"/>
        <v>0.2</v>
      </c>
      <c r="W75" s="28">
        <f>(X75+V75)/2</f>
        <v>0.29000000000000004</v>
      </c>
      <c r="X75">
        <f t="shared" si="9"/>
        <v>0.38</v>
      </c>
      <c r="Y75">
        <f>IF(J75=0,"",J75)</f>
        <v>0.49</v>
      </c>
      <c r="Z75">
        <f t="shared" si="10"/>
        <v>0.56999999999999995</v>
      </c>
      <c r="AA75" s="28">
        <f t="shared" si="11"/>
        <v>0.62999999999999989</v>
      </c>
      <c r="AB75">
        <f t="shared" si="12"/>
        <v>0.69</v>
      </c>
    </row>
    <row r="76" spans="1:29" x14ac:dyDescent="0.2">
      <c r="A76">
        <v>10</v>
      </c>
      <c r="B76">
        <f t="shared" ref="B76:N76" si="19">B14/100</f>
        <v>0</v>
      </c>
      <c r="C76">
        <f t="shared" si="19"/>
        <v>0</v>
      </c>
      <c r="D76">
        <f t="shared" si="19"/>
        <v>0</v>
      </c>
      <c r="E76">
        <f t="shared" si="19"/>
        <v>0.03</v>
      </c>
      <c r="F76">
        <f t="shared" si="19"/>
        <v>0.15</v>
      </c>
      <c r="G76">
        <f t="shared" si="19"/>
        <v>0.27</v>
      </c>
      <c r="H76">
        <f t="shared" si="19"/>
        <v>0.375</v>
      </c>
      <c r="I76">
        <f t="shared" si="19"/>
        <v>0.48</v>
      </c>
      <c r="J76">
        <f t="shared" si="19"/>
        <v>0.54</v>
      </c>
      <c r="K76">
        <f t="shared" si="19"/>
        <v>0.6</v>
      </c>
      <c r="L76">
        <f t="shared" si="19"/>
        <v>0.65</v>
      </c>
      <c r="M76">
        <f t="shared" si="19"/>
        <v>0.7</v>
      </c>
      <c r="N76">
        <f t="shared" si="19"/>
        <v>0</v>
      </c>
      <c r="Q76">
        <v>10</v>
      </c>
      <c r="R76" t="str">
        <f t="shared" si="6"/>
        <v/>
      </c>
      <c r="S76" t="str">
        <f t="shared" si="7"/>
        <v/>
      </c>
      <c r="T76">
        <f t="shared" si="14"/>
        <v>0.03</v>
      </c>
      <c r="U76">
        <f t="shared" si="8"/>
        <v>0.15</v>
      </c>
      <c r="V76">
        <f t="shared" si="17"/>
        <v>0.27</v>
      </c>
      <c r="W76" s="28">
        <f>(X76+V76)/2</f>
        <v>0.375</v>
      </c>
      <c r="X76">
        <f t="shared" si="9"/>
        <v>0.48</v>
      </c>
      <c r="Y76" s="28">
        <f>(Z76+X76)/2</f>
        <v>0.54</v>
      </c>
      <c r="Z76">
        <f t="shared" si="10"/>
        <v>0.6</v>
      </c>
      <c r="AA76" s="28">
        <f t="shared" si="11"/>
        <v>0.64999999999999991</v>
      </c>
      <c r="AB76">
        <f t="shared" si="12"/>
        <v>0.7</v>
      </c>
    </row>
    <row r="77" spans="1:29" x14ac:dyDescent="0.2">
      <c r="A77">
        <v>11</v>
      </c>
      <c r="B77">
        <f t="shared" ref="B77:N77" si="20">B15/100</f>
        <v>0</v>
      </c>
      <c r="C77">
        <f t="shared" si="20"/>
        <v>0.03</v>
      </c>
      <c r="D77">
        <f t="shared" si="20"/>
        <v>0.27</v>
      </c>
      <c r="E77">
        <f t="shared" si="20"/>
        <v>0.54</v>
      </c>
      <c r="F77">
        <f t="shared" si="20"/>
        <v>0.67</v>
      </c>
      <c r="G77">
        <f t="shared" si="20"/>
        <v>0.82</v>
      </c>
      <c r="H77">
        <f t="shared" si="20"/>
        <v>0</v>
      </c>
      <c r="I77">
        <f t="shared" si="20"/>
        <v>0</v>
      </c>
      <c r="J77">
        <f t="shared" si="20"/>
        <v>0</v>
      </c>
      <c r="K77">
        <f t="shared" si="20"/>
        <v>0</v>
      </c>
      <c r="L77">
        <f t="shared" si="20"/>
        <v>0</v>
      </c>
      <c r="M77">
        <f t="shared" si="20"/>
        <v>0</v>
      </c>
      <c r="N77">
        <f t="shared" si="20"/>
        <v>0</v>
      </c>
      <c r="Q77">
        <v>11</v>
      </c>
      <c r="R77">
        <f t="shared" si="6"/>
        <v>0.03</v>
      </c>
      <c r="S77">
        <f t="shared" si="7"/>
        <v>0.27</v>
      </c>
      <c r="T77">
        <f t="shared" si="14"/>
        <v>0.54</v>
      </c>
      <c r="U77">
        <f t="shared" si="8"/>
        <v>0.67</v>
      </c>
      <c r="V77">
        <f t="shared" si="17"/>
        <v>0.82</v>
      </c>
    </row>
    <row r="78" spans="1:29" x14ac:dyDescent="0.2">
      <c r="A78">
        <v>12</v>
      </c>
      <c r="B78">
        <f t="shared" ref="B78:N78" si="21">B16/100</f>
        <v>0</v>
      </c>
      <c r="C78">
        <f t="shared" si="21"/>
        <v>0.05</v>
      </c>
      <c r="D78">
        <f t="shared" si="21"/>
        <v>0.22</v>
      </c>
      <c r="E78">
        <f t="shared" si="21"/>
        <v>0.44</v>
      </c>
      <c r="F78">
        <f t="shared" si="21"/>
        <v>0.67</v>
      </c>
      <c r="G78">
        <f t="shared" si="21"/>
        <v>0.76</v>
      </c>
      <c r="H78">
        <f t="shared" si="21"/>
        <v>0</v>
      </c>
      <c r="I78">
        <f t="shared" si="21"/>
        <v>0</v>
      </c>
      <c r="J78">
        <f t="shared" si="21"/>
        <v>0</v>
      </c>
      <c r="K78">
        <f t="shared" si="21"/>
        <v>0</v>
      </c>
      <c r="L78">
        <f t="shared" si="21"/>
        <v>0</v>
      </c>
      <c r="M78">
        <f t="shared" si="21"/>
        <v>0</v>
      </c>
      <c r="N78">
        <f t="shared" si="21"/>
        <v>0</v>
      </c>
      <c r="Q78">
        <v>12</v>
      </c>
      <c r="R78">
        <f t="shared" si="6"/>
        <v>0.05</v>
      </c>
      <c r="S78">
        <f t="shared" si="7"/>
        <v>0.22</v>
      </c>
      <c r="T78">
        <f t="shared" si="14"/>
        <v>0.44</v>
      </c>
      <c r="U78">
        <f t="shared" si="8"/>
        <v>0.67</v>
      </c>
      <c r="V78">
        <f t="shared" si="17"/>
        <v>0.76</v>
      </c>
    </row>
    <row r="79" spans="1:29" x14ac:dyDescent="0.2">
      <c r="A79">
        <v>13</v>
      </c>
      <c r="B79">
        <f t="shared" ref="B79:N79" si="22">B17/100</f>
        <v>0</v>
      </c>
      <c r="C79">
        <f t="shared" si="22"/>
        <v>0</v>
      </c>
      <c r="D79">
        <f t="shared" si="22"/>
        <v>0.22</v>
      </c>
      <c r="E79">
        <f t="shared" si="22"/>
        <v>0.33</v>
      </c>
      <c r="F79">
        <f t="shared" si="22"/>
        <v>0.55000000000000004</v>
      </c>
      <c r="G79">
        <f t="shared" si="22"/>
        <v>0.69</v>
      </c>
      <c r="H79">
        <f t="shared" si="22"/>
        <v>0</v>
      </c>
      <c r="I79">
        <f t="shared" si="22"/>
        <v>0</v>
      </c>
      <c r="J79">
        <f t="shared" si="22"/>
        <v>0</v>
      </c>
      <c r="K79">
        <f t="shared" si="22"/>
        <v>0</v>
      </c>
      <c r="L79">
        <f t="shared" si="22"/>
        <v>0</v>
      </c>
      <c r="M79">
        <f t="shared" si="22"/>
        <v>0</v>
      </c>
      <c r="N79">
        <f t="shared" si="22"/>
        <v>0</v>
      </c>
      <c r="Q79">
        <v>13</v>
      </c>
      <c r="R79" t="str">
        <f t="shared" si="6"/>
        <v/>
      </c>
      <c r="S79">
        <f t="shared" si="7"/>
        <v>0.22</v>
      </c>
      <c r="T79">
        <f t="shared" si="14"/>
        <v>0.33</v>
      </c>
      <c r="U79">
        <f t="shared" si="8"/>
        <v>0.55000000000000004</v>
      </c>
      <c r="V79">
        <f t="shared" si="17"/>
        <v>0.69</v>
      </c>
    </row>
    <row r="80" spans="1:29" x14ac:dyDescent="0.2">
      <c r="A80">
        <v>14</v>
      </c>
      <c r="B80">
        <f t="shared" ref="B80:N80" si="23">B18/100</f>
        <v>0</v>
      </c>
      <c r="C80">
        <f t="shared" si="23"/>
        <v>0</v>
      </c>
      <c r="D80">
        <f t="shared" si="23"/>
        <v>0.09</v>
      </c>
      <c r="E80">
        <f t="shared" si="23"/>
        <v>0.26</v>
      </c>
      <c r="F80">
        <f t="shared" si="23"/>
        <v>0.32</v>
      </c>
      <c r="G80">
        <f t="shared" si="23"/>
        <v>0.48</v>
      </c>
      <c r="H80">
        <f t="shared" si="23"/>
        <v>0.56999999999999995</v>
      </c>
      <c r="I80">
        <f t="shared" si="23"/>
        <v>0.54</v>
      </c>
      <c r="J80">
        <f t="shared" si="23"/>
        <v>0.63500000000000001</v>
      </c>
      <c r="K80">
        <f t="shared" si="23"/>
        <v>0.73</v>
      </c>
      <c r="L80">
        <f t="shared" si="23"/>
        <v>0</v>
      </c>
      <c r="M80">
        <f t="shared" si="23"/>
        <v>0</v>
      </c>
      <c r="N80">
        <f t="shared" si="23"/>
        <v>0</v>
      </c>
      <c r="Q80">
        <v>14</v>
      </c>
      <c r="R80" t="str">
        <f t="shared" si="6"/>
        <v/>
      </c>
      <c r="S80">
        <f t="shared" si="7"/>
        <v>0.09</v>
      </c>
      <c r="T80">
        <f t="shared" si="14"/>
        <v>0.26</v>
      </c>
      <c r="U80">
        <f t="shared" si="8"/>
        <v>0.32</v>
      </c>
      <c r="V80">
        <f t="shared" si="17"/>
        <v>0.48</v>
      </c>
      <c r="W80">
        <f>IF(H80=0,"",H80)</f>
        <v>0.56999999999999995</v>
      </c>
      <c r="X80">
        <f>IF(I80=0,"",I80)</f>
        <v>0.54</v>
      </c>
      <c r="Y80" s="28">
        <f>(Z80+X80)/2</f>
        <v>0.63500000000000001</v>
      </c>
      <c r="Z80">
        <f t="shared" ref="Z80:Z85" si="24">IF(K80=0,"",K80)</f>
        <v>0.73</v>
      </c>
    </row>
    <row r="81" spans="1:29" x14ac:dyDescent="0.2">
      <c r="A81">
        <v>15</v>
      </c>
      <c r="B81">
        <f t="shared" ref="B81:N81" si="25">B19/100</f>
        <v>0.06</v>
      </c>
      <c r="C81">
        <f t="shared" si="25"/>
        <v>0.1</v>
      </c>
      <c r="D81">
        <f t="shared" si="25"/>
        <v>0.14000000000000001</v>
      </c>
      <c r="E81">
        <f t="shared" si="25"/>
        <v>0.18</v>
      </c>
      <c r="F81">
        <f t="shared" si="25"/>
        <v>0.22</v>
      </c>
      <c r="G81">
        <f t="shared" si="25"/>
        <v>0.26</v>
      </c>
      <c r="H81">
        <f t="shared" si="25"/>
        <v>0.34499999999999997</v>
      </c>
      <c r="I81">
        <f t="shared" si="25"/>
        <v>0.43</v>
      </c>
      <c r="J81">
        <f t="shared" si="25"/>
        <v>0.54</v>
      </c>
      <c r="K81">
        <f t="shared" si="25"/>
        <v>0.54</v>
      </c>
      <c r="L81">
        <f t="shared" si="25"/>
        <v>0.61499999999999999</v>
      </c>
      <c r="M81">
        <f t="shared" si="25"/>
        <v>0.69</v>
      </c>
      <c r="N81">
        <f t="shared" si="25"/>
        <v>0</v>
      </c>
      <c r="Q81">
        <v>15</v>
      </c>
      <c r="R81">
        <f t="shared" si="6"/>
        <v>0.1</v>
      </c>
      <c r="S81">
        <f t="shared" si="7"/>
        <v>0.14000000000000001</v>
      </c>
      <c r="T81">
        <f t="shared" si="14"/>
        <v>0.18</v>
      </c>
      <c r="U81">
        <f t="shared" si="8"/>
        <v>0.22</v>
      </c>
      <c r="V81">
        <f t="shared" si="17"/>
        <v>0.26</v>
      </c>
      <c r="W81" s="28">
        <f>(X81+V81)/2</f>
        <v>0.34499999999999997</v>
      </c>
      <c r="X81">
        <f t="shared" ref="X81:Y85" si="26">IF(I81=0,"",I81)</f>
        <v>0.43</v>
      </c>
      <c r="Y81">
        <f t="shared" si="26"/>
        <v>0.54</v>
      </c>
      <c r="Z81">
        <f t="shared" si="24"/>
        <v>0.54</v>
      </c>
      <c r="AA81" s="28">
        <f>(AB81+Z81)/2</f>
        <v>0.61499999999999999</v>
      </c>
      <c r="AB81">
        <f>IF(M81=0,"",M81)</f>
        <v>0.69</v>
      </c>
    </row>
    <row r="82" spans="1:29" x14ac:dyDescent="0.2">
      <c r="A82">
        <v>16</v>
      </c>
      <c r="B82">
        <f t="shared" ref="B82:N82" si="27">B20/100</f>
        <v>0</v>
      </c>
      <c r="C82">
        <f t="shared" si="27"/>
        <v>0</v>
      </c>
      <c r="D82">
        <f t="shared" si="27"/>
        <v>0</v>
      </c>
      <c r="E82">
        <f t="shared" si="27"/>
        <v>0</v>
      </c>
      <c r="F82">
        <f t="shared" si="27"/>
        <v>0.08</v>
      </c>
      <c r="G82">
        <f t="shared" si="27"/>
        <v>0.16</v>
      </c>
      <c r="H82">
        <f t="shared" si="27"/>
        <v>0.26333333333333336</v>
      </c>
      <c r="I82">
        <f t="shared" si="27"/>
        <v>0.32</v>
      </c>
      <c r="J82">
        <f t="shared" si="27"/>
        <v>0.47</v>
      </c>
      <c r="K82">
        <f t="shared" si="27"/>
        <v>0.48</v>
      </c>
      <c r="L82">
        <f t="shared" si="27"/>
        <v>0.56000000000000005</v>
      </c>
      <c r="M82">
        <f t="shared" si="27"/>
        <v>0.67</v>
      </c>
      <c r="N82">
        <f t="shared" si="27"/>
        <v>0.72</v>
      </c>
      <c r="Q82">
        <v>16</v>
      </c>
      <c r="R82" t="str">
        <f t="shared" si="6"/>
        <v/>
      </c>
      <c r="S82" t="str">
        <f t="shared" si="7"/>
        <v/>
      </c>
      <c r="T82" t="str">
        <f t="shared" si="14"/>
        <v/>
      </c>
      <c r="U82">
        <f t="shared" si="8"/>
        <v>0.08</v>
      </c>
      <c r="V82" s="28">
        <f>(X82-U82)/3 +U82</f>
        <v>0.16</v>
      </c>
      <c r="W82" s="28">
        <f>(X82-U82)*2/3 +U82</f>
        <v>0.24</v>
      </c>
      <c r="X82">
        <f t="shared" si="26"/>
        <v>0.32</v>
      </c>
      <c r="Y82">
        <f t="shared" si="26"/>
        <v>0.47</v>
      </c>
      <c r="Z82">
        <f t="shared" si="24"/>
        <v>0.48</v>
      </c>
      <c r="AA82">
        <f>IF(L82=0,"",L82)</f>
        <v>0.56000000000000005</v>
      </c>
      <c r="AB82">
        <f>IF(M82=0,"",M82)</f>
        <v>0.67</v>
      </c>
      <c r="AC82">
        <f>IF(N82=0,"",N82)</f>
        <v>0.72</v>
      </c>
    </row>
    <row r="83" spans="1:29" x14ac:dyDescent="0.2">
      <c r="A83">
        <v>17</v>
      </c>
      <c r="B83">
        <f t="shared" ref="B83:N83" si="28">B21/100</f>
        <v>0</v>
      </c>
      <c r="C83">
        <f t="shared" si="28"/>
        <v>0</v>
      </c>
      <c r="D83">
        <f t="shared" si="28"/>
        <v>0</v>
      </c>
      <c r="E83">
        <f t="shared" si="28"/>
        <v>4.3333333333333321E-2</v>
      </c>
      <c r="F83">
        <f t="shared" si="28"/>
        <v>0.09</v>
      </c>
      <c r="G83">
        <f t="shared" si="28"/>
        <v>0.13666666666666669</v>
      </c>
      <c r="H83">
        <f t="shared" si="28"/>
        <v>0.24777777777777779</v>
      </c>
      <c r="I83">
        <f t="shared" si="28"/>
        <v>0.23</v>
      </c>
      <c r="J83">
        <f t="shared" si="28"/>
        <v>0.47</v>
      </c>
      <c r="K83">
        <f t="shared" si="28"/>
        <v>0.48</v>
      </c>
      <c r="L83">
        <f t="shared" si="28"/>
        <v>0.47</v>
      </c>
      <c r="M83">
        <f t="shared" si="28"/>
        <v>0.69</v>
      </c>
      <c r="N83">
        <f t="shared" si="28"/>
        <v>0.78</v>
      </c>
      <c r="Q83">
        <v>17</v>
      </c>
      <c r="R83" t="str">
        <f t="shared" si="6"/>
        <v/>
      </c>
      <c r="S83" t="str">
        <f t="shared" si="7"/>
        <v/>
      </c>
      <c r="T83">
        <f t="shared" si="14"/>
        <v>4.3333333333333321E-2</v>
      </c>
      <c r="U83">
        <f t="shared" si="8"/>
        <v>0.09</v>
      </c>
      <c r="V83" s="28">
        <f>(X83-U83)/3 +U83</f>
        <v>0.13666666666666666</v>
      </c>
      <c r="W83" s="28">
        <f>(X83-U83)*2/3 +U83</f>
        <v>0.18333333333333335</v>
      </c>
      <c r="X83">
        <f t="shared" si="26"/>
        <v>0.23</v>
      </c>
      <c r="Y83">
        <f t="shared" si="26"/>
        <v>0.47</v>
      </c>
      <c r="Z83">
        <f t="shared" si="24"/>
        <v>0.48</v>
      </c>
      <c r="AA83">
        <f>IF(L83=0,"",L83)</f>
        <v>0.47</v>
      </c>
      <c r="AB83">
        <f>IF(M83=0,"",M83)</f>
        <v>0.69</v>
      </c>
      <c r="AC83">
        <f>IF(N83=0,"",N83)</f>
        <v>0.78</v>
      </c>
    </row>
    <row r="84" spans="1:29" x14ac:dyDescent="0.2">
      <c r="A84">
        <v>18</v>
      </c>
      <c r="B84">
        <f t="shared" ref="B84:N84" si="29">B22/100</f>
        <v>0</v>
      </c>
      <c r="C84">
        <f t="shared" si="29"/>
        <v>0</v>
      </c>
      <c r="D84">
        <f t="shared" si="29"/>
        <v>0</v>
      </c>
      <c r="E84">
        <f t="shared" si="29"/>
        <v>0.03</v>
      </c>
      <c r="F84">
        <f t="shared" si="29"/>
        <v>0.13</v>
      </c>
      <c r="G84">
        <f t="shared" si="29"/>
        <v>0.23</v>
      </c>
      <c r="H84">
        <f t="shared" si="29"/>
        <v>0.33</v>
      </c>
      <c r="I84">
        <f t="shared" si="29"/>
        <v>0.35</v>
      </c>
      <c r="J84">
        <f t="shared" si="29"/>
        <v>0.54</v>
      </c>
      <c r="K84">
        <f t="shared" si="29"/>
        <v>0.5</v>
      </c>
      <c r="L84">
        <f t="shared" si="29"/>
        <v>0.58499999999999996</v>
      </c>
      <c r="M84">
        <f t="shared" si="29"/>
        <v>0.67</v>
      </c>
      <c r="N84">
        <f t="shared" si="29"/>
        <v>0</v>
      </c>
      <c r="Q84">
        <v>18</v>
      </c>
      <c r="R84" t="str">
        <f t="shared" si="6"/>
        <v/>
      </c>
      <c r="S84" t="str">
        <f t="shared" si="7"/>
        <v/>
      </c>
      <c r="T84">
        <f t="shared" si="14"/>
        <v>0.03</v>
      </c>
      <c r="U84">
        <f t="shared" si="8"/>
        <v>0.13</v>
      </c>
      <c r="V84" s="28">
        <f>(W84+U84)/2</f>
        <v>0.23</v>
      </c>
      <c r="W84">
        <f>IF(H84=0,"",H84)</f>
        <v>0.33</v>
      </c>
      <c r="X84">
        <f t="shared" si="26"/>
        <v>0.35</v>
      </c>
      <c r="Y84">
        <f t="shared" si="26"/>
        <v>0.54</v>
      </c>
      <c r="Z84">
        <f t="shared" si="24"/>
        <v>0.5</v>
      </c>
      <c r="AA84" s="28">
        <f>(AB84+Z84)/2</f>
        <v>0.58499999999999996</v>
      </c>
      <c r="AB84">
        <f>IF(M84=0,"",M84)</f>
        <v>0.67</v>
      </c>
    </row>
    <row r="85" spans="1:29" x14ac:dyDescent="0.2">
      <c r="A85">
        <v>19</v>
      </c>
      <c r="B85">
        <f t="shared" ref="B85:N85" si="30">B23/100</f>
        <v>0</v>
      </c>
      <c r="C85">
        <f t="shared" si="30"/>
        <v>0</v>
      </c>
      <c r="D85">
        <f t="shared" si="30"/>
        <v>0</v>
      </c>
      <c r="E85">
        <f t="shared" si="30"/>
        <v>0</v>
      </c>
      <c r="F85">
        <f t="shared" si="30"/>
        <v>0.1</v>
      </c>
      <c r="G85">
        <f t="shared" si="30"/>
        <v>0.20333333333333337</v>
      </c>
      <c r="H85">
        <f t="shared" si="30"/>
        <v>0.30888888888888894</v>
      </c>
      <c r="I85">
        <f t="shared" si="30"/>
        <v>0.41</v>
      </c>
      <c r="J85">
        <f t="shared" si="30"/>
        <v>0.52</v>
      </c>
      <c r="K85">
        <f t="shared" si="30"/>
        <v>0.55000000000000004</v>
      </c>
      <c r="L85">
        <f t="shared" si="30"/>
        <v>0.59</v>
      </c>
      <c r="M85">
        <f t="shared" si="30"/>
        <v>0.63</v>
      </c>
      <c r="N85">
        <f t="shared" si="30"/>
        <v>0.78</v>
      </c>
      <c r="Q85">
        <v>19</v>
      </c>
      <c r="R85" t="str">
        <f t="shared" si="6"/>
        <v/>
      </c>
      <c r="S85" t="str">
        <f t="shared" si="7"/>
        <v/>
      </c>
      <c r="T85" t="str">
        <f t="shared" si="14"/>
        <v/>
      </c>
      <c r="U85">
        <f t="shared" si="8"/>
        <v>0.1</v>
      </c>
      <c r="V85" s="28">
        <f>(X85+U85)/3</f>
        <v>0.17</v>
      </c>
      <c r="W85" s="28">
        <f>V85*2</f>
        <v>0.34</v>
      </c>
      <c r="X85">
        <f t="shared" si="26"/>
        <v>0.41</v>
      </c>
      <c r="Y85">
        <f t="shared" si="26"/>
        <v>0.52</v>
      </c>
      <c r="Z85">
        <f t="shared" si="24"/>
        <v>0.55000000000000004</v>
      </c>
      <c r="AA85" s="28">
        <f>(AB85+Z85)/2</f>
        <v>0.59000000000000008</v>
      </c>
      <c r="AB85">
        <f>IF(M85=0,"",M85)</f>
        <v>0.63</v>
      </c>
      <c r="AC85">
        <f>IF(N85=0,"",N85)</f>
        <v>0.78</v>
      </c>
    </row>
    <row r="86" spans="1:29" x14ac:dyDescent="0.2">
      <c r="A86">
        <v>20</v>
      </c>
      <c r="B86">
        <f t="shared" ref="B86:N86" si="31">B24/100</f>
        <v>0</v>
      </c>
      <c r="C86">
        <f t="shared" si="31"/>
        <v>0.02</v>
      </c>
      <c r="D86">
        <f t="shared" si="31"/>
        <v>0.15151515151515152</v>
      </c>
      <c r="E86">
        <f t="shared" si="31"/>
        <v>0.4</v>
      </c>
      <c r="F86">
        <f t="shared" si="31"/>
        <v>0.67</v>
      </c>
      <c r="G86">
        <f t="shared" si="31"/>
        <v>0.71</v>
      </c>
      <c r="H86">
        <f t="shared" si="31"/>
        <v>0</v>
      </c>
      <c r="I86">
        <f t="shared" si="31"/>
        <v>0</v>
      </c>
      <c r="J86">
        <f t="shared" si="31"/>
        <v>0</v>
      </c>
      <c r="K86">
        <f t="shared" si="31"/>
        <v>0</v>
      </c>
      <c r="L86">
        <f t="shared" si="31"/>
        <v>0</v>
      </c>
      <c r="M86">
        <f t="shared" si="31"/>
        <v>0</v>
      </c>
      <c r="N86">
        <f t="shared" si="31"/>
        <v>0</v>
      </c>
      <c r="Q86">
        <v>20</v>
      </c>
      <c r="R86">
        <f t="shared" si="6"/>
        <v>0.02</v>
      </c>
      <c r="S86">
        <f t="shared" si="7"/>
        <v>0.15151515151515152</v>
      </c>
      <c r="T86">
        <f t="shared" si="14"/>
        <v>0.4</v>
      </c>
      <c r="U86">
        <f t="shared" si="8"/>
        <v>0.67</v>
      </c>
      <c r="V86">
        <f>IF(G86=0,"",G86)</f>
        <v>0.71</v>
      </c>
    </row>
    <row r="87" spans="1:29" x14ac:dyDescent="0.2">
      <c r="A87">
        <v>21</v>
      </c>
      <c r="B87">
        <f t="shared" ref="B87:N87" si="32">B25/100</f>
        <v>0</v>
      </c>
      <c r="C87">
        <f t="shared" si="32"/>
        <v>0.05</v>
      </c>
      <c r="D87">
        <f t="shared" si="32"/>
        <v>0.17</v>
      </c>
      <c r="E87">
        <f t="shared" si="32"/>
        <v>0.28999999999999998</v>
      </c>
      <c r="F87">
        <f t="shared" si="32"/>
        <v>0.46</v>
      </c>
      <c r="G87">
        <f t="shared" si="32"/>
        <v>0.59</v>
      </c>
      <c r="H87">
        <f t="shared" si="32"/>
        <v>0.63500000000000001</v>
      </c>
      <c r="I87">
        <f t="shared" si="32"/>
        <v>0.68</v>
      </c>
      <c r="J87">
        <f t="shared" si="32"/>
        <v>0</v>
      </c>
      <c r="K87">
        <f t="shared" si="32"/>
        <v>0</v>
      </c>
      <c r="L87">
        <f t="shared" si="32"/>
        <v>0</v>
      </c>
      <c r="M87">
        <f t="shared" si="32"/>
        <v>0</v>
      </c>
      <c r="N87">
        <f t="shared" si="32"/>
        <v>0</v>
      </c>
      <c r="Q87">
        <v>21</v>
      </c>
      <c r="R87">
        <f t="shared" ref="R87:R121" si="33">IF(C87=0,"",C87)</f>
        <v>0.05</v>
      </c>
      <c r="S87" s="28">
        <f>(T87+R87)/2</f>
        <v>0.16999999999999998</v>
      </c>
      <c r="T87">
        <f t="shared" si="14"/>
        <v>0.28999999999999998</v>
      </c>
      <c r="U87">
        <f t="shared" si="8"/>
        <v>0.46</v>
      </c>
      <c r="V87">
        <f>IF(G87=0,"",G87)</f>
        <v>0.59</v>
      </c>
      <c r="W87" s="28">
        <f>(X87+V87)/2</f>
        <v>0.63500000000000001</v>
      </c>
      <c r="X87">
        <f t="shared" ref="X87:X93" si="34">IF(I87=0,"",I87)</f>
        <v>0.68</v>
      </c>
    </row>
    <row r="88" spans="1:29" x14ac:dyDescent="0.2">
      <c r="A88">
        <v>22</v>
      </c>
      <c r="B88">
        <f t="shared" ref="B88:N88" si="35">B26/100</f>
        <v>0</v>
      </c>
      <c r="C88">
        <f t="shared" si="35"/>
        <v>0.01</v>
      </c>
      <c r="D88">
        <f t="shared" si="35"/>
        <v>7.4999999999999997E-2</v>
      </c>
      <c r="E88">
        <f t="shared" si="35"/>
        <v>0.14000000000000001</v>
      </c>
      <c r="F88">
        <f t="shared" si="35"/>
        <v>0.32</v>
      </c>
      <c r="G88">
        <f t="shared" si="35"/>
        <v>0.5</v>
      </c>
      <c r="H88">
        <f t="shared" si="35"/>
        <v>0.51</v>
      </c>
      <c r="I88">
        <f t="shared" si="35"/>
        <v>0.56999999999999995</v>
      </c>
      <c r="J88">
        <f t="shared" si="35"/>
        <v>0.61</v>
      </c>
      <c r="K88">
        <f t="shared" si="35"/>
        <v>0.65</v>
      </c>
      <c r="L88">
        <f t="shared" si="35"/>
        <v>0.71</v>
      </c>
      <c r="M88">
        <f t="shared" si="35"/>
        <v>0.77</v>
      </c>
      <c r="N88">
        <f t="shared" si="35"/>
        <v>0</v>
      </c>
      <c r="Q88">
        <v>22</v>
      </c>
      <c r="R88">
        <f t="shared" si="33"/>
        <v>0.01</v>
      </c>
      <c r="S88" s="28">
        <f>(U88-R88)/3 +R88</f>
        <v>0.11333333333333333</v>
      </c>
      <c r="T88" s="28">
        <f>(U88-R88)*2/3 +R88</f>
        <v>0.21666666666666667</v>
      </c>
      <c r="U88">
        <f t="shared" si="8"/>
        <v>0.32</v>
      </c>
      <c r="V88">
        <f>IF(G88=0,"",G88)</f>
        <v>0.5</v>
      </c>
      <c r="W88">
        <f>IF(H88=0,"",H88)</f>
        <v>0.51</v>
      </c>
      <c r="X88">
        <f t="shared" si="34"/>
        <v>0.56999999999999995</v>
      </c>
      <c r="Y88" s="28">
        <f>(Z88+X88)/2</f>
        <v>0.61</v>
      </c>
      <c r="Z88">
        <f t="shared" ref="Z88:Z121" si="36">IF(K88=0,"",K88)</f>
        <v>0.65</v>
      </c>
      <c r="AA88" s="28">
        <f>(AB88+Z88)/2</f>
        <v>0.71</v>
      </c>
      <c r="AB88">
        <f t="shared" ref="AB88:AB95" si="37">IF(M88=0,"",M88)</f>
        <v>0.77</v>
      </c>
    </row>
    <row r="89" spans="1:29" x14ac:dyDescent="0.2">
      <c r="A89">
        <v>23</v>
      </c>
      <c r="B89">
        <f t="shared" ref="B89:N89" si="38">B27/100</f>
        <v>0</v>
      </c>
      <c r="C89">
        <f t="shared" si="38"/>
        <v>0</v>
      </c>
      <c r="D89">
        <f t="shared" si="38"/>
        <v>0.03</v>
      </c>
      <c r="E89">
        <f t="shared" si="38"/>
        <v>0.12</v>
      </c>
      <c r="F89">
        <f t="shared" si="38"/>
        <v>0.21</v>
      </c>
      <c r="G89">
        <f t="shared" si="38"/>
        <v>0.31</v>
      </c>
      <c r="H89">
        <f t="shared" si="38"/>
        <v>0.41</v>
      </c>
      <c r="I89">
        <f t="shared" si="38"/>
        <v>0.48</v>
      </c>
      <c r="J89">
        <f t="shared" si="38"/>
        <v>0.55000000000000004</v>
      </c>
      <c r="K89">
        <f t="shared" si="38"/>
        <v>0.5</v>
      </c>
      <c r="L89">
        <f t="shared" si="38"/>
        <v>0.57499999999999996</v>
      </c>
      <c r="M89">
        <f t="shared" si="38"/>
        <v>0.65</v>
      </c>
      <c r="N89">
        <f t="shared" si="38"/>
        <v>0.76</v>
      </c>
      <c r="Q89">
        <v>23</v>
      </c>
      <c r="R89" t="str">
        <f t="shared" si="33"/>
        <v/>
      </c>
      <c r="S89">
        <f t="shared" ref="S89:T94" si="39">IF(D89=0,"",D89)</f>
        <v>0.03</v>
      </c>
      <c r="T89">
        <f t="shared" si="39"/>
        <v>0.12</v>
      </c>
      <c r="U89">
        <f t="shared" si="8"/>
        <v>0.21</v>
      </c>
      <c r="V89" s="28">
        <f>(W89+U89)/2</f>
        <v>0.31</v>
      </c>
      <c r="W89">
        <f>IF(H89=0,"",H89)</f>
        <v>0.41</v>
      </c>
      <c r="X89">
        <f t="shared" si="34"/>
        <v>0.48</v>
      </c>
      <c r="Y89">
        <f>IF(J89=0,"",J89)</f>
        <v>0.55000000000000004</v>
      </c>
      <c r="Z89">
        <f t="shared" si="36"/>
        <v>0.5</v>
      </c>
      <c r="AA89" s="28">
        <f>(AB89+Z89)/2</f>
        <v>0.57499999999999996</v>
      </c>
      <c r="AB89">
        <f t="shared" si="37"/>
        <v>0.65</v>
      </c>
      <c r="AC89">
        <f>IF(N89=0,"",N89)</f>
        <v>0.76</v>
      </c>
    </row>
    <row r="90" spans="1:29" x14ac:dyDescent="0.2">
      <c r="A90">
        <v>24</v>
      </c>
      <c r="B90">
        <f t="shared" ref="B90:N90" si="40">B28/100</f>
        <v>0</v>
      </c>
      <c r="C90">
        <f t="shared" si="40"/>
        <v>0</v>
      </c>
      <c r="D90">
        <f t="shared" si="40"/>
        <v>0</v>
      </c>
      <c r="E90">
        <f t="shared" si="40"/>
        <v>0.08</v>
      </c>
      <c r="F90">
        <f t="shared" si="40"/>
        <v>0.15</v>
      </c>
      <c r="G90">
        <f t="shared" si="40"/>
        <v>0.22</v>
      </c>
      <c r="H90">
        <f t="shared" si="40"/>
        <v>0.27</v>
      </c>
      <c r="I90">
        <f t="shared" si="40"/>
        <v>0.32</v>
      </c>
      <c r="J90">
        <f t="shared" si="40"/>
        <v>0.39500000000000002</v>
      </c>
      <c r="K90">
        <f t="shared" si="40"/>
        <v>0.47</v>
      </c>
      <c r="L90">
        <f t="shared" si="40"/>
        <v>0.59</v>
      </c>
      <c r="M90">
        <f t="shared" si="40"/>
        <v>0.64</v>
      </c>
      <c r="N90">
        <f t="shared" si="40"/>
        <v>0.72</v>
      </c>
      <c r="Q90">
        <v>24</v>
      </c>
      <c r="R90" t="str">
        <f t="shared" si="33"/>
        <v/>
      </c>
      <c r="S90" t="str">
        <f t="shared" si="39"/>
        <v/>
      </c>
      <c r="T90">
        <f t="shared" si="39"/>
        <v>0.08</v>
      </c>
      <c r="U90">
        <f t="shared" si="8"/>
        <v>0.15</v>
      </c>
      <c r="V90">
        <f>IF(G90=0,"",G90)</f>
        <v>0.22</v>
      </c>
      <c r="W90" s="28">
        <f>(X90+V90)/2</f>
        <v>0.27</v>
      </c>
      <c r="X90">
        <f t="shared" si="34"/>
        <v>0.32</v>
      </c>
      <c r="Y90" s="28">
        <f>(Z90+X90)/2</f>
        <v>0.39500000000000002</v>
      </c>
      <c r="Z90">
        <f t="shared" si="36"/>
        <v>0.47</v>
      </c>
      <c r="AA90">
        <f>IF(L90=0,"",L90)</f>
        <v>0.59</v>
      </c>
      <c r="AB90">
        <f t="shared" si="37"/>
        <v>0.64</v>
      </c>
      <c r="AC90">
        <f>IF(N90=0,"",N90)</f>
        <v>0.72</v>
      </c>
    </row>
    <row r="91" spans="1:29" x14ac:dyDescent="0.2">
      <c r="A91">
        <v>25</v>
      </c>
      <c r="B91">
        <f t="shared" ref="B91:N91" si="41">B29/100</f>
        <v>0</v>
      </c>
      <c r="C91">
        <f t="shared" si="41"/>
        <v>0</v>
      </c>
      <c r="D91">
        <f t="shared" si="41"/>
        <v>0</v>
      </c>
      <c r="E91">
        <f t="shared" si="41"/>
        <v>0.01</v>
      </c>
      <c r="F91">
        <f t="shared" si="41"/>
        <v>0.105</v>
      </c>
      <c r="G91">
        <f t="shared" si="41"/>
        <v>0.2</v>
      </c>
      <c r="H91">
        <f t="shared" si="41"/>
        <v>0.29499999999999998</v>
      </c>
      <c r="I91">
        <f t="shared" si="41"/>
        <v>0.39</v>
      </c>
      <c r="J91">
        <f t="shared" si="41"/>
        <v>0.39</v>
      </c>
      <c r="K91">
        <f t="shared" si="41"/>
        <v>0.53</v>
      </c>
      <c r="L91">
        <f t="shared" si="41"/>
        <v>0.60499999999999998</v>
      </c>
      <c r="M91">
        <f t="shared" si="41"/>
        <v>0.68</v>
      </c>
      <c r="N91">
        <f t="shared" si="41"/>
        <v>0.76</v>
      </c>
      <c r="Q91">
        <v>25</v>
      </c>
      <c r="R91" t="str">
        <f t="shared" si="33"/>
        <v/>
      </c>
      <c r="S91" t="str">
        <f t="shared" si="39"/>
        <v/>
      </c>
      <c r="T91">
        <f t="shared" si="39"/>
        <v>0.01</v>
      </c>
      <c r="U91">
        <f t="shared" si="8"/>
        <v>0.105</v>
      </c>
      <c r="V91">
        <f>IF(G91=0,"",G91)</f>
        <v>0.2</v>
      </c>
      <c r="W91" s="28">
        <f>(X91+V91)/2</f>
        <v>0.29500000000000004</v>
      </c>
      <c r="X91">
        <f t="shared" si="34"/>
        <v>0.39</v>
      </c>
      <c r="Y91">
        <f>IF(J91=0,"",J91)</f>
        <v>0.39</v>
      </c>
      <c r="Z91">
        <f t="shared" si="36"/>
        <v>0.53</v>
      </c>
      <c r="AA91" s="28">
        <f>(AB91+Z91)/2</f>
        <v>0.60499999999999998</v>
      </c>
      <c r="AB91">
        <f t="shared" si="37"/>
        <v>0.68</v>
      </c>
      <c r="AC91">
        <f>IF(N91=0,"",N91)</f>
        <v>0.76</v>
      </c>
    </row>
    <row r="92" spans="1:29" x14ac:dyDescent="0.2">
      <c r="A92">
        <v>26</v>
      </c>
      <c r="B92">
        <f t="shared" ref="B92:N92" si="42">B30/100</f>
        <v>0</v>
      </c>
      <c r="C92">
        <f t="shared" si="42"/>
        <v>0</v>
      </c>
      <c r="D92">
        <f t="shared" si="42"/>
        <v>0</v>
      </c>
      <c r="E92">
        <f t="shared" si="42"/>
        <v>7.4999999999999997E-2</v>
      </c>
      <c r="F92">
        <f t="shared" si="42"/>
        <v>0.17</v>
      </c>
      <c r="G92">
        <f t="shared" si="42"/>
        <v>0.26500000000000001</v>
      </c>
      <c r="H92">
        <f t="shared" si="42"/>
        <v>0.36</v>
      </c>
      <c r="I92">
        <f t="shared" si="42"/>
        <v>0.33</v>
      </c>
      <c r="J92">
        <f t="shared" si="42"/>
        <v>0.51</v>
      </c>
      <c r="K92">
        <f t="shared" si="42"/>
        <v>0.6</v>
      </c>
      <c r="L92">
        <f t="shared" si="42"/>
        <v>0.64500000000000002</v>
      </c>
      <c r="M92">
        <f t="shared" si="42"/>
        <v>0.69</v>
      </c>
      <c r="N92">
        <f t="shared" si="42"/>
        <v>0.74</v>
      </c>
      <c r="Q92">
        <v>26</v>
      </c>
      <c r="R92" t="str">
        <f t="shared" si="33"/>
        <v/>
      </c>
      <c r="S92" t="str">
        <f t="shared" si="39"/>
        <v/>
      </c>
      <c r="T92">
        <f t="shared" si="39"/>
        <v>7.4999999999999997E-2</v>
      </c>
      <c r="U92">
        <f t="shared" si="8"/>
        <v>0.17</v>
      </c>
      <c r="V92" s="28">
        <f>(W92+U92)/2</f>
        <v>0.26500000000000001</v>
      </c>
      <c r="W92">
        <f>IF(H92=0,"",H92)</f>
        <v>0.36</v>
      </c>
      <c r="X92">
        <f t="shared" si="34"/>
        <v>0.33</v>
      </c>
      <c r="Y92">
        <f>IF(J92=0,"",J92)</f>
        <v>0.51</v>
      </c>
      <c r="Z92">
        <f t="shared" si="36"/>
        <v>0.6</v>
      </c>
      <c r="AA92" s="28">
        <f>(AB92+Z92)/2</f>
        <v>0.64500000000000002</v>
      </c>
      <c r="AB92">
        <f t="shared" si="37"/>
        <v>0.69</v>
      </c>
      <c r="AC92">
        <f>IF(N92=0,"",N92)</f>
        <v>0.74</v>
      </c>
    </row>
    <row r="93" spans="1:29" x14ac:dyDescent="0.2">
      <c r="A93">
        <v>27</v>
      </c>
      <c r="B93">
        <f t="shared" ref="B93:N93" si="43">B31/100</f>
        <v>0</v>
      </c>
      <c r="C93">
        <f t="shared" si="43"/>
        <v>0</v>
      </c>
      <c r="D93">
        <f t="shared" si="43"/>
        <v>6.6666666666666638E-2</v>
      </c>
      <c r="E93">
        <f t="shared" si="43"/>
        <v>0.14333333333333331</v>
      </c>
      <c r="F93">
        <f t="shared" si="43"/>
        <v>0.22</v>
      </c>
      <c r="G93">
        <f t="shared" si="43"/>
        <v>0.29666666666666669</v>
      </c>
      <c r="H93">
        <f t="shared" si="43"/>
        <v>0.37777777777777777</v>
      </c>
      <c r="I93">
        <f t="shared" si="43"/>
        <v>0.45</v>
      </c>
      <c r="J93">
        <f t="shared" si="43"/>
        <v>0.54</v>
      </c>
      <c r="K93">
        <f t="shared" si="43"/>
        <v>0.56000000000000005</v>
      </c>
      <c r="L93">
        <f t="shared" si="43"/>
        <v>0.62</v>
      </c>
      <c r="M93">
        <f t="shared" si="43"/>
        <v>0.65</v>
      </c>
      <c r="N93">
        <f t="shared" si="43"/>
        <v>0.75</v>
      </c>
      <c r="Q93">
        <v>27</v>
      </c>
      <c r="R93" t="str">
        <f t="shared" si="33"/>
        <v/>
      </c>
      <c r="S93">
        <f t="shared" si="39"/>
        <v>6.6666666666666638E-2</v>
      </c>
      <c r="T93">
        <f t="shared" si="39"/>
        <v>0.14333333333333331</v>
      </c>
      <c r="U93">
        <f t="shared" si="8"/>
        <v>0.22</v>
      </c>
      <c r="V93" s="28">
        <f>(X93-U93)/3 +U93</f>
        <v>0.29666666666666669</v>
      </c>
      <c r="W93" s="28">
        <f>(X93-U93)*2/3 +U93</f>
        <v>0.37333333333333335</v>
      </c>
      <c r="X93">
        <f t="shared" si="34"/>
        <v>0.45</v>
      </c>
      <c r="Y93">
        <f>IF(J93=0,"",J93)</f>
        <v>0.54</v>
      </c>
      <c r="Z93">
        <f t="shared" si="36"/>
        <v>0.56000000000000005</v>
      </c>
      <c r="AA93">
        <f>IF(L93=0,"",L93)</f>
        <v>0.62</v>
      </c>
      <c r="AB93">
        <f t="shared" si="37"/>
        <v>0.65</v>
      </c>
      <c r="AC93">
        <f>IF(N93=0,"",N93)</f>
        <v>0.75</v>
      </c>
    </row>
    <row r="94" spans="1:29" x14ac:dyDescent="0.2">
      <c r="A94">
        <v>28</v>
      </c>
      <c r="B94">
        <f t="shared" ref="B94:N94" si="44">B32/100</f>
        <v>0</v>
      </c>
      <c r="C94">
        <f t="shared" si="44"/>
        <v>0.03</v>
      </c>
      <c r="D94">
        <f t="shared" si="44"/>
        <v>0.12</v>
      </c>
      <c r="E94">
        <f t="shared" si="44"/>
        <v>0.21</v>
      </c>
      <c r="F94">
        <f t="shared" si="44"/>
        <v>0.45</v>
      </c>
      <c r="G94">
        <f t="shared" si="44"/>
        <v>0.53</v>
      </c>
      <c r="H94">
        <f t="shared" si="44"/>
        <v>0.64</v>
      </c>
      <c r="I94">
        <f t="shared" si="44"/>
        <v>0.68333333333333324</v>
      </c>
      <c r="J94">
        <f t="shared" si="44"/>
        <v>0.71722222222222209</v>
      </c>
      <c r="K94">
        <f t="shared" si="44"/>
        <v>0.77</v>
      </c>
      <c r="L94">
        <f t="shared" si="44"/>
        <v>0.78500000000000003</v>
      </c>
      <c r="M94">
        <f t="shared" si="44"/>
        <v>0.8</v>
      </c>
      <c r="N94">
        <f t="shared" si="44"/>
        <v>0</v>
      </c>
      <c r="Q94">
        <v>28</v>
      </c>
      <c r="R94">
        <f t="shared" si="33"/>
        <v>0.03</v>
      </c>
      <c r="S94">
        <f t="shared" si="39"/>
        <v>0.12</v>
      </c>
      <c r="T94">
        <f t="shared" si="39"/>
        <v>0.21</v>
      </c>
      <c r="U94">
        <f t="shared" si="8"/>
        <v>0.45</v>
      </c>
      <c r="V94">
        <f t="shared" ref="V94:W96" si="45">IF(G94=0,"",G94)</f>
        <v>0.53</v>
      </c>
      <c r="W94">
        <f t="shared" si="45"/>
        <v>0.64</v>
      </c>
      <c r="X94" s="28">
        <f>(Z94-W94)/3 +W94</f>
        <v>0.68333333333333335</v>
      </c>
      <c r="Y94" s="28">
        <f>(Z94-W94)*2/3 +W94</f>
        <v>0.72666666666666668</v>
      </c>
      <c r="Z94">
        <f t="shared" si="36"/>
        <v>0.77</v>
      </c>
      <c r="AA94" s="28">
        <f>(AB94+Z94)/2</f>
        <v>0.78500000000000003</v>
      </c>
      <c r="AB94">
        <f t="shared" si="37"/>
        <v>0.8</v>
      </c>
    </row>
    <row r="95" spans="1:29" x14ac:dyDescent="0.2">
      <c r="A95">
        <v>29</v>
      </c>
      <c r="B95">
        <f t="shared" ref="B95:N95" si="46">B33/100</f>
        <v>0</v>
      </c>
      <c r="C95">
        <f t="shared" si="46"/>
        <v>0</v>
      </c>
      <c r="D95">
        <f t="shared" si="46"/>
        <v>0.04</v>
      </c>
      <c r="E95">
        <f t="shared" si="46"/>
        <v>0.16500000000000001</v>
      </c>
      <c r="F95">
        <f t="shared" si="46"/>
        <v>0.28999999999999998</v>
      </c>
      <c r="G95">
        <f t="shared" si="46"/>
        <v>0.4</v>
      </c>
      <c r="H95">
        <f t="shared" si="46"/>
        <v>0.55000000000000004</v>
      </c>
      <c r="I95">
        <f t="shared" si="46"/>
        <v>0.6</v>
      </c>
      <c r="J95">
        <f t="shared" si="46"/>
        <v>0.63</v>
      </c>
      <c r="K95">
        <f t="shared" si="46"/>
        <v>0.66</v>
      </c>
      <c r="L95">
        <f t="shared" si="46"/>
        <v>0.71499999999999997</v>
      </c>
      <c r="M95">
        <f t="shared" si="46"/>
        <v>0.77</v>
      </c>
      <c r="N95">
        <f t="shared" si="46"/>
        <v>0</v>
      </c>
      <c r="Q95">
        <v>29</v>
      </c>
      <c r="R95" t="str">
        <f t="shared" si="33"/>
        <v/>
      </c>
      <c r="S95">
        <f t="shared" ref="S95:S121" si="47">IF(D95=0,"",D95)</f>
        <v>0.04</v>
      </c>
      <c r="T95" s="28">
        <f>(U95+S95)/2</f>
        <v>0.16499999999999998</v>
      </c>
      <c r="U95">
        <f t="shared" si="8"/>
        <v>0.28999999999999998</v>
      </c>
      <c r="V95">
        <f t="shared" si="45"/>
        <v>0.4</v>
      </c>
      <c r="W95">
        <f t="shared" si="45"/>
        <v>0.55000000000000004</v>
      </c>
      <c r="X95">
        <f t="shared" ref="X95:X121" si="48">IF(I95=0,"",I95)</f>
        <v>0.6</v>
      </c>
      <c r="Y95" s="28">
        <f>(Z95+X95)/2</f>
        <v>0.63</v>
      </c>
      <c r="Z95">
        <f t="shared" si="36"/>
        <v>0.66</v>
      </c>
      <c r="AA95" s="28">
        <f>(AB95+Z95)/2</f>
        <v>0.71500000000000008</v>
      </c>
      <c r="AB95">
        <f t="shared" si="37"/>
        <v>0.77</v>
      </c>
    </row>
    <row r="96" spans="1:29" x14ac:dyDescent="0.2">
      <c r="A96">
        <v>30</v>
      </c>
      <c r="B96">
        <f t="shared" ref="B96:N96" si="49">B34/100</f>
        <v>0</v>
      </c>
      <c r="C96">
        <f t="shared" si="49"/>
        <v>0.04</v>
      </c>
      <c r="D96">
        <f t="shared" si="49"/>
        <v>0.1</v>
      </c>
      <c r="E96">
        <f t="shared" si="49"/>
        <v>0.16</v>
      </c>
      <c r="F96">
        <f t="shared" si="49"/>
        <v>0.22</v>
      </c>
      <c r="G96">
        <f t="shared" si="49"/>
        <v>0.33</v>
      </c>
      <c r="H96">
        <f t="shared" si="49"/>
        <v>0.39</v>
      </c>
      <c r="I96">
        <f t="shared" si="49"/>
        <v>0.5</v>
      </c>
      <c r="J96">
        <f t="shared" si="49"/>
        <v>0.57999999999999996</v>
      </c>
      <c r="K96">
        <f t="shared" si="49"/>
        <v>0.66</v>
      </c>
      <c r="L96">
        <f t="shared" si="49"/>
        <v>0.6925</v>
      </c>
      <c r="M96">
        <f t="shared" si="49"/>
        <v>0.65918297455968689</v>
      </c>
      <c r="N96">
        <f t="shared" si="49"/>
        <v>0.79</v>
      </c>
      <c r="Q96">
        <v>30</v>
      </c>
      <c r="R96">
        <f t="shared" si="33"/>
        <v>0.04</v>
      </c>
      <c r="S96">
        <f t="shared" si="47"/>
        <v>0.1</v>
      </c>
      <c r="T96">
        <f t="shared" ref="T96:T121" si="50">IF(E96=0,"",E96)</f>
        <v>0.16</v>
      </c>
      <c r="U96">
        <f t="shared" si="8"/>
        <v>0.22</v>
      </c>
      <c r="V96">
        <f t="shared" si="45"/>
        <v>0.33</v>
      </c>
      <c r="W96">
        <f t="shared" si="45"/>
        <v>0.39</v>
      </c>
      <c r="X96">
        <f t="shared" si="48"/>
        <v>0.5</v>
      </c>
      <c r="Y96" s="28">
        <f>(Z96+X96)/2</f>
        <v>0.58000000000000007</v>
      </c>
      <c r="Z96">
        <f t="shared" si="36"/>
        <v>0.66</v>
      </c>
      <c r="AA96" s="28">
        <f>(AC96-Z96)/3 +Z96</f>
        <v>0.70333333333333337</v>
      </c>
      <c r="AB96" s="28">
        <f>(AC96-Z96)*2/3 +Z96</f>
        <v>0.7466666666666667</v>
      </c>
      <c r="AC96">
        <f t="shared" ref="AC96:AC101" si="51">IF(N96=0,"",N96)</f>
        <v>0.79</v>
      </c>
    </row>
    <row r="97" spans="1:29" x14ac:dyDescent="0.2">
      <c r="A97">
        <v>31</v>
      </c>
      <c r="B97">
        <f t="shared" ref="B97:N97" si="52">B35/100</f>
        <v>0</v>
      </c>
      <c r="C97">
        <f t="shared" si="52"/>
        <v>0</v>
      </c>
      <c r="D97">
        <f t="shared" si="52"/>
        <v>0</v>
      </c>
      <c r="E97">
        <f t="shared" si="52"/>
        <v>0.1</v>
      </c>
      <c r="F97">
        <f t="shared" si="52"/>
        <v>0.21</v>
      </c>
      <c r="G97">
        <f t="shared" si="52"/>
        <v>0.27500000000000002</v>
      </c>
      <c r="H97">
        <f t="shared" si="52"/>
        <v>0.34</v>
      </c>
      <c r="I97">
        <f t="shared" si="52"/>
        <v>0.51</v>
      </c>
      <c r="J97">
        <f t="shared" si="52"/>
        <v>0.55000000000000004</v>
      </c>
      <c r="K97">
        <f t="shared" si="52"/>
        <v>0.66</v>
      </c>
      <c r="L97">
        <f t="shared" si="52"/>
        <v>0.64</v>
      </c>
      <c r="M97">
        <f t="shared" si="52"/>
        <v>0.71</v>
      </c>
      <c r="N97">
        <f t="shared" si="52"/>
        <v>0.79</v>
      </c>
      <c r="Q97">
        <v>31</v>
      </c>
      <c r="R97" t="str">
        <f t="shared" si="33"/>
        <v/>
      </c>
      <c r="S97" t="str">
        <f t="shared" si="47"/>
        <v/>
      </c>
      <c r="T97">
        <f t="shared" si="50"/>
        <v>0.1</v>
      </c>
      <c r="U97">
        <f t="shared" si="8"/>
        <v>0.21</v>
      </c>
      <c r="V97" s="28">
        <f>(W97+U97)/2</f>
        <v>0.27500000000000002</v>
      </c>
      <c r="W97">
        <f>IF(H97=0,"",H97)</f>
        <v>0.34</v>
      </c>
      <c r="X97">
        <f t="shared" si="48"/>
        <v>0.51</v>
      </c>
      <c r="Y97">
        <f>IF(J97=0,"",J97)</f>
        <v>0.55000000000000004</v>
      </c>
      <c r="Z97">
        <f t="shared" si="36"/>
        <v>0.66</v>
      </c>
      <c r="AA97">
        <f t="shared" ref="AA97:AB99" si="53">IF(L97=0,"",L97)</f>
        <v>0.64</v>
      </c>
      <c r="AB97">
        <f t="shared" si="53"/>
        <v>0.71</v>
      </c>
      <c r="AC97">
        <f t="shared" si="51"/>
        <v>0.79</v>
      </c>
    </row>
    <row r="98" spans="1:29" x14ac:dyDescent="0.2">
      <c r="A98">
        <v>32</v>
      </c>
      <c r="B98">
        <f t="shared" ref="B98:N98" si="54">B36/100</f>
        <v>0</v>
      </c>
      <c r="C98">
        <f t="shared" si="54"/>
        <v>0</v>
      </c>
      <c r="D98">
        <f t="shared" si="54"/>
        <v>4.3333333333333356E-2</v>
      </c>
      <c r="E98">
        <f t="shared" si="54"/>
        <v>0.11666666666666668</v>
      </c>
      <c r="F98">
        <f t="shared" si="54"/>
        <v>0.19</v>
      </c>
      <c r="G98">
        <f t="shared" si="54"/>
        <v>0.26333333333333331</v>
      </c>
      <c r="H98">
        <f t="shared" si="54"/>
        <v>0.32888888888888884</v>
      </c>
      <c r="I98">
        <f t="shared" si="54"/>
        <v>0.41</v>
      </c>
      <c r="J98">
        <f t="shared" si="54"/>
        <v>0.46</v>
      </c>
      <c r="K98">
        <f t="shared" si="54"/>
        <v>0.5</v>
      </c>
      <c r="L98">
        <f t="shared" si="54"/>
        <v>0.56000000000000005</v>
      </c>
      <c r="M98">
        <f t="shared" si="54"/>
        <v>0.65</v>
      </c>
      <c r="N98">
        <f t="shared" si="54"/>
        <v>0.77</v>
      </c>
      <c r="Q98">
        <v>32</v>
      </c>
      <c r="R98" t="str">
        <f t="shared" si="33"/>
        <v/>
      </c>
      <c r="S98">
        <f t="shared" si="47"/>
        <v>4.3333333333333356E-2</v>
      </c>
      <c r="T98">
        <f t="shared" si="50"/>
        <v>0.11666666666666668</v>
      </c>
      <c r="U98">
        <f t="shared" si="8"/>
        <v>0.19</v>
      </c>
      <c r="V98" s="28">
        <f>(X98-U98)/3 +U98</f>
        <v>0.26333333333333331</v>
      </c>
      <c r="W98" s="28">
        <f>(X98-U98)*2/3 +U98</f>
        <v>0.33666666666666667</v>
      </c>
      <c r="X98">
        <f t="shared" si="48"/>
        <v>0.41</v>
      </c>
      <c r="Y98">
        <f>IF(J98=0,"",J98)</f>
        <v>0.46</v>
      </c>
      <c r="Z98">
        <f t="shared" si="36"/>
        <v>0.5</v>
      </c>
      <c r="AA98">
        <f t="shared" si="53"/>
        <v>0.56000000000000005</v>
      </c>
      <c r="AB98">
        <f t="shared" si="53"/>
        <v>0.65</v>
      </c>
      <c r="AC98">
        <f t="shared" si="51"/>
        <v>0.77</v>
      </c>
    </row>
    <row r="99" spans="1:29" x14ac:dyDescent="0.2">
      <c r="A99">
        <v>33</v>
      </c>
      <c r="B99">
        <f t="shared" ref="B99:N99" si="55">B37/100</f>
        <v>0</v>
      </c>
      <c r="C99">
        <f t="shared" si="55"/>
        <v>0</v>
      </c>
      <c r="D99">
        <f t="shared" si="55"/>
        <v>6.6666666666666707E-2</v>
      </c>
      <c r="E99">
        <f t="shared" si="55"/>
        <v>0.13333333333333336</v>
      </c>
      <c r="F99">
        <f t="shared" si="55"/>
        <v>0.2</v>
      </c>
      <c r="G99">
        <f t="shared" si="55"/>
        <v>0.26666666666666666</v>
      </c>
      <c r="H99">
        <f t="shared" si="55"/>
        <v>0.34444444444444444</v>
      </c>
      <c r="I99">
        <f t="shared" si="55"/>
        <v>0.4</v>
      </c>
      <c r="J99">
        <f t="shared" si="55"/>
        <v>0.5</v>
      </c>
      <c r="K99">
        <f t="shared" si="55"/>
        <v>0.53</v>
      </c>
      <c r="L99">
        <f t="shared" si="55"/>
        <v>0.65</v>
      </c>
      <c r="M99">
        <f t="shared" si="55"/>
        <v>0.65</v>
      </c>
      <c r="N99">
        <f t="shared" si="55"/>
        <v>0.73</v>
      </c>
      <c r="Q99">
        <v>33</v>
      </c>
      <c r="R99" t="str">
        <f t="shared" si="33"/>
        <v/>
      </c>
      <c r="S99">
        <f t="shared" si="47"/>
        <v>6.6666666666666707E-2</v>
      </c>
      <c r="T99">
        <f t="shared" si="50"/>
        <v>0.13333333333333336</v>
      </c>
      <c r="U99">
        <f t="shared" si="8"/>
        <v>0.2</v>
      </c>
      <c r="V99" s="28">
        <f>(X99-U99)/3 +U99</f>
        <v>0.26666666666666666</v>
      </c>
      <c r="W99" s="28">
        <f>(X99-U99)*2/3 +U99</f>
        <v>0.33333333333333337</v>
      </c>
      <c r="X99">
        <f t="shared" si="48"/>
        <v>0.4</v>
      </c>
      <c r="Y99">
        <f>IF(J99=0,"",J99)</f>
        <v>0.5</v>
      </c>
      <c r="Z99">
        <f t="shared" si="36"/>
        <v>0.53</v>
      </c>
      <c r="AA99">
        <f t="shared" si="53"/>
        <v>0.65</v>
      </c>
      <c r="AB99">
        <f t="shared" si="53"/>
        <v>0.65</v>
      </c>
      <c r="AC99">
        <f t="shared" si="51"/>
        <v>0.73</v>
      </c>
    </row>
    <row r="100" spans="1:29" x14ac:dyDescent="0.2">
      <c r="A100">
        <v>34</v>
      </c>
      <c r="B100">
        <f t="shared" ref="B100:N100" si="56">B38/100</f>
        <v>0</v>
      </c>
      <c r="C100">
        <f t="shared" si="56"/>
        <v>0</v>
      </c>
      <c r="D100">
        <f t="shared" si="56"/>
        <v>4.3333333333333356E-2</v>
      </c>
      <c r="E100">
        <f t="shared" si="56"/>
        <v>0.11666666666666668</v>
      </c>
      <c r="F100">
        <f t="shared" si="56"/>
        <v>0.19</v>
      </c>
      <c r="G100">
        <f t="shared" si="56"/>
        <v>0.26333333333333331</v>
      </c>
      <c r="H100">
        <f t="shared" si="56"/>
        <v>0.36222222222222222</v>
      </c>
      <c r="I100">
        <f t="shared" si="56"/>
        <v>0.41</v>
      </c>
      <c r="J100">
        <f t="shared" si="56"/>
        <v>0.56000000000000005</v>
      </c>
      <c r="K100">
        <f t="shared" si="56"/>
        <v>0.6</v>
      </c>
      <c r="L100">
        <f t="shared" si="56"/>
        <v>0.64</v>
      </c>
      <c r="M100">
        <f t="shared" si="56"/>
        <v>0.68</v>
      </c>
      <c r="N100">
        <f t="shared" si="56"/>
        <v>0.8</v>
      </c>
      <c r="Q100">
        <v>34</v>
      </c>
      <c r="R100" t="str">
        <f t="shared" si="33"/>
        <v/>
      </c>
      <c r="S100">
        <f t="shared" si="47"/>
        <v>4.3333333333333356E-2</v>
      </c>
      <c r="T100">
        <f t="shared" si="50"/>
        <v>0.11666666666666668</v>
      </c>
      <c r="U100">
        <f t="shared" si="8"/>
        <v>0.19</v>
      </c>
      <c r="V100" s="28">
        <f>(X100-U100)/3 +U100</f>
        <v>0.26333333333333331</v>
      </c>
      <c r="W100" s="28">
        <f>(X100-U100)*2/3 +U100</f>
        <v>0.33666666666666667</v>
      </c>
      <c r="X100">
        <f t="shared" si="48"/>
        <v>0.41</v>
      </c>
      <c r="Y100">
        <f>IF(J100=0,"",J100)</f>
        <v>0.56000000000000005</v>
      </c>
      <c r="Z100">
        <f t="shared" si="36"/>
        <v>0.6</v>
      </c>
      <c r="AA100" s="28">
        <f t="shared" ref="AA100:AA108" si="57">(AB100+Z100)/2</f>
        <v>0.64</v>
      </c>
      <c r="AB100">
        <f t="shared" ref="AB100:AB108" si="58">IF(M100=0,"",M100)</f>
        <v>0.68</v>
      </c>
      <c r="AC100">
        <f t="shared" si="51"/>
        <v>0.8</v>
      </c>
    </row>
    <row r="101" spans="1:29" x14ac:dyDescent="0.2">
      <c r="A101">
        <v>35</v>
      </c>
      <c r="B101">
        <f t="shared" ref="B101:N101" si="59">B39/100</f>
        <v>0</v>
      </c>
      <c r="C101">
        <f t="shared" si="59"/>
        <v>0</v>
      </c>
      <c r="D101">
        <f t="shared" si="59"/>
        <v>0.04</v>
      </c>
      <c r="E101">
        <f t="shared" si="59"/>
        <v>0.23</v>
      </c>
      <c r="F101">
        <f t="shared" si="59"/>
        <v>0.28000000000000003</v>
      </c>
      <c r="G101">
        <f t="shared" si="59"/>
        <v>0.34</v>
      </c>
      <c r="H101">
        <f t="shared" si="59"/>
        <v>0.48</v>
      </c>
      <c r="I101">
        <f t="shared" si="59"/>
        <v>0.54</v>
      </c>
      <c r="J101">
        <f t="shared" si="59"/>
        <v>0.6</v>
      </c>
      <c r="K101">
        <f t="shared" si="59"/>
        <v>0.66</v>
      </c>
      <c r="L101">
        <f t="shared" si="59"/>
        <v>0.7</v>
      </c>
      <c r="M101">
        <f t="shared" si="59"/>
        <v>0.74</v>
      </c>
      <c r="N101">
        <f t="shared" si="59"/>
        <v>0.74</v>
      </c>
      <c r="Q101">
        <v>35</v>
      </c>
      <c r="R101" t="str">
        <f t="shared" si="33"/>
        <v/>
      </c>
      <c r="S101">
        <f t="shared" si="47"/>
        <v>0.04</v>
      </c>
      <c r="T101">
        <f t="shared" si="50"/>
        <v>0.23</v>
      </c>
      <c r="U101">
        <f t="shared" si="8"/>
        <v>0.28000000000000003</v>
      </c>
      <c r="V101">
        <f>IF(G101=0,"",G101)</f>
        <v>0.34</v>
      </c>
      <c r="W101">
        <f>IF(H101=0,"",H101)</f>
        <v>0.48</v>
      </c>
      <c r="X101">
        <f t="shared" si="48"/>
        <v>0.54</v>
      </c>
      <c r="Y101" s="28">
        <f>(Z101+X101)/2</f>
        <v>0.60000000000000009</v>
      </c>
      <c r="Z101">
        <f t="shared" si="36"/>
        <v>0.66</v>
      </c>
      <c r="AA101" s="28">
        <f t="shared" si="57"/>
        <v>0.7</v>
      </c>
      <c r="AB101">
        <f t="shared" si="58"/>
        <v>0.74</v>
      </c>
      <c r="AC101">
        <f t="shared" si="51"/>
        <v>0.74</v>
      </c>
    </row>
    <row r="102" spans="1:29" x14ac:dyDescent="0.2">
      <c r="A102">
        <v>36</v>
      </c>
      <c r="B102">
        <f t="shared" ref="B102:N102" si="60">B40/100</f>
        <v>0</v>
      </c>
      <c r="C102">
        <f t="shared" si="60"/>
        <v>0</v>
      </c>
      <c r="D102">
        <f t="shared" si="60"/>
        <v>0</v>
      </c>
      <c r="E102">
        <f t="shared" si="60"/>
        <v>0.1</v>
      </c>
      <c r="F102">
        <f t="shared" si="60"/>
        <v>0.23</v>
      </c>
      <c r="G102">
        <f t="shared" si="60"/>
        <v>0.28999999999999998</v>
      </c>
      <c r="H102">
        <f t="shared" si="60"/>
        <v>0.41</v>
      </c>
      <c r="I102">
        <f t="shared" si="60"/>
        <v>0.5</v>
      </c>
      <c r="J102">
        <f t="shared" si="60"/>
        <v>0.55500000000000005</v>
      </c>
      <c r="K102">
        <f t="shared" si="60"/>
        <v>0.61</v>
      </c>
      <c r="L102">
        <f t="shared" si="60"/>
        <v>0.65500000000000003</v>
      </c>
      <c r="M102">
        <f t="shared" si="60"/>
        <v>0.7</v>
      </c>
      <c r="N102">
        <f t="shared" si="60"/>
        <v>0</v>
      </c>
      <c r="Q102">
        <v>36</v>
      </c>
      <c r="R102" t="str">
        <f t="shared" si="33"/>
        <v/>
      </c>
      <c r="S102" t="str">
        <f t="shared" si="47"/>
        <v/>
      </c>
      <c r="T102">
        <f t="shared" si="50"/>
        <v>0.1</v>
      </c>
      <c r="U102">
        <f t="shared" si="8"/>
        <v>0.23</v>
      </c>
      <c r="V102">
        <f>IF(G102=0,"",G102)</f>
        <v>0.28999999999999998</v>
      </c>
      <c r="W102">
        <f>IF(H102=0,"",H102)</f>
        <v>0.41</v>
      </c>
      <c r="X102">
        <f t="shared" si="48"/>
        <v>0.5</v>
      </c>
      <c r="Y102" s="28">
        <f>(Z102+X102)/2</f>
        <v>0.55499999999999994</v>
      </c>
      <c r="Z102">
        <f t="shared" si="36"/>
        <v>0.61</v>
      </c>
      <c r="AA102" s="28">
        <f t="shared" si="57"/>
        <v>0.65500000000000003</v>
      </c>
      <c r="AB102">
        <f t="shared" si="58"/>
        <v>0.7</v>
      </c>
    </row>
    <row r="103" spans="1:29" x14ac:dyDescent="0.2">
      <c r="A103">
        <v>37</v>
      </c>
      <c r="B103">
        <f t="shared" ref="B103:N103" si="61">B41/100</f>
        <v>0</v>
      </c>
      <c r="C103">
        <f t="shared" si="61"/>
        <v>0</v>
      </c>
      <c r="D103">
        <f t="shared" si="61"/>
        <v>0</v>
      </c>
      <c r="E103">
        <f t="shared" si="61"/>
        <v>7.0000000000000007E-2</v>
      </c>
      <c r="F103">
        <f t="shared" si="61"/>
        <v>0.2</v>
      </c>
      <c r="G103">
        <f t="shared" si="61"/>
        <v>0.32</v>
      </c>
      <c r="H103">
        <f t="shared" si="61"/>
        <v>0.44</v>
      </c>
      <c r="I103">
        <f t="shared" si="61"/>
        <v>0.47</v>
      </c>
      <c r="J103">
        <f t="shared" si="61"/>
        <v>0.56999999999999995</v>
      </c>
      <c r="K103">
        <f t="shared" si="61"/>
        <v>0.6</v>
      </c>
      <c r="L103">
        <f t="shared" si="61"/>
        <v>0.64</v>
      </c>
      <c r="M103">
        <f t="shared" si="61"/>
        <v>0.68</v>
      </c>
      <c r="N103">
        <f t="shared" si="61"/>
        <v>0.74</v>
      </c>
      <c r="Q103">
        <v>37</v>
      </c>
      <c r="R103" t="str">
        <f t="shared" si="33"/>
        <v/>
      </c>
      <c r="S103" t="str">
        <f t="shared" si="47"/>
        <v/>
      </c>
      <c r="T103">
        <f t="shared" si="50"/>
        <v>7.0000000000000007E-2</v>
      </c>
      <c r="U103">
        <f t="shared" ref="U103:U121" si="62">IF(F103=0,"",F103)</f>
        <v>0.2</v>
      </c>
      <c r="V103" s="28">
        <f>(W103+U103)/2</f>
        <v>0.32</v>
      </c>
      <c r="W103">
        <f>IF(H103=0,"",H103)</f>
        <v>0.44</v>
      </c>
      <c r="X103">
        <f t="shared" si="48"/>
        <v>0.47</v>
      </c>
      <c r="Y103">
        <f t="shared" ref="Y103:Y112" si="63">IF(J103=0,"",J103)</f>
        <v>0.56999999999999995</v>
      </c>
      <c r="Z103">
        <f t="shared" si="36"/>
        <v>0.6</v>
      </c>
      <c r="AA103" s="28">
        <f t="shared" si="57"/>
        <v>0.64</v>
      </c>
      <c r="AB103">
        <f t="shared" si="58"/>
        <v>0.68</v>
      </c>
      <c r="AC103">
        <f>IF(N103=0,"",N103)</f>
        <v>0.74</v>
      </c>
    </row>
    <row r="104" spans="1:29" x14ac:dyDescent="0.2">
      <c r="A104">
        <v>38</v>
      </c>
      <c r="B104">
        <f t="shared" ref="B104:N104" si="64">B42/100</f>
        <v>0</v>
      </c>
      <c r="C104">
        <f t="shared" si="64"/>
        <v>0</v>
      </c>
      <c r="D104">
        <f t="shared" si="64"/>
        <v>2.6666666666666644E-2</v>
      </c>
      <c r="E104">
        <f t="shared" si="64"/>
        <v>0.10333333333333332</v>
      </c>
      <c r="F104">
        <f t="shared" si="64"/>
        <v>0.18</v>
      </c>
      <c r="G104">
        <f t="shared" si="64"/>
        <v>0.25666666666666665</v>
      </c>
      <c r="H104">
        <f t="shared" si="64"/>
        <v>0.35111111111111115</v>
      </c>
      <c r="I104">
        <f t="shared" si="64"/>
        <v>0.41</v>
      </c>
      <c r="J104">
        <f t="shared" si="64"/>
        <v>0.54</v>
      </c>
      <c r="K104">
        <f t="shared" si="64"/>
        <v>0.61</v>
      </c>
      <c r="L104">
        <f t="shared" si="64"/>
        <v>0.65</v>
      </c>
      <c r="M104">
        <f t="shared" si="64"/>
        <v>0.69</v>
      </c>
      <c r="N104">
        <f t="shared" si="64"/>
        <v>0.72</v>
      </c>
      <c r="Q104">
        <v>38</v>
      </c>
      <c r="R104" t="str">
        <f t="shared" si="33"/>
        <v/>
      </c>
      <c r="S104">
        <f t="shared" si="47"/>
        <v>2.6666666666666644E-2</v>
      </c>
      <c r="T104">
        <f t="shared" si="50"/>
        <v>0.10333333333333332</v>
      </c>
      <c r="U104">
        <f t="shared" si="62"/>
        <v>0.18</v>
      </c>
      <c r="V104" s="28">
        <f>(X104-U104)/3 +U104</f>
        <v>0.25666666666666665</v>
      </c>
      <c r="W104" s="28">
        <f>(X104-U104)*2/3 +U104</f>
        <v>0.33333333333333331</v>
      </c>
      <c r="X104">
        <f t="shared" si="48"/>
        <v>0.41</v>
      </c>
      <c r="Y104">
        <f t="shared" si="63"/>
        <v>0.54</v>
      </c>
      <c r="Z104">
        <f t="shared" si="36"/>
        <v>0.61</v>
      </c>
      <c r="AA104" s="28">
        <f t="shared" si="57"/>
        <v>0.64999999999999991</v>
      </c>
      <c r="AB104">
        <f t="shared" si="58"/>
        <v>0.69</v>
      </c>
      <c r="AC104">
        <f>IF(N104=0,"",N104)</f>
        <v>0.72</v>
      </c>
    </row>
    <row r="105" spans="1:29" x14ac:dyDescent="0.2">
      <c r="A105">
        <v>39</v>
      </c>
      <c r="B105">
        <f t="shared" ref="B105:N105" si="65">B43/100</f>
        <v>0</v>
      </c>
      <c r="C105">
        <f t="shared" si="65"/>
        <v>0</v>
      </c>
      <c r="D105">
        <f t="shared" si="65"/>
        <v>0</v>
      </c>
      <c r="E105">
        <f t="shared" si="65"/>
        <v>0.09</v>
      </c>
      <c r="F105">
        <f t="shared" si="65"/>
        <v>0.2</v>
      </c>
      <c r="G105">
        <f t="shared" si="65"/>
        <v>0.26500000000000001</v>
      </c>
      <c r="H105">
        <f t="shared" si="65"/>
        <v>0.33</v>
      </c>
      <c r="I105">
        <f t="shared" si="65"/>
        <v>0.5</v>
      </c>
      <c r="J105">
        <f t="shared" si="65"/>
        <v>0.56999999999999995</v>
      </c>
      <c r="K105">
        <f t="shared" si="65"/>
        <v>0.59</v>
      </c>
      <c r="L105">
        <f t="shared" si="65"/>
        <v>0.63</v>
      </c>
      <c r="M105">
        <f t="shared" si="65"/>
        <v>0.67</v>
      </c>
      <c r="N105">
        <f t="shared" si="65"/>
        <v>0.8</v>
      </c>
      <c r="Q105">
        <v>39</v>
      </c>
      <c r="R105" t="str">
        <f t="shared" si="33"/>
        <v/>
      </c>
      <c r="S105" t="str">
        <f t="shared" si="47"/>
        <v/>
      </c>
      <c r="T105">
        <f t="shared" si="50"/>
        <v>0.09</v>
      </c>
      <c r="U105">
        <f t="shared" si="62"/>
        <v>0.2</v>
      </c>
      <c r="V105" s="28">
        <f>(W105+U105)/2</f>
        <v>0.26500000000000001</v>
      </c>
      <c r="W105">
        <f t="shared" ref="W105:W121" si="66">IF(H105=0,"",H105)</f>
        <v>0.33</v>
      </c>
      <c r="X105">
        <f t="shared" si="48"/>
        <v>0.5</v>
      </c>
      <c r="Y105">
        <f t="shared" si="63"/>
        <v>0.56999999999999995</v>
      </c>
      <c r="Z105">
        <f t="shared" si="36"/>
        <v>0.59</v>
      </c>
      <c r="AA105" s="28">
        <f t="shared" si="57"/>
        <v>0.63</v>
      </c>
      <c r="AB105">
        <f t="shared" si="58"/>
        <v>0.67</v>
      </c>
      <c r="AC105">
        <f>IF(N105=0,"",N105)</f>
        <v>0.8</v>
      </c>
    </row>
    <row r="106" spans="1:29" x14ac:dyDescent="0.2">
      <c r="A106">
        <v>40</v>
      </c>
      <c r="B106">
        <f t="shared" ref="B106:N106" si="67">B44/100</f>
        <v>0</v>
      </c>
      <c r="C106">
        <f t="shared" si="67"/>
        <v>0</v>
      </c>
      <c r="D106">
        <f t="shared" si="67"/>
        <v>0</v>
      </c>
      <c r="E106">
        <f t="shared" si="67"/>
        <v>0.06</v>
      </c>
      <c r="F106">
        <f t="shared" si="67"/>
        <v>0.18</v>
      </c>
      <c r="G106">
        <f t="shared" si="67"/>
        <v>0.3</v>
      </c>
      <c r="H106">
        <f t="shared" si="67"/>
        <v>0.39</v>
      </c>
      <c r="I106">
        <f t="shared" si="67"/>
        <v>0.59</v>
      </c>
      <c r="J106">
        <f t="shared" si="67"/>
        <v>0.56000000000000005</v>
      </c>
      <c r="K106">
        <f t="shared" si="67"/>
        <v>0.61</v>
      </c>
      <c r="L106">
        <f t="shared" si="67"/>
        <v>0.66</v>
      </c>
      <c r="M106">
        <f t="shared" si="67"/>
        <v>0.71</v>
      </c>
      <c r="N106">
        <f t="shared" si="67"/>
        <v>0</v>
      </c>
      <c r="Q106">
        <v>40</v>
      </c>
      <c r="R106" t="str">
        <f t="shared" si="33"/>
        <v/>
      </c>
      <c r="S106" t="str">
        <f t="shared" si="47"/>
        <v/>
      </c>
      <c r="T106">
        <f t="shared" si="50"/>
        <v>0.06</v>
      </c>
      <c r="U106">
        <f t="shared" si="62"/>
        <v>0.18</v>
      </c>
      <c r="V106">
        <f>IF(G106=0,"",G106)</f>
        <v>0.3</v>
      </c>
      <c r="W106">
        <f t="shared" si="66"/>
        <v>0.39</v>
      </c>
      <c r="X106">
        <f t="shared" si="48"/>
        <v>0.59</v>
      </c>
      <c r="Y106">
        <f t="shared" si="63"/>
        <v>0.56000000000000005</v>
      </c>
      <c r="Z106">
        <f t="shared" si="36"/>
        <v>0.61</v>
      </c>
      <c r="AA106" s="28">
        <f t="shared" si="57"/>
        <v>0.65999999999999992</v>
      </c>
      <c r="AB106">
        <f t="shared" si="58"/>
        <v>0.71</v>
      </c>
    </row>
    <row r="107" spans="1:29" x14ac:dyDescent="0.2">
      <c r="A107">
        <v>41</v>
      </c>
      <c r="B107">
        <f t="shared" ref="B107:N107" si="68">B45/100</f>
        <v>0</v>
      </c>
      <c r="C107">
        <f t="shared" si="68"/>
        <v>0</v>
      </c>
      <c r="D107">
        <f t="shared" si="68"/>
        <v>0.05</v>
      </c>
      <c r="E107">
        <f t="shared" si="68"/>
        <v>0.12</v>
      </c>
      <c r="F107">
        <f t="shared" si="68"/>
        <v>0.19</v>
      </c>
      <c r="G107">
        <f t="shared" si="68"/>
        <v>0.26</v>
      </c>
      <c r="H107">
        <f t="shared" si="68"/>
        <v>0.33</v>
      </c>
      <c r="I107">
        <f t="shared" si="68"/>
        <v>0.48</v>
      </c>
      <c r="J107">
        <f t="shared" si="68"/>
        <v>0.61</v>
      </c>
      <c r="K107">
        <f t="shared" si="68"/>
        <v>0.66</v>
      </c>
      <c r="L107">
        <f t="shared" si="68"/>
        <v>0.67500000000000004</v>
      </c>
      <c r="M107">
        <f t="shared" si="68"/>
        <v>0.69</v>
      </c>
      <c r="N107">
        <f t="shared" si="68"/>
        <v>0.76</v>
      </c>
      <c r="Q107">
        <v>41</v>
      </c>
      <c r="R107" t="str">
        <f t="shared" si="33"/>
        <v/>
      </c>
      <c r="S107">
        <f t="shared" si="47"/>
        <v>0.05</v>
      </c>
      <c r="T107">
        <f t="shared" si="50"/>
        <v>0.12</v>
      </c>
      <c r="U107">
        <f t="shared" si="62"/>
        <v>0.19</v>
      </c>
      <c r="V107" s="28">
        <f>(W107+U107)/2</f>
        <v>0.26</v>
      </c>
      <c r="W107">
        <f t="shared" si="66"/>
        <v>0.33</v>
      </c>
      <c r="X107">
        <f t="shared" si="48"/>
        <v>0.48</v>
      </c>
      <c r="Y107">
        <f t="shared" si="63"/>
        <v>0.61</v>
      </c>
      <c r="Z107">
        <f t="shared" si="36"/>
        <v>0.66</v>
      </c>
      <c r="AA107" s="28">
        <f t="shared" si="57"/>
        <v>0.67500000000000004</v>
      </c>
      <c r="AB107">
        <f t="shared" si="58"/>
        <v>0.69</v>
      </c>
      <c r="AC107">
        <f>IF(N107=0,"",N107)</f>
        <v>0.76</v>
      </c>
    </row>
    <row r="108" spans="1:29" x14ac:dyDescent="0.2">
      <c r="A108">
        <v>42</v>
      </c>
      <c r="B108">
        <f t="shared" ref="B108:N108" si="69">B46/100</f>
        <v>0</v>
      </c>
      <c r="C108">
        <f t="shared" si="69"/>
        <v>0.01</v>
      </c>
      <c r="D108">
        <f t="shared" si="69"/>
        <v>7.0000000000000007E-2</v>
      </c>
      <c r="E108">
        <f t="shared" si="69"/>
        <v>0.13</v>
      </c>
      <c r="F108">
        <f t="shared" si="69"/>
        <v>0.19</v>
      </c>
      <c r="G108">
        <f t="shared" si="69"/>
        <v>0.25</v>
      </c>
      <c r="H108">
        <f t="shared" si="69"/>
        <v>0.36</v>
      </c>
      <c r="I108">
        <f t="shared" si="69"/>
        <v>0.56000000000000005</v>
      </c>
      <c r="J108">
        <f t="shared" si="69"/>
        <v>0.64</v>
      </c>
      <c r="K108">
        <f t="shared" si="69"/>
        <v>0.57999999999999996</v>
      </c>
      <c r="L108">
        <f t="shared" si="69"/>
        <v>0.61</v>
      </c>
      <c r="M108">
        <f t="shared" si="69"/>
        <v>0.64</v>
      </c>
      <c r="N108">
        <f t="shared" si="69"/>
        <v>0.79</v>
      </c>
      <c r="Q108">
        <v>42</v>
      </c>
      <c r="R108">
        <f t="shared" si="33"/>
        <v>0.01</v>
      </c>
      <c r="S108">
        <f t="shared" si="47"/>
        <v>7.0000000000000007E-2</v>
      </c>
      <c r="T108">
        <f t="shared" si="50"/>
        <v>0.13</v>
      </c>
      <c r="U108">
        <f t="shared" si="62"/>
        <v>0.19</v>
      </c>
      <c r="V108">
        <f>IF(G108=0,"",G108)</f>
        <v>0.25</v>
      </c>
      <c r="W108">
        <f t="shared" si="66"/>
        <v>0.36</v>
      </c>
      <c r="X108">
        <f t="shared" si="48"/>
        <v>0.56000000000000005</v>
      </c>
      <c r="Y108">
        <f t="shared" si="63"/>
        <v>0.64</v>
      </c>
      <c r="Z108">
        <f t="shared" si="36"/>
        <v>0.57999999999999996</v>
      </c>
      <c r="AA108" s="28">
        <f t="shared" si="57"/>
        <v>0.61</v>
      </c>
      <c r="AB108">
        <f t="shared" si="58"/>
        <v>0.64</v>
      </c>
      <c r="AC108">
        <f>IF(N108=0,"",N108)</f>
        <v>0.79</v>
      </c>
    </row>
    <row r="109" spans="1:29" x14ac:dyDescent="0.2">
      <c r="A109">
        <v>43</v>
      </c>
      <c r="B109">
        <f t="shared" ref="B109:L109" si="70">B47/100</f>
        <v>0</v>
      </c>
      <c r="C109">
        <f t="shared" si="70"/>
        <v>0</v>
      </c>
      <c r="D109">
        <f t="shared" si="70"/>
        <v>0</v>
      </c>
      <c r="E109">
        <f t="shared" si="70"/>
        <v>0</v>
      </c>
      <c r="F109">
        <f t="shared" si="70"/>
        <v>0.13</v>
      </c>
      <c r="G109">
        <f t="shared" si="70"/>
        <v>0.28000000000000003</v>
      </c>
      <c r="H109">
        <f t="shared" si="70"/>
        <v>0.43</v>
      </c>
      <c r="I109">
        <f t="shared" si="70"/>
        <v>0.5</v>
      </c>
      <c r="J109">
        <f t="shared" si="70"/>
        <v>0.52</v>
      </c>
      <c r="K109">
        <f t="shared" si="70"/>
        <v>0.65</v>
      </c>
      <c r="L109">
        <f t="shared" si="70"/>
        <v>0.72499999999999998</v>
      </c>
      <c r="N109">
        <f t="shared" ref="N109:N121" si="71">N47/100</f>
        <v>0</v>
      </c>
      <c r="Q109">
        <v>43</v>
      </c>
      <c r="R109" t="str">
        <f t="shared" si="33"/>
        <v/>
      </c>
      <c r="S109" t="str">
        <f t="shared" si="47"/>
        <v/>
      </c>
      <c r="T109" t="str">
        <f t="shared" si="50"/>
        <v/>
      </c>
      <c r="U109">
        <f t="shared" si="62"/>
        <v>0.13</v>
      </c>
      <c r="V109" s="28">
        <f>(W109+U109)/2</f>
        <v>0.28000000000000003</v>
      </c>
      <c r="W109">
        <f t="shared" si="66"/>
        <v>0.43</v>
      </c>
      <c r="X109">
        <f t="shared" si="48"/>
        <v>0.5</v>
      </c>
      <c r="Y109">
        <f t="shared" si="63"/>
        <v>0.52</v>
      </c>
      <c r="Z109">
        <f t="shared" si="36"/>
        <v>0.65</v>
      </c>
      <c r="AA109" s="28"/>
    </row>
    <row r="110" spans="1:29" x14ac:dyDescent="0.2">
      <c r="A110">
        <v>44</v>
      </c>
      <c r="B110">
        <f t="shared" ref="B110:L110" si="72">B48/100</f>
        <v>0</v>
      </c>
      <c r="C110">
        <f t="shared" si="72"/>
        <v>0</v>
      </c>
      <c r="D110">
        <f t="shared" si="72"/>
        <v>0.06</v>
      </c>
      <c r="E110">
        <f t="shared" si="72"/>
        <v>0.14000000000000001</v>
      </c>
      <c r="F110">
        <f t="shared" si="72"/>
        <v>0.22</v>
      </c>
      <c r="G110">
        <f t="shared" si="72"/>
        <v>0.42</v>
      </c>
      <c r="H110">
        <f t="shared" si="72"/>
        <v>0.45</v>
      </c>
      <c r="I110">
        <f t="shared" si="72"/>
        <v>0.55000000000000004</v>
      </c>
      <c r="J110">
        <f t="shared" si="72"/>
        <v>0.59</v>
      </c>
      <c r="K110">
        <f t="shared" si="72"/>
        <v>0.73</v>
      </c>
      <c r="L110">
        <f t="shared" si="72"/>
        <v>0.87</v>
      </c>
      <c r="N110">
        <f t="shared" si="71"/>
        <v>0</v>
      </c>
      <c r="Q110">
        <v>44</v>
      </c>
      <c r="R110" t="str">
        <f t="shared" si="33"/>
        <v/>
      </c>
      <c r="S110">
        <f t="shared" si="47"/>
        <v>0.06</v>
      </c>
      <c r="T110">
        <f t="shared" si="50"/>
        <v>0.14000000000000001</v>
      </c>
      <c r="U110">
        <f t="shared" si="62"/>
        <v>0.22</v>
      </c>
      <c r="V110">
        <f>IF(G110=0,"",G110)</f>
        <v>0.42</v>
      </c>
      <c r="W110">
        <f t="shared" si="66"/>
        <v>0.45</v>
      </c>
      <c r="X110">
        <f t="shared" si="48"/>
        <v>0.55000000000000004</v>
      </c>
      <c r="Y110">
        <f t="shared" si="63"/>
        <v>0.59</v>
      </c>
      <c r="Z110">
        <f t="shared" si="36"/>
        <v>0.73</v>
      </c>
      <c r="AA110" s="28"/>
    </row>
    <row r="111" spans="1:29" x14ac:dyDescent="0.2">
      <c r="A111">
        <v>45</v>
      </c>
      <c r="B111">
        <f t="shared" ref="B111:L111" si="73">B49/100</f>
        <v>0</v>
      </c>
      <c r="C111">
        <f t="shared" si="73"/>
        <v>0.06</v>
      </c>
      <c r="D111">
        <f t="shared" si="73"/>
        <v>0.11</v>
      </c>
      <c r="E111">
        <f t="shared" si="73"/>
        <v>0.16</v>
      </c>
      <c r="F111">
        <f t="shared" si="73"/>
        <v>0.21</v>
      </c>
      <c r="G111">
        <f t="shared" si="73"/>
        <v>0.45</v>
      </c>
      <c r="H111">
        <f t="shared" si="73"/>
        <v>0.48</v>
      </c>
      <c r="I111">
        <f t="shared" si="73"/>
        <v>0.54</v>
      </c>
      <c r="J111">
        <f t="shared" si="73"/>
        <v>0.56000000000000005</v>
      </c>
      <c r="K111">
        <f t="shared" si="73"/>
        <v>0.68</v>
      </c>
      <c r="L111">
        <f t="shared" si="73"/>
        <v>0.73499999999999999</v>
      </c>
      <c r="M111">
        <f>M49/100</f>
        <v>0.79</v>
      </c>
      <c r="N111">
        <f t="shared" si="71"/>
        <v>0</v>
      </c>
      <c r="Q111">
        <v>45</v>
      </c>
      <c r="R111">
        <f t="shared" si="33"/>
        <v>0.06</v>
      </c>
      <c r="S111">
        <f t="shared" si="47"/>
        <v>0.11</v>
      </c>
      <c r="T111">
        <f t="shared" si="50"/>
        <v>0.16</v>
      </c>
      <c r="U111">
        <f t="shared" si="62"/>
        <v>0.21</v>
      </c>
      <c r="V111">
        <f>IF(G111=0,"",G111)</f>
        <v>0.45</v>
      </c>
      <c r="W111">
        <f t="shared" si="66"/>
        <v>0.48</v>
      </c>
      <c r="X111">
        <f t="shared" si="48"/>
        <v>0.54</v>
      </c>
      <c r="Y111">
        <f t="shared" si="63"/>
        <v>0.56000000000000005</v>
      </c>
      <c r="Z111">
        <f t="shared" si="36"/>
        <v>0.68</v>
      </c>
      <c r="AA111" s="28">
        <f>(AB111+Z111)/2</f>
        <v>0.7350000000000001</v>
      </c>
      <c r="AB111">
        <f>IF(M111=0,"",M111)</f>
        <v>0.79</v>
      </c>
    </row>
    <row r="112" spans="1:29" x14ac:dyDescent="0.2">
      <c r="A112">
        <v>46</v>
      </c>
      <c r="B112">
        <f t="shared" ref="B112:L112" si="74">B50/100</f>
        <v>0</v>
      </c>
      <c r="C112">
        <f t="shared" si="74"/>
        <v>0</v>
      </c>
      <c r="D112">
        <f t="shared" si="74"/>
        <v>0.06</v>
      </c>
      <c r="E112">
        <f t="shared" si="74"/>
        <v>0.14000000000000001</v>
      </c>
      <c r="F112">
        <f t="shared" si="74"/>
        <v>0.22</v>
      </c>
      <c r="G112">
        <f t="shared" si="74"/>
        <v>0.28999999999999998</v>
      </c>
      <c r="H112">
        <f t="shared" si="74"/>
        <v>0.36</v>
      </c>
      <c r="I112">
        <f t="shared" si="74"/>
        <v>0.53</v>
      </c>
      <c r="J112">
        <f t="shared" si="74"/>
        <v>0.48</v>
      </c>
      <c r="K112">
        <f t="shared" si="74"/>
        <v>0.61</v>
      </c>
      <c r="L112">
        <f t="shared" si="74"/>
        <v>0.65</v>
      </c>
      <c r="M112">
        <f>M50/100</f>
        <v>0.69</v>
      </c>
      <c r="N112">
        <f t="shared" si="71"/>
        <v>0</v>
      </c>
      <c r="Q112">
        <v>46</v>
      </c>
      <c r="R112" t="str">
        <f t="shared" si="33"/>
        <v/>
      </c>
      <c r="S112">
        <f t="shared" si="47"/>
        <v>0.06</v>
      </c>
      <c r="T112">
        <f t="shared" si="50"/>
        <v>0.14000000000000001</v>
      </c>
      <c r="U112">
        <f t="shared" si="62"/>
        <v>0.22</v>
      </c>
      <c r="V112" s="28">
        <f>(W112+U112)/2</f>
        <v>0.28999999999999998</v>
      </c>
      <c r="W112">
        <f t="shared" si="66"/>
        <v>0.36</v>
      </c>
      <c r="X112">
        <f t="shared" si="48"/>
        <v>0.53</v>
      </c>
      <c r="Y112">
        <f t="shared" si="63"/>
        <v>0.48</v>
      </c>
      <c r="Z112">
        <f t="shared" si="36"/>
        <v>0.61</v>
      </c>
      <c r="AA112" s="28">
        <f>(AB112+Z112)/2</f>
        <v>0.64999999999999991</v>
      </c>
      <c r="AB112">
        <f>IF(M112=0,"",M112)</f>
        <v>0.69</v>
      </c>
    </row>
    <row r="113" spans="1:29" x14ac:dyDescent="0.2">
      <c r="A113">
        <v>47</v>
      </c>
      <c r="B113">
        <f t="shared" ref="B113:L113" si="75">B51/100</f>
        <v>0</v>
      </c>
      <c r="C113">
        <f t="shared" si="75"/>
        <v>0.05</v>
      </c>
      <c r="D113">
        <f t="shared" si="75"/>
        <v>0.13</v>
      </c>
      <c r="E113">
        <f t="shared" si="75"/>
        <v>0.21</v>
      </c>
      <c r="F113">
        <f t="shared" si="75"/>
        <v>0.28999999999999998</v>
      </c>
      <c r="G113">
        <f t="shared" si="75"/>
        <v>0.39</v>
      </c>
      <c r="H113">
        <f t="shared" si="75"/>
        <v>0.57999999999999996</v>
      </c>
      <c r="I113">
        <f t="shared" si="75"/>
        <v>0.68</v>
      </c>
      <c r="J113">
        <f t="shared" si="75"/>
        <v>0.66500000000000004</v>
      </c>
      <c r="K113">
        <f t="shared" si="75"/>
        <v>0.65</v>
      </c>
      <c r="L113">
        <f t="shared" si="75"/>
        <v>0.71</v>
      </c>
      <c r="M113">
        <f>M51/100</f>
        <v>0.77</v>
      </c>
      <c r="N113">
        <f t="shared" si="71"/>
        <v>0</v>
      </c>
      <c r="Q113">
        <v>47</v>
      </c>
      <c r="R113">
        <f t="shared" si="33"/>
        <v>0.05</v>
      </c>
      <c r="S113">
        <f t="shared" si="47"/>
        <v>0.13</v>
      </c>
      <c r="T113">
        <f t="shared" si="50"/>
        <v>0.21</v>
      </c>
      <c r="U113">
        <f t="shared" si="62"/>
        <v>0.28999999999999998</v>
      </c>
      <c r="V113">
        <f t="shared" ref="V113:V121" si="76">IF(G113=0,"",G113)</f>
        <v>0.39</v>
      </c>
      <c r="W113">
        <f t="shared" si="66"/>
        <v>0.57999999999999996</v>
      </c>
      <c r="X113">
        <f t="shared" si="48"/>
        <v>0.68</v>
      </c>
      <c r="Y113" s="28">
        <f>(Z113+X113)/2</f>
        <v>0.66500000000000004</v>
      </c>
      <c r="Z113">
        <f t="shared" si="36"/>
        <v>0.65</v>
      </c>
      <c r="AA113" s="28">
        <f>(AB113+Z113)/2</f>
        <v>0.71</v>
      </c>
      <c r="AB113">
        <f>IF(M113=0,"",M113)</f>
        <v>0.77</v>
      </c>
    </row>
    <row r="114" spans="1:29" x14ac:dyDescent="0.2">
      <c r="A114">
        <v>48</v>
      </c>
      <c r="B114">
        <f t="shared" ref="B114:L114" si="77">B52/100</f>
        <v>0</v>
      </c>
      <c r="C114">
        <f t="shared" si="77"/>
        <v>0</v>
      </c>
      <c r="D114">
        <f t="shared" si="77"/>
        <v>0.03</v>
      </c>
      <c r="E114">
        <f t="shared" si="77"/>
        <v>0.22</v>
      </c>
      <c r="F114">
        <f t="shared" si="77"/>
        <v>0.22</v>
      </c>
      <c r="G114">
        <f t="shared" si="77"/>
        <v>0.3</v>
      </c>
      <c r="H114">
        <f t="shared" si="77"/>
        <v>0.4</v>
      </c>
      <c r="I114">
        <f t="shared" si="77"/>
        <v>0.63</v>
      </c>
      <c r="J114">
        <f t="shared" si="77"/>
        <v>0.56000000000000005</v>
      </c>
      <c r="K114">
        <f t="shared" si="77"/>
        <v>0.66</v>
      </c>
      <c r="L114">
        <f t="shared" si="77"/>
        <v>0.70499999999999996</v>
      </c>
      <c r="M114">
        <f>M52/100</f>
        <v>0.75</v>
      </c>
      <c r="N114">
        <f t="shared" si="71"/>
        <v>0</v>
      </c>
      <c r="Q114">
        <v>48</v>
      </c>
      <c r="R114" t="str">
        <f t="shared" si="33"/>
        <v/>
      </c>
      <c r="S114">
        <f t="shared" si="47"/>
        <v>0.03</v>
      </c>
      <c r="T114">
        <f t="shared" si="50"/>
        <v>0.22</v>
      </c>
      <c r="U114">
        <f t="shared" si="62"/>
        <v>0.22</v>
      </c>
      <c r="V114">
        <f t="shared" si="76"/>
        <v>0.3</v>
      </c>
      <c r="W114">
        <f t="shared" si="66"/>
        <v>0.4</v>
      </c>
      <c r="X114">
        <f t="shared" si="48"/>
        <v>0.63</v>
      </c>
      <c r="Y114">
        <f>IF(J114=0,"",J114)</f>
        <v>0.56000000000000005</v>
      </c>
      <c r="Z114">
        <f t="shared" si="36"/>
        <v>0.66</v>
      </c>
      <c r="AA114" s="28">
        <f>(AB114+Z114)/2</f>
        <v>0.70500000000000007</v>
      </c>
      <c r="AB114">
        <f>IF(M114=0,"",M114)</f>
        <v>0.75</v>
      </c>
    </row>
    <row r="115" spans="1:29" x14ac:dyDescent="0.2">
      <c r="A115">
        <v>49</v>
      </c>
      <c r="B115">
        <f t="shared" ref="B115:L115" si="78">B53/100</f>
        <v>0</v>
      </c>
      <c r="C115">
        <f t="shared" si="78"/>
        <v>0</v>
      </c>
      <c r="D115">
        <f t="shared" si="78"/>
        <v>7.0000000000000007E-2</v>
      </c>
      <c r="E115">
        <f t="shared" si="78"/>
        <v>0.18</v>
      </c>
      <c r="F115">
        <f t="shared" si="78"/>
        <v>0.28999999999999998</v>
      </c>
      <c r="G115">
        <f t="shared" si="78"/>
        <v>0.39</v>
      </c>
      <c r="H115">
        <f t="shared" si="78"/>
        <v>0.56000000000000005</v>
      </c>
      <c r="I115">
        <f t="shared" si="78"/>
        <v>0.56999999999999995</v>
      </c>
      <c r="J115">
        <f t="shared" si="78"/>
        <v>0.62</v>
      </c>
      <c r="K115">
        <f t="shared" si="78"/>
        <v>0.67</v>
      </c>
      <c r="L115">
        <f t="shared" si="78"/>
        <v>0.74</v>
      </c>
      <c r="N115">
        <f t="shared" si="71"/>
        <v>0</v>
      </c>
      <c r="Q115">
        <v>49</v>
      </c>
      <c r="R115" t="str">
        <f t="shared" si="33"/>
        <v/>
      </c>
      <c r="S115">
        <f t="shared" si="47"/>
        <v>7.0000000000000007E-2</v>
      </c>
      <c r="T115">
        <f t="shared" si="50"/>
        <v>0.18</v>
      </c>
      <c r="U115">
        <f t="shared" si="62"/>
        <v>0.28999999999999998</v>
      </c>
      <c r="V115">
        <f t="shared" si="76"/>
        <v>0.39</v>
      </c>
      <c r="W115">
        <f t="shared" si="66"/>
        <v>0.56000000000000005</v>
      </c>
      <c r="X115">
        <f t="shared" si="48"/>
        <v>0.56999999999999995</v>
      </c>
      <c r="Y115" s="28">
        <f>(Z115+X115)/2</f>
        <v>0.62</v>
      </c>
      <c r="Z115">
        <f t="shared" si="36"/>
        <v>0.67</v>
      </c>
      <c r="AA115" s="28"/>
    </row>
    <row r="116" spans="1:29" x14ac:dyDescent="0.2">
      <c r="A116">
        <v>50</v>
      </c>
      <c r="B116">
        <f t="shared" ref="B116:L116" si="79">B54/100</f>
        <v>0</v>
      </c>
      <c r="C116">
        <f t="shared" si="79"/>
        <v>0</v>
      </c>
      <c r="D116">
        <f t="shared" si="79"/>
        <v>0</v>
      </c>
      <c r="E116">
        <f t="shared" si="79"/>
        <v>0.11</v>
      </c>
      <c r="F116">
        <f t="shared" si="79"/>
        <v>0.28999999999999998</v>
      </c>
      <c r="G116">
        <f t="shared" si="79"/>
        <v>0.36</v>
      </c>
      <c r="H116">
        <f t="shared" si="79"/>
        <v>0.4</v>
      </c>
      <c r="I116">
        <f t="shared" si="79"/>
        <v>0.65</v>
      </c>
      <c r="J116">
        <f t="shared" si="79"/>
        <v>0.71</v>
      </c>
      <c r="K116">
        <f t="shared" si="79"/>
        <v>0.67</v>
      </c>
      <c r="L116">
        <f t="shared" si="79"/>
        <v>0.70499999999999996</v>
      </c>
      <c r="M116">
        <f>M54/100</f>
        <v>0.74</v>
      </c>
      <c r="N116">
        <f t="shared" si="71"/>
        <v>0</v>
      </c>
      <c r="Q116">
        <v>50</v>
      </c>
      <c r="R116" t="str">
        <f t="shared" si="33"/>
        <v/>
      </c>
      <c r="S116" t="str">
        <f t="shared" si="47"/>
        <v/>
      </c>
      <c r="T116">
        <f t="shared" si="50"/>
        <v>0.11</v>
      </c>
      <c r="U116">
        <f t="shared" si="62"/>
        <v>0.28999999999999998</v>
      </c>
      <c r="V116">
        <f t="shared" si="76"/>
        <v>0.36</v>
      </c>
      <c r="W116">
        <f t="shared" si="66"/>
        <v>0.4</v>
      </c>
      <c r="X116">
        <f t="shared" si="48"/>
        <v>0.65</v>
      </c>
      <c r="Y116">
        <f>IF(J116=0,"",J116)</f>
        <v>0.71</v>
      </c>
      <c r="Z116">
        <f t="shared" si="36"/>
        <v>0.67</v>
      </c>
      <c r="AA116" s="28">
        <f>(AB116+Z116)/2</f>
        <v>0.70500000000000007</v>
      </c>
      <c r="AB116">
        <f>IF(M116=0,"",M116)</f>
        <v>0.74</v>
      </c>
    </row>
    <row r="117" spans="1:29" x14ac:dyDescent="0.2">
      <c r="A117">
        <v>51</v>
      </c>
      <c r="B117">
        <f t="shared" ref="B117:L117" si="80">B55/100</f>
        <v>0</v>
      </c>
      <c r="C117">
        <f t="shared" si="80"/>
        <v>0</v>
      </c>
      <c r="D117">
        <f t="shared" si="80"/>
        <v>0</v>
      </c>
      <c r="E117">
        <f t="shared" si="80"/>
        <v>0.14000000000000001</v>
      </c>
      <c r="F117">
        <f t="shared" si="80"/>
        <v>0.34</v>
      </c>
      <c r="G117">
        <f t="shared" si="80"/>
        <v>0.34</v>
      </c>
      <c r="H117">
        <f t="shared" si="80"/>
        <v>0.48</v>
      </c>
      <c r="I117">
        <f t="shared" si="80"/>
        <v>0.63</v>
      </c>
      <c r="J117">
        <f t="shared" si="80"/>
        <v>0.66</v>
      </c>
      <c r="K117">
        <f t="shared" si="80"/>
        <v>0.69</v>
      </c>
      <c r="L117">
        <f t="shared" si="80"/>
        <v>0.70499999999999996</v>
      </c>
      <c r="M117">
        <f>M55/100</f>
        <v>0.72</v>
      </c>
      <c r="N117">
        <f t="shared" si="71"/>
        <v>0</v>
      </c>
      <c r="Q117">
        <v>51</v>
      </c>
      <c r="R117" t="str">
        <f t="shared" si="33"/>
        <v/>
      </c>
      <c r="S117" t="str">
        <f t="shared" si="47"/>
        <v/>
      </c>
      <c r="T117">
        <f t="shared" si="50"/>
        <v>0.14000000000000001</v>
      </c>
      <c r="U117">
        <f t="shared" si="62"/>
        <v>0.34</v>
      </c>
      <c r="V117">
        <f t="shared" si="76"/>
        <v>0.34</v>
      </c>
      <c r="W117">
        <f t="shared" si="66"/>
        <v>0.48</v>
      </c>
      <c r="X117">
        <f t="shared" si="48"/>
        <v>0.63</v>
      </c>
      <c r="Y117" s="28">
        <f>(Z117+X117)/2</f>
        <v>0.65999999999999992</v>
      </c>
      <c r="Z117">
        <f t="shared" si="36"/>
        <v>0.69</v>
      </c>
      <c r="AA117" s="28">
        <f>(AB117+Z117)/2</f>
        <v>0.70499999999999996</v>
      </c>
      <c r="AB117">
        <f>IF(M117=0,"",M117)</f>
        <v>0.72</v>
      </c>
    </row>
    <row r="118" spans="1:29" x14ac:dyDescent="0.2">
      <c r="A118">
        <v>52</v>
      </c>
      <c r="B118">
        <f t="shared" ref="B118:L118" si="81">B56/100</f>
        <v>0</v>
      </c>
      <c r="C118">
        <f t="shared" si="81"/>
        <v>0</v>
      </c>
      <c r="D118">
        <f t="shared" si="81"/>
        <v>0.03</v>
      </c>
      <c r="E118">
        <f t="shared" si="81"/>
        <v>0.16</v>
      </c>
      <c r="F118">
        <f t="shared" si="81"/>
        <v>0.28999999999999998</v>
      </c>
      <c r="G118">
        <f t="shared" si="81"/>
        <v>0.38</v>
      </c>
      <c r="H118">
        <f t="shared" si="81"/>
        <v>0.5</v>
      </c>
      <c r="I118">
        <f t="shared" si="81"/>
        <v>0.61</v>
      </c>
      <c r="J118">
        <f t="shared" si="81"/>
        <v>0.63</v>
      </c>
      <c r="K118">
        <f t="shared" si="81"/>
        <v>0.65</v>
      </c>
      <c r="L118">
        <f t="shared" si="81"/>
        <v>0.71499999999999997</v>
      </c>
      <c r="M118">
        <f>M56/100</f>
        <v>0.78</v>
      </c>
      <c r="N118">
        <f t="shared" si="71"/>
        <v>0</v>
      </c>
      <c r="Q118">
        <v>52</v>
      </c>
      <c r="R118" t="str">
        <f t="shared" si="33"/>
        <v/>
      </c>
      <c r="S118">
        <f t="shared" si="47"/>
        <v>0.03</v>
      </c>
      <c r="T118">
        <f t="shared" si="50"/>
        <v>0.16</v>
      </c>
      <c r="U118">
        <f t="shared" si="62"/>
        <v>0.28999999999999998</v>
      </c>
      <c r="V118">
        <f t="shared" si="76"/>
        <v>0.38</v>
      </c>
      <c r="W118">
        <f t="shared" si="66"/>
        <v>0.5</v>
      </c>
      <c r="X118">
        <f t="shared" si="48"/>
        <v>0.61</v>
      </c>
      <c r="Y118" s="28">
        <f>(Z118+X118)/2</f>
        <v>0.63</v>
      </c>
      <c r="Z118">
        <f t="shared" si="36"/>
        <v>0.65</v>
      </c>
      <c r="AA118" s="28">
        <f>(AB118+Z118)/2</f>
        <v>0.71500000000000008</v>
      </c>
      <c r="AB118">
        <f>IF(M118=0,"",M118)</f>
        <v>0.78</v>
      </c>
    </row>
    <row r="119" spans="1:29" x14ac:dyDescent="0.2">
      <c r="A119">
        <v>53</v>
      </c>
      <c r="B119">
        <f t="shared" ref="B119:L119" si="82">B57/100</f>
        <v>0</v>
      </c>
      <c r="C119">
        <f t="shared" si="82"/>
        <v>0</v>
      </c>
      <c r="D119">
        <f t="shared" si="82"/>
        <v>0.04</v>
      </c>
      <c r="E119">
        <f t="shared" si="82"/>
        <v>0.23</v>
      </c>
      <c r="F119">
        <f t="shared" si="82"/>
        <v>0.33</v>
      </c>
      <c r="G119">
        <f t="shared" si="82"/>
        <v>0.42</v>
      </c>
      <c r="H119">
        <f t="shared" si="82"/>
        <v>0.48</v>
      </c>
      <c r="I119">
        <f t="shared" si="82"/>
        <v>0.6</v>
      </c>
      <c r="J119">
        <f t="shared" si="82"/>
        <v>0.64</v>
      </c>
      <c r="K119">
        <f t="shared" si="82"/>
        <v>0.71</v>
      </c>
      <c r="L119">
        <f t="shared" si="82"/>
        <v>0.78</v>
      </c>
      <c r="N119">
        <f t="shared" si="71"/>
        <v>0</v>
      </c>
      <c r="Q119">
        <v>53</v>
      </c>
      <c r="R119" t="str">
        <f t="shared" si="33"/>
        <v/>
      </c>
      <c r="S119">
        <f t="shared" si="47"/>
        <v>0.04</v>
      </c>
      <c r="T119">
        <f t="shared" si="50"/>
        <v>0.23</v>
      </c>
      <c r="U119">
        <f t="shared" si="62"/>
        <v>0.33</v>
      </c>
      <c r="V119">
        <f t="shared" si="76"/>
        <v>0.42</v>
      </c>
      <c r="W119">
        <f t="shared" si="66"/>
        <v>0.48</v>
      </c>
      <c r="X119">
        <f t="shared" si="48"/>
        <v>0.6</v>
      </c>
      <c r="Y119">
        <f>IF(J119=0,"",J119)</f>
        <v>0.64</v>
      </c>
      <c r="Z119">
        <f t="shared" si="36"/>
        <v>0.71</v>
      </c>
      <c r="AA119">
        <f>IF(L119=0,"",L119)</f>
        <v>0.78</v>
      </c>
    </row>
    <row r="120" spans="1:29" x14ac:dyDescent="0.2">
      <c r="A120">
        <v>54</v>
      </c>
      <c r="B120">
        <f t="shared" ref="B120:L120" si="83">B58/100</f>
        <v>0</v>
      </c>
      <c r="C120">
        <f t="shared" si="83"/>
        <v>0</v>
      </c>
      <c r="D120">
        <f t="shared" si="83"/>
        <v>6.0606060606060608E-2</v>
      </c>
      <c r="E120">
        <f t="shared" si="83"/>
        <v>0.23</v>
      </c>
      <c r="F120">
        <f t="shared" si="83"/>
        <v>0.34</v>
      </c>
      <c r="G120">
        <f t="shared" si="83"/>
        <v>0.34</v>
      </c>
      <c r="H120">
        <f t="shared" si="83"/>
        <v>0.5</v>
      </c>
      <c r="I120">
        <f t="shared" si="83"/>
        <v>0.5</v>
      </c>
      <c r="J120">
        <f t="shared" si="83"/>
        <v>0.63</v>
      </c>
      <c r="K120">
        <f t="shared" si="83"/>
        <v>0.71</v>
      </c>
      <c r="L120">
        <f t="shared" si="83"/>
        <v>0.79</v>
      </c>
      <c r="N120">
        <f t="shared" si="71"/>
        <v>0</v>
      </c>
      <c r="Q120">
        <v>54</v>
      </c>
      <c r="R120" t="str">
        <f t="shared" si="33"/>
        <v/>
      </c>
      <c r="S120">
        <f t="shared" si="47"/>
        <v>6.0606060606060608E-2</v>
      </c>
      <c r="T120">
        <f t="shared" si="50"/>
        <v>0.23</v>
      </c>
      <c r="U120">
        <f t="shared" si="62"/>
        <v>0.34</v>
      </c>
      <c r="V120">
        <f t="shared" si="76"/>
        <v>0.34</v>
      </c>
      <c r="W120">
        <f t="shared" si="66"/>
        <v>0.5</v>
      </c>
      <c r="X120">
        <f t="shared" si="48"/>
        <v>0.5</v>
      </c>
      <c r="Y120">
        <f>IF(J120=0,"",J120)</f>
        <v>0.63</v>
      </c>
      <c r="Z120">
        <f t="shared" si="36"/>
        <v>0.71</v>
      </c>
      <c r="AA120">
        <f>IF(L120=0,"",L120)</f>
        <v>0.79</v>
      </c>
    </row>
    <row r="121" spans="1:29" x14ac:dyDescent="0.2">
      <c r="A121">
        <v>55</v>
      </c>
      <c r="B121">
        <f t="shared" ref="B121:L121" si="84">B59/100</f>
        <v>0</v>
      </c>
      <c r="C121">
        <f t="shared" si="84"/>
        <v>0</v>
      </c>
      <c r="D121">
        <f t="shared" si="84"/>
        <v>0.05</v>
      </c>
      <c r="E121">
        <f t="shared" si="84"/>
        <v>0.23</v>
      </c>
      <c r="F121">
        <f t="shared" si="84"/>
        <v>0.28000000000000003</v>
      </c>
      <c r="G121">
        <f t="shared" si="84"/>
        <v>0.4</v>
      </c>
      <c r="H121">
        <f t="shared" si="84"/>
        <v>0.52</v>
      </c>
      <c r="I121">
        <f t="shared" si="84"/>
        <v>0.45</v>
      </c>
      <c r="J121">
        <f t="shared" si="84"/>
        <v>0.66</v>
      </c>
      <c r="K121">
        <f t="shared" si="84"/>
        <v>0.66</v>
      </c>
      <c r="L121">
        <f t="shared" si="84"/>
        <v>0.70499999999999996</v>
      </c>
      <c r="M121">
        <f>M59/100</f>
        <v>0.75</v>
      </c>
      <c r="N121">
        <f t="shared" si="71"/>
        <v>0</v>
      </c>
      <c r="Q121">
        <v>55</v>
      </c>
      <c r="R121" t="str">
        <f t="shared" si="33"/>
        <v/>
      </c>
      <c r="S121">
        <f t="shared" si="47"/>
        <v>0.05</v>
      </c>
      <c r="T121">
        <f t="shared" si="50"/>
        <v>0.23</v>
      </c>
      <c r="U121">
        <f t="shared" si="62"/>
        <v>0.28000000000000003</v>
      </c>
      <c r="V121">
        <f t="shared" si="76"/>
        <v>0.4</v>
      </c>
      <c r="W121">
        <f t="shared" si="66"/>
        <v>0.52</v>
      </c>
      <c r="X121">
        <f t="shared" si="48"/>
        <v>0.45</v>
      </c>
      <c r="Y121">
        <f>IF(J121=0,"",J121)</f>
        <v>0.66</v>
      </c>
      <c r="Z121">
        <f t="shared" si="36"/>
        <v>0.66</v>
      </c>
      <c r="AA121" s="28">
        <f>(AB121+Z121)/2</f>
        <v>0.70500000000000007</v>
      </c>
      <c r="AB121">
        <f>IF(M121=0,"",M121)</f>
        <v>0.75</v>
      </c>
    </row>
    <row r="122" spans="1:29" x14ac:dyDescent="0.2">
      <c r="Q122" t="s">
        <v>241</v>
      </c>
      <c r="R122">
        <v>1.0010344827586209E-2</v>
      </c>
      <c r="S122">
        <v>6.9273928944618604E-2</v>
      </c>
      <c r="T122">
        <v>0.17049735283873216</v>
      </c>
      <c r="U122">
        <v>0.27253075583420416</v>
      </c>
      <c r="V122">
        <v>0.36243887147335418</v>
      </c>
      <c r="W122">
        <v>0.45538510971786833</v>
      </c>
      <c r="X122">
        <v>0.52660977011494259</v>
      </c>
      <c r="Y122">
        <v>0.59005766283524907</v>
      </c>
      <c r="Z122">
        <v>0.63400689655172404</v>
      </c>
      <c r="AA122">
        <v>0.67769396551724137</v>
      </c>
      <c r="AB122">
        <v>0.72178591335447739</v>
      </c>
      <c r="AC122">
        <v>0.80173275862068949</v>
      </c>
    </row>
    <row r="124" spans="1:29" x14ac:dyDescent="0.2">
      <c r="R124">
        <v>1.072451074455987</v>
      </c>
      <c r="S124">
        <v>7.4007724692108781</v>
      </c>
      <c r="T124">
        <v>18.023483508885409</v>
      </c>
      <c r="U124">
        <v>28.797255302158984</v>
      </c>
      <c r="V124">
        <v>38.305318222304408</v>
      </c>
      <c r="W124">
        <v>48.078832813283505</v>
      </c>
      <c r="X124">
        <v>55.517594025218486</v>
      </c>
      <c r="Y124">
        <v>62.227825047043176</v>
      </c>
      <c r="Z124">
        <v>66.856307655514044</v>
      </c>
      <c r="AA124">
        <v>71.434877871812475</v>
      </c>
      <c r="AB124">
        <v>76.063541811885443</v>
      </c>
      <c r="AC124">
        <v>84.44783247830847</v>
      </c>
    </row>
    <row r="125" spans="1:29" x14ac:dyDescent="0.2">
      <c r="R125">
        <f t="shared" ref="R125:AC125" si="85">R124/100</f>
        <v>1.072451074455987E-2</v>
      </c>
      <c r="S125">
        <f t="shared" si="85"/>
        <v>7.4007724692108784E-2</v>
      </c>
      <c r="T125">
        <f t="shared" si="85"/>
        <v>0.1802348350888541</v>
      </c>
      <c r="U125">
        <f t="shared" si="85"/>
        <v>0.28797255302158986</v>
      </c>
      <c r="V125">
        <f t="shared" si="85"/>
        <v>0.38305318222304408</v>
      </c>
      <c r="W125">
        <f t="shared" si="85"/>
        <v>0.48078832813283506</v>
      </c>
      <c r="X125">
        <f t="shared" si="85"/>
        <v>0.55517594025218486</v>
      </c>
      <c r="Y125">
        <f t="shared" si="85"/>
        <v>0.62227825047043173</v>
      </c>
      <c r="Z125">
        <f t="shared" si="85"/>
        <v>0.66856307655514047</v>
      </c>
      <c r="AA125">
        <f t="shared" si="85"/>
        <v>0.71434877871812474</v>
      </c>
      <c r="AB125">
        <f t="shared" si="85"/>
        <v>0.76063541811885438</v>
      </c>
      <c r="AC125">
        <f t="shared" si="85"/>
        <v>0.84447832478308471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M77"/>
  <sheetViews>
    <sheetView topLeftCell="O11" workbookViewId="0">
      <selection activeCell="AI68" sqref="AI68"/>
    </sheetView>
  </sheetViews>
  <sheetFormatPr baseColWidth="10" defaultRowHeight="16" x14ac:dyDescent="0.2"/>
  <sheetData>
    <row r="2" spans="1:36" x14ac:dyDescent="0.2">
      <c r="A2" s="2" t="s">
        <v>35</v>
      </c>
      <c r="B2" s="3">
        <v>10</v>
      </c>
      <c r="C2" s="3">
        <v>20</v>
      </c>
      <c r="D2" s="3">
        <v>30</v>
      </c>
      <c r="E2" s="3">
        <v>40</v>
      </c>
      <c r="F2" s="3">
        <v>50</v>
      </c>
      <c r="G2" s="3">
        <v>60</v>
      </c>
      <c r="H2" s="3">
        <v>70</v>
      </c>
      <c r="I2" s="3">
        <v>80</v>
      </c>
      <c r="J2" s="3">
        <v>90</v>
      </c>
      <c r="K2" s="3">
        <v>100</v>
      </c>
      <c r="L2" s="3">
        <v>110</v>
      </c>
      <c r="M2" s="3">
        <v>120</v>
      </c>
      <c r="N2" s="3">
        <v>140</v>
      </c>
      <c r="O2" s="2" t="s">
        <v>36</v>
      </c>
      <c r="Q2" t="s">
        <v>196</v>
      </c>
      <c r="V2" t="s">
        <v>299</v>
      </c>
    </row>
    <row r="3" spans="1:36" x14ac:dyDescent="0.2">
      <c r="A3" s="2" t="s">
        <v>42</v>
      </c>
      <c r="B3" s="2">
        <v>0</v>
      </c>
      <c r="C3" s="2">
        <v>9</v>
      </c>
      <c r="D3" s="2">
        <v>29</v>
      </c>
      <c r="E3" s="2">
        <v>54</v>
      </c>
      <c r="F3" s="2">
        <v>68</v>
      </c>
      <c r="G3" s="2">
        <v>68</v>
      </c>
      <c r="H3" s="2">
        <v>78</v>
      </c>
      <c r="I3" s="28">
        <f>(H3-G3)/(H$2-G$2)*(I$2-H$2)+H3</f>
        <v>88</v>
      </c>
      <c r="J3" s="28">
        <f>(I3-H3)/(I$2-H$2)*(J$2-I$2)+I3</f>
        <v>98</v>
      </c>
      <c r="K3" s="28">
        <v>100</v>
      </c>
      <c r="L3" s="28">
        <v>100</v>
      </c>
      <c r="M3" s="28">
        <v>100</v>
      </c>
      <c r="N3" s="28">
        <v>100</v>
      </c>
      <c r="O3" s="2">
        <v>40.4</v>
      </c>
      <c r="Q3" s="2">
        <v>35.6</v>
      </c>
      <c r="V3">
        <v>1</v>
      </c>
      <c r="X3">
        <f>$V3*B3</f>
        <v>0</v>
      </c>
      <c r="Y3">
        <f t="shared" ref="Y3:AJ18" si="0">$V3*C3</f>
        <v>9</v>
      </c>
      <c r="Z3">
        <f t="shared" si="0"/>
        <v>29</v>
      </c>
      <c r="AA3">
        <f t="shared" si="0"/>
        <v>54</v>
      </c>
      <c r="AB3">
        <f t="shared" si="0"/>
        <v>68</v>
      </c>
      <c r="AC3">
        <f t="shared" si="0"/>
        <v>68</v>
      </c>
      <c r="AD3">
        <f t="shared" si="0"/>
        <v>78</v>
      </c>
      <c r="AE3">
        <f t="shared" si="0"/>
        <v>88</v>
      </c>
      <c r="AF3">
        <f t="shared" si="0"/>
        <v>98</v>
      </c>
      <c r="AG3">
        <f t="shared" si="0"/>
        <v>100</v>
      </c>
      <c r="AH3">
        <f t="shared" si="0"/>
        <v>100</v>
      </c>
      <c r="AI3">
        <f t="shared" si="0"/>
        <v>100</v>
      </c>
      <c r="AJ3">
        <f t="shared" si="0"/>
        <v>100</v>
      </c>
    </row>
    <row r="4" spans="1:36" x14ac:dyDescent="0.2">
      <c r="A4" s="2" t="s">
        <v>43</v>
      </c>
      <c r="B4" s="28">
        <v>0</v>
      </c>
      <c r="C4" s="2">
        <v>7</v>
      </c>
      <c r="D4" s="2">
        <v>28</v>
      </c>
      <c r="E4" s="2">
        <v>49</v>
      </c>
      <c r="F4" s="2">
        <v>59</v>
      </c>
      <c r="G4" s="2">
        <v>71</v>
      </c>
      <c r="H4" s="28">
        <f>(G4-F4)/(G$2-F$2)*(H$2-G$2)+G4</f>
        <v>83</v>
      </c>
      <c r="I4" s="28">
        <f>(H4-G4)/(H$2-G$2)*(I$2-H$2)+H4</f>
        <v>95</v>
      </c>
      <c r="J4" s="28">
        <v>100</v>
      </c>
      <c r="K4" s="28">
        <v>100</v>
      </c>
      <c r="L4" s="28">
        <v>100</v>
      </c>
      <c r="M4" s="28">
        <v>100</v>
      </c>
      <c r="N4" s="28">
        <v>100</v>
      </c>
      <c r="O4" s="2">
        <v>42</v>
      </c>
      <c r="Q4" s="2">
        <v>35.9</v>
      </c>
      <c r="V4">
        <v>1</v>
      </c>
      <c r="X4">
        <f t="shared" ref="X4:X57" si="1">$V4*B4</f>
        <v>0</v>
      </c>
      <c r="Y4">
        <f t="shared" si="0"/>
        <v>7</v>
      </c>
      <c r="Z4">
        <f t="shared" si="0"/>
        <v>28</v>
      </c>
      <c r="AA4">
        <f t="shared" si="0"/>
        <v>49</v>
      </c>
      <c r="AB4">
        <f t="shared" si="0"/>
        <v>59</v>
      </c>
      <c r="AC4">
        <f t="shared" si="0"/>
        <v>71</v>
      </c>
      <c r="AD4">
        <f t="shared" si="0"/>
        <v>83</v>
      </c>
      <c r="AE4">
        <f t="shared" si="0"/>
        <v>95</v>
      </c>
      <c r="AF4">
        <f t="shared" si="0"/>
        <v>100</v>
      </c>
      <c r="AG4">
        <f t="shared" si="0"/>
        <v>100</v>
      </c>
      <c r="AH4">
        <f t="shared" si="0"/>
        <v>100</v>
      </c>
      <c r="AI4">
        <f t="shared" si="0"/>
        <v>100</v>
      </c>
      <c r="AJ4">
        <f t="shared" si="0"/>
        <v>100</v>
      </c>
    </row>
    <row r="5" spans="1:36" x14ac:dyDescent="0.2">
      <c r="A5" s="2" t="s">
        <v>44</v>
      </c>
      <c r="B5" s="28">
        <v>0</v>
      </c>
      <c r="C5" s="2">
        <v>9</v>
      </c>
      <c r="D5" s="2">
        <v>24</v>
      </c>
      <c r="E5" s="2">
        <v>42</v>
      </c>
      <c r="F5" s="2">
        <v>56</v>
      </c>
      <c r="G5" s="2">
        <v>71</v>
      </c>
      <c r="H5" s="28">
        <f>(G5-F5)/(G$2-F$2)*(H$2-G$2)+G5</f>
        <v>86</v>
      </c>
      <c r="I5" s="28">
        <v>100</v>
      </c>
      <c r="J5" s="28">
        <v>100</v>
      </c>
      <c r="K5" s="28">
        <v>100</v>
      </c>
      <c r="L5" s="28">
        <v>100</v>
      </c>
      <c r="M5" s="28">
        <v>100</v>
      </c>
      <c r="N5" s="28">
        <v>100</v>
      </c>
      <c r="O5" s="2">
        <v>45.7</v>
      </c>
      <c r="Q5" s="2">
        <v>38.299999999999997</v>
      </c>
      <c r="V5">
        <v>1</v>
      </c>
      <c r="X5">
        <f t="shared" si="1"/>
        <v>0</v>
      </c>
      <c r="Y5">
        <f t="shared" si="0"/>
        <v>9</v>
      </c>
      <c r="Z5">
        <f t="shared" si="0"/>
        <v>24</v>
      </c>
      <c r="AA5">
        <f t="shared" si="0"/>
        <v>42</v>
      </c>
      <c r="AB5">
        <f t="shared" si="0"/>
        <v>56</v>
      </c>
      <c r="AC5">
        <f t="shared" si="0"/>
        <v>71</v>
      </c>
      <c r="AD5">
        <f t="shared" si="0"/>
        <v>86</v>
      </c>
      <c r="AE5">
        <f t="shared" si="0"/>
        <v>100</v>
      </c>
      <c r="AF5">
        <f t="shared" si="0"/>
        <v>100</v>
      </c>
      <c r="AG5">
        <f t="shared" si="0"/>
        <v>100</v>
      </c>
      <c r="AH5">
        <f t="shared" si="0"/>
        <v>100</v>
      </c>
      <c r="AI5">
        <f t="shared" si="0"/>
        <v>100</v>
      </c>
      <c r="AJ5">
        <f t="shared" si="0"/>
        <v>100</v>
      </c>
    </row>
    <row r="6" spans="1:36" x14ac:dyDescent="0.2">
      <c r="A6" s="2" t="s">
        <v>45</v>
      </c>
      <c r="B6" s="28">
        <v>0</v>
      </c>
      <c r="C6" s="2">
        <v>2</v>
      </c>
      <c r="D6" s="2">
        <v>16</v>
      </c>
      <c r="E6" s="2">
        <v>34</v>
      </c>
      <c r="F6" s="2">
        <v>49</v>
      </c>
      <c r="G6" s="2">
        <v>57</v>
      </c>
      <c r="H6" s="2">
        <v>71</v>
      </c>
      <c r="I6" s="28">
        <f>(H6-G6)/(H$2-G$2)*(I$2-H$2)+H6</f>
        <v>85</v>
      </c>
      <c r="J6" s="28">
        <f>(I6-H6)/(I$2-H$2)*(J$2-I$2)+I6</f>
        <v>99</v>
      </c>
      <c r="K6" s="28">
        <v>100</v>
      </c>
      <c r="L6" s="28">
        <v>100</v>
      </c>
      <c r="M6" s="28">
        <v>100</v>
      </c>
      <c r="N6" s="28">
        <v>100</v>
      </c>
      <c r="O6" s="2">
        <v>52.3</v>
      </c>
      <c r="Q6" s="2">
        <v>49</v>
      </c>
      <c r="V6">
        <v>1</v>
      </c>
      <c r="X6">
        <f t="shared" si="1"/>
        <v>0</v>
      </c>
      <c r="Y6">
        <f t="shared" si="0"/>
        <v>2</v>
      </c>
      <c r="Z6">
        <f t="shared" si="0"/>
        <v>16</v>
      </c>
      <c r="AA6">
        <f t="shared" si="0"/>
        <v>34</v>
      </c>
      <c r="AB6">
        <f t="shared" si="0"/>
        <v>49</v>
      </c>
      <c r="AC6">
        <f t="shared" si="0"/>
        <v>57</v>
      </c>
      <c r="AD6">
        <f t="shared" si="0"/>
        <v>71</v>
      </c>
      <c r="AE6">
        <f t="shared" si="0"/>
        <v>85</v>
      </c>
      <c r="AF6">
        <f t="shared" si="0"/>
        <v>99</v>
      </c>
      <c r="AG6">
        <f t="shared" si="0"/>
        <v>100</v>
      </c>
      <c r="AH6">
        <f t="shared" si="0"/>
        <v>100</v>
      </c>
      <c r="AI6">
        <f t="shared" si="0"/>
        <v>100</v>
      </c>
      <c r="AJ6">
        <f t="shared" si="0"/>
        <v>100</v>
      </c>
    </row>
    <row r="7" spans="1:36" x14ac:dyDescent="0.2">
      <c r="A7" s="2" t="s">
        <v>46</v>
      </c>
      <c r="B7" s="28">
        <v>0</v>
      </c>
      <c r="C7" s="28">
        <f>-(E7-D7)/(E$2-D$2)*(D$2-C$2)+D7</f>
        <v>0</v>
      </c>
      <c r="D7" s="2">
        <v>12</v>
      </c>
      <c r="E7" s="2">
        <v>24</v>
      </c>
      <c r="F7" s="2">
        <v>41</v>
      </c>
      <c r="G7" s="2">
        <f>44/98*100</f>
        <v>44.897959183673471</v>
      </c>
      <c r="H7" s="2">
        <f>53/96*100</f>
        <v>55.208333333333336</v>
      </c>
      <c r="I7" s="2">
        <v>57</v>
      </c>
      <c r="J7" s="28">
        <f>(K7+I7)/2</f>
        <v>62</v>
      </c>
      <c r="K7" s="2">
        <v>67</v>
      </c>
      <c r="L7" s="28">
        <f>(M7+K7)/2</f>
        <v>71</v>
      </c>
      <c r="M7" s="2">
        <v>75</v>
      </c>
      <c r="N7" s="28">
        <f>(M7-L7)/(M$2-L$2)*(N$2-M$2)+M7</f>
        <v>83</v>
      </c>
      <c r="O7" s="2">
        <v>64.400000000000006</v>
      </c>
      <c r="Q7" s="2">
        <v>58.1</v>
      </c>
      <c r="V7">
        <v>1</v>
      </c>
      <c r="X7">
        <f t="shared" si="1"/>
        <v>0</v>
      </c>
      <c r="Y7">
        <f t="shared" si="0"/>
        <v>0</v>
      </c>
      <c r="Z7">
        <f t="shared" si="0"/>
        <v>12</v>
      </c>
      <c r="AA7">
        <f t="shared" si="0"/>
        <v>24</v>
      </c>
      <c r="AB7">
        <f t="shared" si="0"/>
        <v>41</v>
      </c>
      <c r="AC7">
        <f t="shared" si="0"/>
        <v>44.897959183673471</v>
      </c>
      <c r="AD7">
        <f t="shared" si="0"/>
        <v>55.208333333333336</v>
      </c>
      <c r="AE7">
        <f t="shared" si="0"/>
        <v>57</v>
      </c>
      <c r="AF7">
        <f t="shared" si="0"/>
        <v>62</v>
      </c>
      <c r="AG7">
        <f t="shared" si="0"/>
        <v>67</v>
      </c>
      <c r="AH7">
        <f t="shared" si="0"/>
        <v>71</v>
      </c>
      <c r="AI7">
        <f t="shared" si="0"/>
        <v>75</v>
      </c>
      <c r="AJ7">
        <f t="shared" si="0"/>
        <v>83</v>
      </c>
    </row>
    <row r="8" spans="1:36" x14ac:dyDescent="0.2">
      <c r="A8" s="2" t="s">
        <v>47</v>
      </c>
      <c r="B8" s="28">
        <v>0</v>
      </c>
      <c r="C8" s="28">
        <v>0</v>
      </c>
      <c r="D8" s="2">
        <v>9</v>
      </c>
      <c r="E8" s="2">
        <v>23</v>
      </c>
      <c r="F8" s="2">
        <v>30</v>
      </c>
      <c r="G8" s="2">
        <v>40</v>
      </c>
      <c r="H8" s="2">
        <f>53/99*100</f>
        <v>53.535353535353536</v>
      </c>
      <c r="I8" s="2">
        <v>50</v>
      </c>
      <c r="J8" s="2">
        <v>59</v>
      </c>
      <c r="K8" s="2">
        <v>63</v>
      </c>
      <c r="L8" s="28">
        <f>(M8+K8)/2</f>
        <v>66</v>
      </c>
      <c r="M8" s="2">
        <v>69</v>
      </c>
      <c r="N8" s="2">
        <f>80/99*100</f>
        <v>80.808080808080803</v>
      </c>
      <c r="O8" s="2">
        <v>73.2</v>
      </c>
      <c r="Q8" s="2">
        <v>94.2</v>
      </c>
      <c r="V8">
        <v>1</v>
      </c>
      <c r="X8">
        <f t="shared" si="1"/>
        <v>0</v>
      </c>
      <c r="Y8">
        <f t="shared" si="0"/>
        <v>0</v>
      </c>
      <c r="Z8">
        <f t="shared" si="0"/>
        <v>9</v>
      </c>
      <c r="AA8">
        <f t="shared" si="0"/>
        <v>23</v>
      </c>
      <c r="AB8">
        <f t="shared" si="0"/>
        <v>30</v>
      </c>
      <c r="AC8">
        <f t="shared" si="0"/>
        <v>40</v>
      </c>
      <c r="AD8">
        <f t="shared" si="0"/>
        <v>53.535353535353536</v>
      </c>
      <c r="AE8">
        <f t="shared" si="0"/>
        <v>50</v>
      </c>
      <c r="AF8">
        <f t="shared" si="0"/>
        <v>59</v>
      </c>
      <c r="AG8">
        <f t="shared" si="0"/>
        <v>63</v>
      </c>
      <c r="AH8">
        <f t="shared" si="0"/>
        <v>66</v>
      </c>
      <c r="AI8">
        <f t="shared" si="0"/>
        <v>69</v>
      </c>
      <c r="AJ8">
        <f t="shared" si="0"/>
        <v>80.808080808080803</v>
      </c>
    </row>
    <row r="9" spans="1:36" x14ac:dyDescent="0.2">
      <c r="A9" s="2" t="s">
        <v>48</v>
      </c>
      <c r="B9" s="28">
        <v>0</v>
      </c>
      <c r="C9" s="28">
        <v>0</v>
      </c>
      <c r="D9" s="28">
        <v>0</v>
      </c>
      <c r="E9" s="2">
        <v>10</v>
      </c>
      <c r="F9" s="2">
        <f>20/99*100</f>
        <v>20.202020202020201</v>
      </c>
      <c r="G9" s="28">
        <f>(H9+F9)/2</f>
        <v>26.262626262626263</v>
      </c>
      <c r="H9" s="2">
        <f>32/99*100</f>
        <v>32.323232323232325</v>
      </c>
      <c r="I9" s="2">
        <v>39</v>
      </c>
      <c r="J9" s="2">
        <v>53</v>
      </c>
      <c r="K9" s="2">
        <v>58</v>
      </c>
      <c r="L9" s="2">
        <v>61</v>
      </c>
      <c r="M9" s="2">
        <v>64</v>
      </c>
      <c r="N9" s="2">
        <v>76</v>
      </c>
      <c r="O9" s="2">
        <v>91.5</v>
      </c>
      <c r="Q9" s="2">
        <v>97.5</v>
      </c>
      <c r="V9">
        <v>1</v>
      </c>
      <c r="X9">
        <f t="shared" si="1"/>
        <v>0</v>
      </c>
      <c r="Y9">
        <f t="shared" si="0"/>
        <v>0</v>
      </c>
      <c r="Z9">
        <f t="shared" si="0"/>
        <v>0</v>
      </c>
      <c r="AA9">
        <f t="shared" si="0"/>
        <v>10</v>
      </c>
      <c r="AB9">
        <f t="shared" si="0"/>
        <v>20.202020202020201</v>
      </c>
      <c r="AC9">
        <f t="shared" si="0"/>
        <v>26.262626262626263</v>
      </c>
      <c r="AD9">
        <f t="shared" si="0"/>
        <v>32.323232323232325</v>
      </c>
      <c r="AE9">
        <f t="shared" si="0"/>
        <v>39</v>
      </c>
      <c r="AF9">
        <f t="shared" si="0"/>
        <v>53</v>
      </c>
      <c r="AG9">
        <f t="shared" si="0"/>
        <v>58</v>
      </c>
      <c r="AH9">
        <f t="shared" si="0"/>
        <v>61</v>
      </c>
      <c r="AI9">
        <f t="shared" si="0"/>
        <v>64</v>
      </c>
      <c r="AJ9">
        <f t="shared" si="0"/>
        <v>76</v>
      </c>
    </row>
    <row r="10" spans="1:36" x14ac:dyDescent="0.2">
      <c r="A10" s="2" t="s">
        <v>49</v>
      </c>
      <c r="B10" s="28">
        <v>0</v>
      </c>
      <c r="C10" s="28">
        <v>0</v>
      </c>
      <c r="D10" s="28">
        <v>0</v>
      </c>
      <c r="E10" s="28">
        <v>0</v>
      </c>
      <c r="F10" s="2">
        <v>8</v>
      </c>
      <c r="G10" s="2">
        <f>23/99*100</f>
        <v>23.232323232323232</v>
      </c>
      <c r="H10" s="2">
        <v>38</v>
      </c>
      <c r="I10" s="2">
        <v>45</v>
      </c>
      <c r="J10" s="2">
        <f>53/97*100</f>
        <v>54.639175257731956</v>
      </c>
      <c r="K10" s="2">
        <f>54/98*100</f>
        <v>55.102040816326522</v>
      </c>
      <c r="L10" s="2">
        <f>64/97*100</f>
        <v>65.979381443298962</v>
      </c>
      <c r="M10" s="2">
        <f>74/99*100</f>
        <v>74.747474747474755</v>
      </c>
      <c r="N10" s="2">
        <v>73</v>
      </c>
      <c r="O10" s="2">
        <v>85.2</v>
      </c>
      <c r="Q10" s="2">
        <v>98.4</v>
      </c>
      <c r="V10">
        <v>1</v>
      </c>
      <c r="X10">
        <f t="shared" si="1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8</v>
      </c>
      <c r="AC10">
        <f t="shared" si="0"/>
        <v>23.232323232323232</v>
      </c>
      <c r="AD10">
        <f t="shared" si="0"/>
        <v>38</v>
      </c>
      <c r="AE10">
        <f t="shared" si="0"/>
        <v>45</v>
      </c>
      <c r="AF10">
        <f t="shared" si="0"/>
        <v>54.639175257731956</v>
      </c>
      <c r="AG10">
        <f t="shared" si="0"/>
        <v>55.102040816326522</v>
      </c>
      <c r="AH10">
        <f t="shared" si="0"/>
        <v>65.979381443298962</v>
      </c>
      <c r="AI10">
        <f t="shared" si="0"/>
        <v>74.747474747474755</v>
      </c>
      <c r="AJ10">
        <f t="shared" si="0"/>
        <v>73</v>
      </c>
    </row>
    <row r="11" spans="1:36" x14ac:dyDescent="0.2">
      <c r="A11" s="2" t="s">
        <v>50</v>
      </c>
      <c r="B11" s="28">
        <f>-(D11-C11)/(D$2-C$2)*(C$2-B$2)+C11</f>
        <v>7</v>
      </c>
      <c r="C11" s="28">
        <f>-(E11-D11)/(E$2-D$2)*(D$2-C$2)+D11</f>
        <v>10</v>
      </c>
      <c r="D11" s="28">
        <f>-(F11-E11)/(F$2-E$2)*(E$2-D$2)+E11</f>
        <v>13</v>
      </c>
      <c r="E11" s="28">
        <f>-(G11-F11)/(G$2-F$2)*(F$2-E$2)+F11</f>
        <v>16</v>
      </c>
      <c r="F11" s="2">
        <v>19</v>
      </c>
      <c r="G11" s="2">
        <v>22</v>
      </c>
      <c r="H11" s="2">
        <v>38</v>
      </c>
      <c r="I11" s="2">
        <v>43</v>
      </c>
      <c r="J11" s="2">
        <v>55</v>
      </c>
      <c r="K11" s="2">
        <v>62</v>
      </c>
      <c r="L11" s="2">
        <v>62</v>
      </c>
      <c r="M11" s="2">
        <v>72</v>
      </c>
      <c r="N11" s="28">
        <f>(M11-L11)/(M$2-L$2)*(N$2-M$2)+M11</f>
        <v>92</v>
      </c>
      <c r="O11" s="2">
        <v>86.4</v>
      </c>
      <c r="Q11" s="2">
        <v>91.8</v>
      </c>
      <c r="V11">
        <v>1</v>
      </c>
      <c r="X11">
        <f t="shared" si="1"/>
        <v>7</v>
      </c>
      <c r="Y11">
        <f t="shared" si="0"/>
        <v>10</v>
      </c>
      <c r="Z11">
        <f t="shared" si="0"/>
        <v>13</v>
      </c>
      <c r="AA11">
        <f t="shared" si="0"/>
        <v>16</v>
      </c>
      <c r="AB11">
        <f t="shared" si="0"/>
        <v>19</v>
      </c>
      <c r="AC11">
        <f t="shared" si="0"/>
        <v>22</v>
      </c>
      <c r="AD11">
        <f t="shared" si="0"/>
        <v>38</v>
      </c>
      <c r="AE11">
        <f t="shared" si="0"/>
        <v>43</v>
      </c>
      <c r="AF11">
        <f t="shared" si="0"/>
        <v>55</v>
      </c>
      <c r="AG11">
        <f t="shared" si="0"/>
        <v>62</v>
      </c>
      <c r="AH11">
        <f t="shared" si="0"/>
        <v>62</v>
      </c>
      <c r="AI11">
        <f t="shared" si="0"/>
        <v>72</v>
      </c>
      <c r="AJ11">
        <f t="shared" si="0"/>
        <v>92</v>
      </c>
    </row>
    <row r="12" spans="1:36" x14ac:dyDescent="0.2">
      <c r="A12" s="2" t="s">
        <v>51</v>
      </c>
      <c r="B12" s="28">
        <v>0</v>
      </c>
      <c r="C12" s="28">
        <v>0</v>
      </c>
      <c r="D12" s="28">
        <f>-(F12-E12)/(F$2-E$2)*(E$2-D$2)+E12</f>
        <v>6</v>
      </c>
      <c r="E12" s="28">
        <f>-(G12-F12)/(G$2-F$2)*(F$2-E$2)+F12</f>
        <v>13</v>
      </c>
      <c r="F12" s="2">
        <v>20</v>
      </c>
      <c r="G12" s="2">
        <v>27</v>
      </c>
      <c r="H12" s="2">
        <v>44</v>
      </c>
      <c r="I12" s="2">
        <v>52</v>
      </c>
      <c r="J12" s="2">
        <v>52</v>
      </c>
      <c r="K12" s="2">
        <v>55</v>
      </c>
      <c r="L12" s="28">
        <f>(M12+K12)/2</f>
        <v>62.5</v>
      </c>
      <c r="M12" s="2">
        <v>70</v>
      </c>
      <c r="N12" s="28">
        <f>(M12-L12)/(M$2-L$2)*(N$2-M$2)+M12</f>
        <v>85</v>
      </c>
      <c r="O12" s="2">
        <v>83.2</v>
      </c>
      <c r="Q12" s="2">
        <v>83.5</v>
      </c>
      <c r="V12">
        <v>1</v>
      </c>
      <c r="X12">
        <f t="shared" si="1"/>
        <v>0</v>
      </c>
      <c r="Y12">
        <f t="shared" si="0"/>
        <v>0</v>
      </c>
      <c r="Z12">
        <f t="shared" si="0"/>
        <v>6</v>
      </c>
      <c r="AA12">
        <f t="shared" si="0"/>
        <v>13</v>
      </c>
      <c r="AB12">
        <f t="shared" si="0"/>
        <v>20</v>
      </c>
      <c r="AC12">
        <f t="shared" si="0"/>
        <v>27</v>
      </c>
      <c r="AD12">
        <f t="shared" si="0"/>
        <v>44</v>
      </c>
      <c r="AE12">
        <f t="shared" si="0"/>
        <v>52</v>
      </c>
      <c r="AF12">
        <f t="shared" si="0"/>
        <v>52</v>
      </c>
      <c r="AG12">
        <f t="shared" si="0"/>
        <v>55</v>
      </c>
      <c r="AH12">
        <f t="shared" si="0"/>
        <v>62.5</v>
      </c>
      <c r="AI12">
        <f t="shared" si="0"/>
        <v>70</v>
      </c>
      <c r="AJ12">
        <f t="shared" si="0"/>
        <v>85</v>
      </c>
    </row>
    <row r="13" spans="1:36" x14ac:dyDescent="0.2">
      <c r="A13" s="2" t="s">
        <v>52</v>
      </c>
      <c r="B13" s="28">
        <v>0</v>
      </c>
      <c r="C13" s="2">
        <v>8</v>
      </c>
      <c r="D13" s="2">
        <v>30</v>
      </c>
      <c r="E13" s="2">
        <v>46</v>
      </c>
      <c r="F13" s="2">
        <v>65</v>
      </c>
      <c r="G13" s="2">
        <v>71</v>
      </c>
      <c r="H13" s="28">
        <f>(G13-F13)/(G$2-F$2)*(H$2-G$2)+G13</f>
        <v>77</v>
      </c>
      <c r="I13" s="28">
        <f>(H13-G13)/(H$2-G$2)*(I$2-H$2)+H13</f>
        <v>83</v>
      </c>
      <c r="J13" s="28">
        <f>(I13-H13)/(I$2-H$2)*(J$2-I$2)+I13</f>
        <v>89</v>
      </c>
      <c r="K13" s="28">
        <f>(J13-I13)/(J$2-I$2)*(K$2-J$2)+J13</f>
        <v>95</v>
      </c>
      <c r="L13" s="28">
        <v>100</v>
      </c>
      <c r="M13" s="28">
        <v>100</v>
      </c>
      <c r="N13" s="28">
        <v>100</v>
      </c>
      <c r="O13" s="2">
        <v>41</v>
      </c>
      <c r="Q13" s="2">
        <v>39.4</v>
      </c>
      <c r="V13">
        <v>0.99756405127298198</v>
      </c>
      <c r="X13">
        <f t="shared" si="1"/>
        <v>0</v>
      </c>
      <c r="Y13">
        <f t="shared" si="0"/>
        <v>7.9805124101838558</v>
      </c>
      <c r="Z13">
        <f t="shared" si="0"/>
        <v>29.926921538189461</v>
      </c>
      <c r="AA13">
        <f t="shared" si="0"/>
        <v>45.887946358557173</v>
      </c>
      <c r="AB13">
        <f t="shared" si="0"/>
        <v>64.841663332743835</v>
      </c>
      <c r="AC13">
        <f t="shared" si="0"/>
        <v>70.827047640381721</v>
      </c>
      <c r="AD13">
        <f t="shared" si="0"/>
        <v>76.812431948019608</v>
      </c>
      <c r="AE13">
        <f t="shared" si="0"/>
        <v>82.797816255657509</v>
      </c>
      <c r="AF13">
        <f t="shared" si="0"/>
        <v>88.783200563295395</v>
      </c>
      <c r="AG13">
        <f t="shared" si="0"/>
        <v>94.768584870933282</v>
      </c>
      <c r="AH13">
        <f t="shared" si="0"/>
        <v>99.756405127298194</v>
      </c>
      <c r="AI13">
        <f t="shared" si="0"/>
        <v>99.756405127298194</v>
      </c>
      <c r="AJ13">
        <f t="shared" si="0"/>
        <v>99.756405127298194</v>
      </c>
    </row>
    <row r="14" spans="1:36" x14ac:dyDescent="0.2">
      <c r="A14" s="2" t="s">
        <v>54</v>
      </c>
      <c r="B14" s="28">
        <v>0</v>
      </c>
      <c r="C14" s="2">
        <v>5</v>
      </c>
      <c r="D14" s="2">
        <v>21</v>
      </c>
      <c r="E14" s="2">
        <v>37</v>
      </c>
      <c r="F14" s="2">
        <v>49</v>
      </c>
      <c r="G14" s="2">
        <v>70</v>
      </c>
      <c r="H14" s="2">
        <v>76</v>
      </c>
      <c r="I14" s="28">
        <f>(H14-G14)/(H$2-G$2)*(I$2-H$2)+H14</f>
        <v>82</v>
      </c>
      <c r="J14" s="28">
        <f>(I14-H14)/(I$2-H$2)*(J$2-I$2)+I14</f>
        <v>88</v>
      </c>
      <c r="K14" s="28">
        <f>(J14-I14)/(J$2-I$2)*(K$2-J$2)+J14</f>
        <v>94</v>
      </c>
      <c r="L14" s="28">
        <f>(K14-J14)/(K$2-J$2)*(L$2-K$2)+K14</f>
        <v>100</v>
      </c>
      <c r="M14" s="28">
        <v>100</v>
      </c>
      <c r="N14" s="28">
        <v>100</v>
      </c>
      <c r="O14" s="2">
        <v>48.4</v>
      </c>
      <c r="Q14" s="2">
        <v>42.1</v>
      </c>
      <c r="V14">
        <v>0.99756405127298198</v>
      </c>
      <c r="X14">
        <f t="shared" si="1"/>
        <v>0</v>
      </c>
      <c r="Y14">
        <f t="shared" si="0"/>
        <v>4.9878202563649099</v>
      </c>
      <c r="Z14">
        <f t="shared" si="0"/>
        <v>20.948845076732621</v>
      </c>
      <c r="AA14">
        <f t="shared" si="0"/>
        <v>36.909869897100336</v>
      </c>
      <c r="AB14">
        <f t="shared" si="0"/>
        <v>48.880638512376116</v>
      </c>
      <c r="AC14">
        <f t="shared" si="0"/>
        <v>69.829483589108733</v>
      </c>
      <c r="AD14">
        <f t="shared" si="0"/>
        <v>75.814867896746634</v>
      </c>
      <c r="AE14">
        <f t="shared" si="0"/>
        <v>81.80025220438452</v>
      </c>
      <c r="AF14">
        <f t="shared" si="0"/>
        <v>87.785636512022421</v>
      </c>
      <c r="AG14">
        <f t="shared" si="0"/>
        <v>93.771020819660308</v>
      </c>
      <c r="AH14">
        <f t="shared" si="0"/>
        <v>99.756405127298194</v>
      </c>
      <c r="AI14">
        <f t="shared" si="0"/>
        <v>99.756405127298194</v>
      </c>
      <c r="AJ14">
        <f t="shared" si="0"/>
        <v>99.756405127298194</v>
      </c>
    </row>
    <row r="15" spans="1:36" x14ac:dyDescent="0.2">
      <c r="A15" s="2" t="s">
        <v>55</v>
      </c>
      <c r="B15" s="28">
        <v>0</v>
      </c>
      <c r="C15" s="2">
        <v>1</v>
      </c>
      <c r="D15" s="2">
        <v>17</v>
      </c>
      <c r="E15" s="2">
        <v>40</v>
      </c>
      <c r="F15" s="2">
        <v>48</v>
      </c>
      <c r="G15" s="2">
        <v>61</v>
      </c>
      <c r="H15" s="2">
        <v>71</v>
      </c>
      <c r="I15" s="28">
        <f>(H15-G15)/(H$2-G$2)*(I$2-H$2)+H15</f>
        <v>81</v>
      </c>
      <c r="J15" s="28">
        <f>(I15-H15)/(I$2-H$2)*(J$2-I$2)+I15</f>
        <v>91</v>
      </c>
      <c r="K15" s="28">
        <v>100</v>
      </c>
      <c r="L15" s="28">
        <v>100</v>
      </c>
      <c r="M15" s="28">
        <v>100</v>
      </c>
      <c r="N15" s="28">
        <v>100</v>
      </c>
      <c r="O15" s="2">
        <v>50.2</v>
      </c>
      <c r="Q15" s="2">
        <v>48.4</v>
      </c>
      <c r="V15">
        <v>0.99756405127298198</v>
      </c>
      <c r="X15">
        <f t="shared" si="1"/>
        <v>0</v>
      </c>
      <c r="Y15">
        <f t="shared" si="0"/>
        <v>0.99756405127298198</v>
      </c>
      <c r="Z15">
        <f t="shared" si="0"/>
        <v>16.958588871640693</v>
      </c>
      <c r="AA15">
        <f t="shared" si="0"/>
        <v>39.902562050919279</v>
      </c>
      <c r="AB15">
        <f t="shared" si="0"/>
        <v>47.883074461103135</v>
      </c>
      <c r="AC15">
        <f t="shared" si="0"/>
        <v>60.851407127651903</v>
      </c>
      <c r="AD15">
        <f t="shared" si="0"/>
        <v>70.827047640381721</v>
      </c>
      <c r="AE15">
        <f t="shared" si="0"/>
        <v>80.802688153111546</v>
      </c>
      <c r="AF15">
        <f t="shared" si="0"/>
        <v>90.778328665841357</v>
      </c>
      <c r="AG15">
        <f t="shared" si="0"/>
        <v>99.756405127298194</v>
      </c>
      <c r="AH15">
        <f t="shared" si="0"/>
        <v>99.756405127298194</v>
      </c>
      <c r="AI15">
        <f t="shared" si="0"/>
        <v>99.756405127298194</v>
      </c>
      <c r="AJ15">
        <f t="shared" si="0"/>
        <v>99.756405127298194</v>
      </c>
    </row>
    <row r="16" spans="1:36" x14ac:dyDescent="0.2">
      <c r="A16" s="2" t="s">
        <v>56</v>
      </c>
      <c r="B16" s="28">
        <v>0</v>
      </c>
      <c r="C16" s="28">
        <v>0</v>
      </c>
      <c r="D16" s="2">
        <v>13</v>
      </c>
      <c r="E16" s="2">
        <v>31</v>
      </c>
      <c r="F16" s="2">
        <v>38</v>
      </c>
      <c r="G16" s="2">
        <v>45</v>
      </c>
      <c r="H16" s="2">
        <v>49</v>
      </c>
      <c r="I16" s="2">
        <v>60</v>
      </c>
      <c r="J16" s="28">
        <f>(K16+I16)/2</f>
        <v>66.5</v>
      </c>
      <c r="K16" s="2">
        <v>73</v>
      </c>
      <c r="L16" s="28">
        <f>(K16-J16)/(K$2-J$2)*(L$2-K$2)+K16</f>
        <v>79.5</v>
      </c>
      <c r="M16" s="28">
        <f>(L16-K16)/(L$2-K$2)*(M$2-L$2)+L16</f>
        <v>86</v>
      </c>
      <c r="N16" s="28">
        <f>(M16-L16)/(M$2-L$2)*(N$2-M$2)+M16</f>
        <v>99</v>
      </c>
      <c r="O16" s="2">
        <v>69.400000000000006</v>
      </c>
      <c r="Q16" s="2">
        <v>66.3</v>
      </c>
      <c r="V16">
        <v>0.99756405127298198</v>
      </c>
      <c r="X16">
        <f t="shared" si="1"/>
        <v>0</v>
      </c>
      <c r="Y16">
        <f t="shared" si="0"/>
        <v>0</v>
      </c>
      <c r="Z16">
        <f t="shared" si="0"/>
        <v>12.968332666548765</v>
      </c>
      <c r="AA16">
        <f t="shared" si="0"/>
        <v>30.924485589462442</v>
      </c>
      <c r="AB16">
        <f t="shared" si="0"/>
        <v>37.907433948373317</v>
      </c>
      <c r="AC16">
        <f t="shared" si="0"/>
        <v>44.890382307284192</v>
      </c>
      <c r="AD16">
        <f t="shared" si="0"/>
        <v>48.880638512376116</v>
      </c>
      <c r="AE16">
        <f t="shared" si="0"/>
        <v>59.853843076378922</v>
      </c>
      <c r="AF16">
        <f t="shared" si="0"/>
        <v>66.338009409653296</v>
      </c>
      <c r="AG16">
        <f t="shared" si="0"/>
        <v>72.822175742927683</v>
      </c>
      <c r="AH16">
        <f t="shared" si="0"/>
        <v>79.306342076202071</v>
      </c>
      <c r="AI16">
        <f t="shared" si="0"/>
        <v>85.790508409476445</v>
      </c>
      <c r="AJ16">
        <f t="shared" si="0"/>
        <v>98.75884107602522</v>
      </c>
    </row>
    <row r="17" spans="1:36" x14ac:dyDescent="0.2">
      <c r="A17" s="2" t="s">
        <v>57</v>
      </c>
      <c r="B17" s="28">
        <v>0</v>
      </c>
      <c r="C17" s="28">
        <v>0</v>
      </c>
      <c r="D17" s="28">
        <f>-(F17-E17)/(F$2-E$2)*(E$2-D$2)+E17</f>
        <v>3</v>
      </c>
      <c r="E17" s="2">
        <v>17</v>
      </c>
      <c r="F17" s="2">
        <v>31</v>
      </c>
      <c r="G17" s="2">
        <v>40</v>
      </c>
      <c r="H17" s="2">
        <v>50</v>
      </c>
      <c r="I17" s="2">
        <v>51</v>
      </c>
      <c r="J17" s="2">
        <v>59</v>
      </c>
      <c r="K17" s="2">
        <v>62</v>
      </c>
      <c r="L17" s="28">
        <f>(M17+K17)/2</f>
        <v>64</v>
      </c>
      <c r="M17" s="2">
        <v>66</v>
      </c>
      <c r="N17" s="2">
        <v>82</v>
      </c>
      <c r="O17" s="2">
        <v>72.599999999999994</v>
      </c>
      <c r="Q17" s="2">
        <v>89.5</v>
      </c>
      <c r="V17">
        <v>0.99756405127298198</v>
      </c>
      <c r="X17">
        <f t="shared" si="1"/>
        <v>0</v>
      </c>
      <c r="Y17">
        <f t="shared" si="0"/>
        <v>0</v>
      </c>
      <c r="Z17">
        <f t="shared" si="0"/>
        <v>2.9926921538189459</v>
      </c>
      <c r="AA17">
        <f t="shared" si="0"/>
        <v>16.958588871640693</v>
      </c>
      <c r="AB17">
        <f t="shared" si="0"/>
        <v>30.924485589462442</v>
      </c>
      <c r="AC17">
        <f t="shared" si="0"/>
        <v>39.902562050919279</v>
      </c>
      <c r="AD17">
        <f t="shared" si="0"/>
        <v>49.878202563649097</v>
      </c>
      <c r="AE17">
        <f t="shared" si="0"/>
        <v>50.875766614922078</v>
      </c>
      <c r="AF17">
        <f t="shared" si="0"/>
        <v>58.856279025105934</v>
      </c>
      <c r="AG17">
        <f t="shared" si="0"/>
        <v>61.848971178924884</v>
      </c>
      <c r="AH17">
        <f t="shared" si="0"/>
        <v>63.844099281470847</v>
      </c>
      <c r="AI17">
        <f t="shared" si="0"/>
        <v>65.839227384016809</v>
      </c>
      <c r="AJ17">
        <f t="shared" si="0"/>
        <v>81.80025220438452</v>
      </c>
    </row>
    <row r="18" spans="1:36" x14ac:dyDescent="0.2">
      <c r="A18" s="2" t="s">
        <v>58</v>
      </c>
      <c r="B18" s="28">
        <v>0</v>
      </c>
      <c r="C18" s="28">
        <v>0</v>
      </c>
      <c r="D18" s="28">
        <v>0</v>
      </c>
      <c r="E18" s="28">
        <f>-(G18-F18)/(G$2-F$2)*(F$2-E$2)+F18</f>
        <v>6</v>
      </c>
      <c r="F18" s="2">
        <v>15</v>
      </c>
      <c r="G18" s="28">
        <f>(H18+F18)/2</f>
        <v>24</v>
      </c>
      <c r="H18" s="2">
        <v>33</v>
      </c>
      <c r="I18" s="2">
        <v>40</v>
      </c>
      <c r="J18" s="2">
        <v>56</v>
      </c>
      <c r="K18" s="2">
        <v>59</v>
      </c>
      <c r="L18" s="2">
        <v>61</v>
      </c>
      <c r="M18" s="2">
        <v>61</v>
      </c>
      <c r="N18" s="2">
        <v>78</v>
      </c>
      <c r="O18" s="2">
        <v>89.4</v>
      </c>
      <c r="Q18" s="2">
        <v>99.1</v>
      </c>
      <c r="V18">
        <v>0.99756405127298198</v>
      </c>
      <c r="X18">
        <f t="shared" si="1"/>
        <v>0</v>
      </c>
      <c r="Y18">
        <f t="shared" si="0"/>
        <v>0</v>
      </c>
      <c r="Z18">
        <f t="shared" si="0"/>
        <v>0</v>
      </c>
      <c r="AA18">
        <f t="shared" si="0"/>
        <v>5.9853843076378919</v>
      </c>
      <c r="AB18">
        <f t="shared" si="0"/>
        <v>14.963460769094731</v>
      </c>
      <c r="AC18">
        <f t="shared" si="0"/>
        <v>23.941537230551567</v>
      </c>
      <c r="AD18">
        <f t="shared" si="0"/>
        <v>32.919613692008404</v>
      </c>
      <c r="AE18">
        <f t="shared" si="0"/>
        <v>39.902562050919279</v>
      </c>
      <c r="AF18">
        <f t="shared" si="0"/>
        <v>55.863586871286991</v>
      </c>
      <c r="AG18">
        <f t="shared" si="0"/>
        <v>58.856279025105934</v>
      </c>
      <c r="AH18">
        <f t="shared" si="0"/>
        <v>60.851407127651903</v>
      </c>
      <c r="AI18">
        <f t="shared" si="0"/>
        <v>60.851407127651903</v>
      </c>
      <c r="AJ18">
        <f t="shared" si="0"/>
        <v>77.809995999292596</v>
      </c>
    </row>
    <row r="19" spans="1:36" x14ac:dyDescent="0.2">
      <c r="A19" s="2" t="s">
        <v>59</v>
      </c>
      <c r="B19" s="28">
        <v>0</v>
      </c>
      <c r="C19" s="28">
        <f>-(E19-D19)/(E$2-D$2)*(D$2-C$2)+D19</f>
        <v>1</v>
      </c>
      <c r="D19" s="28">
        <f>-(F19-E19)/(F$2-E$2)*(E$2-D$2)+E19</f>
        <v>7</v>
      </c>
      <c r="E19" s="28">
        <f>-(G19-F19)/(G$2-F$2)*(F$2-E$2)+F19</f>
        <v>13</v>
      </c>
      <c r="F19" s="2">
        <v>19</v>
      </c>
      <c r="G19" s="28">
        <f>(I19-F19)/(I$2-F$2)*(G$2-F$2)+F19</f>
        <v>25</v>
      </c>
      <c r="H19" s="28">
        <f>(J19-G19)/(J$2-G$2)*(H$2-G$2)+G19</f>
        <v>33</v>
      </c>
      <c r="I19" s="2">
        <v>37</v>
      </c>
      <c r="J19" s="2">
        <v>49</v>
      </c>
      <c r="K19" s="2">
        <v>62</v>
      </c>
      <c r="L19" s="2">
        <v>70</v>
      </c>
      <c r="M19" s="2">
        <v>68</v>
      </c>
      <c r="N19" s="2">
        <v>73</v>
      </c>
      <c r="O19" s="2">
        <v>90.8</v>
      </c>
      <c r="Q19" s="2">
        <v>103.4</v>
      </c>
      <c r="V19">
        <v>0.99756405127298198</v>
      </c>
      <c r="X19">
        <f t="shared" si="1"/>
        <v>0</v>
      </c>
      <c r="Y19">
        <f t="shared" ref="Y19:Y57" si="2">$V19*C19</f>
        <v>0.99756405127298198</v>
      </c>
      <c r="Z19">
        <f t="shared" ref="Z19:Z57" si="3">$V19*D19</f>
        <v>6.9829483589108738</v>
      </c>
      <c r="AA19">
        <f t="shared" ref="AA19:AA57" si="4">$V19*E19</f>
        <v>12.968332666548765</v>
      </c>
      <c r="AB19">
        <f t="shared" ref="AB19:AB57" si="5">$V19*F19</f>
        <v>18.953716974186658</v>
      </c>
      <c r="AC19">
        <f t="shared" ref="AC19:AC57" si="6">$V19*G19</f>
        <v>24.939101281824549</v>
      </c>
      <c r="AD19">
        <f t="shared" ref="AD19:AD57" si="7">$V19*H19</f>
        <v>32.919613692008404</v>
      </c>
      <c r="AE19">
        <f t="shared" ref="AE19:AE57" si="8">$V19*I19</f>
        <v>36.909869897100336</v>
      </c>
      <c r="AF19">
        <f t="shared" ref="AF19:AF57" si="9">$V19*J19</f>
        <v>48.880638512376116</v>
      </c>
      <c r="AG19">
        <f t="shared" ref="AG19:AG57" si="10">$V19*K19</f>
        <v>61.848971178924884</v>
      </c>
      <c r="AH19">
        <f t="shared" ref="AH19:AH57" si="11">$V19*L19</f>
        <v>69.829483589108733</v>
      </c>
      <c r="AI19">
        <f t="shared" ref="AI19:AI57" si="12">$V19*M19</f>
        <v>67.834355486562771</v>
      </c>
      <c r="AJ19">
        <f t="shared" ref="AJ19:AJ56" si="13">$V19*N19</f>
        <v>72.822175742927683</v>
      </c>
    </row>
    <row r="20" spans="1:36" x14ac:dyDescent="0.2">
      <c r="A20" s="2" t="s">
        <v>60</v>
      </c>
      <c r="B20" s="28">
        <v>0</v>
      </c>
      <c r="C20" s="28">
        <v>0</v>
      </c>
      <c r="D20" s="28">
        <v>0</v>
      </c>
      <c r="E20" s="28">
        <f>-(G20-F20)/(G$2-F$2)*(F$2-E$2)+F20</f>
        <v>3</v>
      </c>
      <c r="F20" s="2">
        <v>14</v>
      </c>
      <c r="G20" s="28">
        <f>(H20+F20)/2</f>
        <v>25</v>
      </c>
      <c r="H20" s="2">
        <v>36</v>
      </c>
      <c r="I20" s="2">
        <v>42</v>
      </c>
      <c r="J20" s="2">
        <v>44</v>
      </c>
      <c r="K20" s="2">
        <v>60</v>
      </c>
      <c r="L20" s="28">
        <f>(M20+K20)/2</f>
        <v>68.5</v>
      </c>
      <c r="M20" s="2">
        <v>77</v>
      </c>
      <c r="N20" s="28">
        <f>(M20-L20)/(M$2-L$2)*(N$2-M$2)+M20</f>
        <v>94</v>
      </c>
      <c r="O20" s="2">
        <v>91.8</v>
      </c>
      <c r="Q20" s="2">
        <v>94.4</v>
      </c>
      <c r="V20">
        <v>0.99756405127298198</v>
      </c>
      <c r="X20">
        <f t="shared" si="1"/>
        <v>0</v>
      </c>
      <c r="Y20">
        <f t="shared" si="2"/>
        <v>0</v>
      </c>
      <c r="Z20">
        <f t="shared" si="3"/>
        <v>0</v>
      </c>
      <c r="AA20">
        <f t="shared" si="4"/>
        <v>2.9926921538189459</v>
      </c>
      <c r="AB20">
        <f t="shared" si="5"/>
        <v>13.965896717821748</v>
      </c>
      <c r="AC20">
        <f t="shared" si="6"/>
        <v>24.939101281824549</v>
      </c>
      <c r="AD20">
        <f t="shared" si="7"/>
        <v>35.912305845827348</v>
      </c>
      <c r="AE20">
        <f t="shared" si="8"/>
        <v>41.897690153465241</v>
      </c>
      <c r="AF20">
        <f t="shared" si="9"/>
        <v>43.892818256011211</v>
      </c>
      <c r="AG20">
        <f t="shared" si="10"/>
        <v>59.853843076378922</v>
      </c>
      <c r="AH20">
        <f t="shared" si="11"/>
        <v>68.333137512199272</v>
      </c>
      <c r="AI20">
        <f t="shared" si="12"/>
        <v>76.812431948019608</v>
      </c>
      <c r="AJ20">
        <f t="shared" si="13"/>
        <v>93.771020819660308</v>
      </c>
    </row>
    <row r="21" spans="1:36" x14ac:dyDescent="0.2">
      <c r="A21" s="2" t="s">
        <v>61</v>
      </c>
      <c r="B21" s="28">
        <v>0</v>
      </c>
      <c r="C21" s="28">
        <v>0</v>
      </c>
      <c r="D21" s="28">
        <v>0</v>
      </c>
      <c r="E21" s="28">
        <f>-(G21-F21)/(G$2-F$2)*(F$2-E$2)+F21</f>
        <v>9</v>
      </c>
      <c r="F21" s="2">
        <v>20</v>
      </c>
      <c r="G21" s="28">
        <f>(H21+F21)/2</f>
        <v>31</v>
      </c>
      <c r="H21" s="2">
        <v>42</v>
      </c>
      <c r="I21" s="2">
        <v>42</v>
      </c>
      <c r="J21" s="2">
        <v>57</v>
      </c>
      <c r="K21" s="2">
        <v>70</v>
      </c>
      <c r="L21" s="28">
        <f>(M21+K21)/2</f>
        <v>69</v>
      </c>
      <c r="M21" s="2">
        <v>68</v>
      </c>
      <c r="N21" s="2">
        <v>74</v>
      </c>
      <c r="O21" s="2">
        <v>81.8</v>
      </c>
      <c r="Q21" s="2">
        <v>90.8</v>
      </c>
      <c r="V21">
        <v>0.99756405127298198</v>
      </c>
      <c r="X21">
        <f t="shared" si="1"/>
        <v>0</v>
      </c>
      <c r="Y21">
        <f t="shared" si="2"/>
        <v>0</v>
      </c>
      <c r="Z21">
        <f t="shared" si="3"/>
        <v>0</v>
      </c>
      <c r="AA21">
        <f t="shared" si="4"/>
        <v>8.9780764614568369</v>
      </c>
      <c r="AB21">
        <f t="shared" si="5"/>
        <v>19.95128102545964</v>
      </c>
      <c r="AC21">
        <f t="shared" si="6"/>
        <v>30.924485589462442</v>
      </c>
      <c r="AD21">
        <f t="shared" si="7"/>
        <v>41.897690153465241</v>
      </c>
      <c r="AE21">
        <f t="shared" si="8"/>
        <v>41.897690153465241</v>
      </c>
      <c r="AF21">
        <f t="shared" si="9"/>
        <v>56.861150922559972</v>
      </c>
      <c r="AG21">
        <f t="shared" si="10"/>
        <v>69.829483589108733</v>
      </c>
      <c r="AH21">
        <f t="shared" si="11"/>
        <v>68.831919537835759</v>
      </c>
      <c r="AI21">
        <f t="shared" si="12"/>
        <v>67.834355486562771</v>
      </c>
      <c r="AJ21">
        <f t="shared" si="13"/>
        <v>73.819739794200672</v>
      </c>
    </row>
    <row r="22" spans="1:36" x14ac:dyDescent="0.2">
      <c r="A22" s="2" t="s">
        <v>62</v>
      </c>
      <c r="B22" s="28">
        <v>0</v>
      </c>
      <c r="C22" s="2">
        <v>4</v>
      </c>
      <c r="D22" s="2">
        <v>18</v>
      </c>
      <c r="E22" s="2">
        <v>39</v>
      </c>
      <c r="F22" s="2">
        <v>51</v>
      </c>
      <c r="G22" s="2">
        <v>69</v>
      </c>
      <c r="H22" s="2">
        <v>65</v>
      </c>
      <c r="I22" s="2">
        <v>75</v>
      </c>
      <c r="J22" s="28">
        <f>(I22-H22)/(I$2-H$2)*(J$2-I$2)+I22</f>
        <v>85</v>
      </c>
      <c r="K22" s="28">
        <f>(J22-I22)/(J$2-I$2)*(K$2-J$2)+J22</f>
        <v>95</v>
      </c>
      <c r="L22" s="28">
        <v>100</v>
      </c>
      <c r="M22" s="28">
        <v>100</v>
      </c>
      <c r="N22" s="28">
        <v>100</v>
      </c>
      <c r="O22" s="2">
        <v>48.4</v>
      </c>
      <c r="Q22" s="2">
        <v>43.1</v>
      </c>
      <c r="V22">
        <v>0.99026807278433082</v>
      </c>
      <c r="X22">
        <f t="shared" si="1"/>
        <v>0</v>
      </c>
      <c r="Y22">
        <f t="shared" si="2"/>
        <v>3.9610722911373233</v>
      </c>
      <c r="Z22">
        <f t="shared" si="3"/>
        <v>17.824825310117955</v>
      </c>
      <c r="AA22">
        <f t="shared" si="4"/>
        <v>38.620454838588905</v>
      </c>
      <c r="AB22">
        <f t="shared" si="5"/>
        <v>50.503671712000873</v>
      </c>
      <c r="AC22">
        <f t="shared" si="6"/>
        <v>68.328497022118825</v>
      </c>
      <c r="AD22">
        <f t="shared" si="7"/>
        <v>64.367424730981497</v>
      </c>
      <c r="AE22">
        <f t="shared" si="8"/>
        <v>74.270105458824816</v>
      </c>
      <c r="AF22">
        <f t="shared" si="9"/>
        <v>84.17278618666812</v>
      </c>
      <c r="AG22">
        <f t="shared" si="10"/>
        <v>94.075466914511424</v>
      </c>
      <c r="AH22">
        <f t="shared" si="11"/>
        <v>99.026807278433083</v>
      </c>
      <c r="AI22">
        <f t="shared" si="12"/>
        <v>99.026807278433083</v>
      </c>
      <c r="AJ22">
        <f t="shared" si="13"/>
        <v>99.026807278433083</v>
      </c>
    </row>
    <row r="23" spans="1:36" x14ac:dyDescent="0.2">
      <c r="A23" s="2" t="s">
        <v>63</v>
      </c>
      <c r="B23" s="28">
        <v>0</v>
      </c>
      <c r="C23" s="2">
        <v>3</v>
      </c>
      <c r="D23" s="28">
        <f>(E23+C23)/2</f>
        <v>15.5</v>
      </c>
      <c r="E23" s="2">
        <v>28</v>
      </c>
      <c r="F23" s="2">
        <v>46</v>
      </c>
      <c r="G23" s="2">
        <v>63</v>
      </c>
      <c r="H23" s="28">
        <f>(I23+G23)/2</f>
        <v>64</v>
      </c>
      <c r="I23" s="2">
        <v>65</v>
      </c>
      <c r="J23" s="28">
        <f>(K23+I23)/2</f>
        <v>71.5</v>
      </c>
      <c r="K23" s="2">
        <v>78</v>
      </c>
      <c r="L23" s="28">
        <f>(K23-J23)/(K$2-J$2)*(L$2-K$2)+K23</f>
        <v>84.5</v>
      </c>
      <c r="M23" s="28">
        <f>(L23-K23)/(L$2-K$2)*(M$2-L$2)+L23</f>
        <v>91</v>
      </c>
      <c r="N23" s="28">
        <v>100</v>
      </c>
      <c r="O23" s="2">
        <v>54.1</v>
      </c>
      <c r="Q23" s="2">
        <v>53.1</v>
      </c>
      <c r="V23">
        <v>0.99026807278433082</v>
      </c>
      <c r="X23">
        <f t="shared" si="1"/>
        <v>0</v>
      </c>
      <c r="Y23">
        <f t="shared" si="2"/>
        <v>2.9708042183529924</v>
      </c>
      <c r="Z23">
        <f t="shared" si="3"/>
        <v>15.349155128157127</v>
      </c>
      <c r="AA23">
        <f t="shared" si="4"/>
        <v>27.727506037961263</v>
      </c>
      <c r="AB23">
        <f t="shared" si="5"/>
        <v>45.552331348079221</v>
      </c>
      <c r="AC23">
        <f t="shared" si="6"/>
        <v>62.386888585412841</v>
      </c>
      <c r="AD23">
        <f t="shared" si="7"/>
        <v>63.377156658197173</v>
      </c>
      <c r="AE23">
        <f t="shared" si="8"/>
        <v>64.367424730981497</v>
      </c>
      <c r="AF23">
        <f t="shared" si="9"/>
        <v>70.804167204079647</v>
      </c>
      <c r="AG23">
        <f t="shared" si="10"/>
        <v>77.240909677177811</v>
      </c>
      <c r="AH23">
        <f t="shared" si="11"/>
        <v>83.677652150275961</v>
      </c>
      <c r="AI23">
        <f t="shared" si="12"/>
        <v>90.11439462337411</v>
      </c>
      <c r="AJ23">
        <f t="shared" si="13"/>
        <v>99.026807278433083</v>
      </c>
    </row>
    <row r="24" spans="1:36" x14ac:dyDescent="0.2">
      <c r="A24" s="2" t="s">
        <v>64</v>
      </c>
      <c r="B24" s="28">
        <v>0</v>
      </c>
      <c r="C24" s="2">
        <v>2</v>
      </c>
      <c r="D24" s="28">
        <f>(E24+C24)/2</f>
        <v>13</v>
      </c>
      <c r="E24" s="2">
        <v>24</v>
      </c>
      <c r="F24" s="2">
        <v>43</v>
      </c>
      <c r="G24" s="2">
        <v>44</v>
      </c>
      <c r="H24" s="2">
        <v>48</v>
      </c>
      <c r="I24" s="2">
        <v>63</v>
      </c>
      <c r="J24" s="28">
        <f>(K24+I24)/2</f>
        <v>64</v>
      </c>
      <c r="K24" s="2">
        <v>65</v>
      </c>
      <c r="L24" s="28">
        <f>(M24+K24)/2</f>
        <v>68</v>
      </c>
      <c r="M24" s="2">
        <v>71</v>
      </c>
      <c r="N24" s="28">
        <f>(M24-L24)/(M$2-L$2)*(N$2-M$2)+M24</f>
        <v>77</v>
      </c>
      <c r="O24" s="2">
        <v>65.900000000000006</v>
      </c>
      <c r="Q24" s="2">
        <v>67.900000000000006</v>
      </c>
      <c r="V24">
        <v>0.99026807278433082</v>
      </c>
      <c r="X24">
        <f t="shared" si="1"/>
        <v>0</v>
      </c>
      <c r="Y24">
        <f t="shared" si="2"/>
        <v>1.9805361455686616</v>
      </c>
      <c r="Z24">
        <f t="shared" si="3"/>
        <v>12.873484946196301</v>
      </c>
      <c r="AA24">
        <f t="shared" si="4"/>
        <v>23.766433746823939</v>
      </c>
      <c r="AB24">
        <f t="shared" si="5"/>
        <v>42.581527129726226</v>
      </c>
      <c r="AC24">
        <f t="shared" si="6"/>
        <v>43.571795202510557</v>
      </c>
      <c r="AD24">
        <f t="shared" si="7"/>
        <v>47.532867493647878</v>
      </c>
      <c r="AE24">
        <f t="shared" si="8"/>
        <v>62.386888585412841</v>
      </c>
      <c r="AF24">
        <f t="shared" si="9"/>
        <v>63.377156658197173</v>
      </c>
      <c r="AG24">
        <f t="shared" si="10"/>
        <v>64.367424730981497</v>
      </c>
      <c r="AH24">
        <f t="shared" si="11"/>
        <v>67.338228949334493</v>
      </c>
      <c r="AI24">
        <f t="shared" si="12"/>
        <v>70.309033167687488</v>
      </c>
      <c r="AJ24">
        <f t="shared" si="13"/>
        <v>76.250641604393479</v>
      </c>
    </row>
    <row r="25" spans="1:36" x14ac:dyDescent="0.2">
      <c r="A25" s="2" t="s">
        <v>65</v>
      </c>
      <c r="B25" s="28">
        <v>0</v>
      </c>
      <c r="C25" s="28">
        <v>0</v>
      </c>
      <c r="D25" s="28">
        <f>-(F25-E25)/(F$2-E$2)*(E$2-D$2)+E25</f>
        <v>6</v>
      </c>
      <c r="E25" s="2">
        <v>15</v>
      </c>
      <c r="F25" s="2">
        <v>24</v>
      </c>
      <c r="G25" s="28">
        <f>(H25+F25)/2</f>
        <v>29.5</v>
      </c>
      <c r="H25" s="2">
        <v>35</v>
      </c>
      <c r="I25" s="2">
        <v>49</v>
      </c>
      <c r="J25" s="2">
        <v>61</v>
      </c>
      <c r="K25" s="2">
        <v>61</v>
      </c>
      <c r="L25" s="28">
        <f>(M25+K25)/2</f>
        <v>63.5</v>
      </c>
      <c r="M25" s="2">
        <v>66</v>
      </c>
      <c r="N25" s="2">
        <v>72</v>
      </c>
      <c r="O25" s="2">
        <v>82.6</v>
      </c>
      <c r="Q25" s="2">
        <v>87</v>
      </c>
      <c r="V25">
        <v>0.99026807278433082</v>
      </c>
      <c r="X25">
        <f t="shared" si="1"/>
        <v>0</v>
      </c>
      <c r="Y25">
        <f t="shared" si="2"/>
        <v>0</v>
      </c>
      <c r="Z25">
        <f t="shared" si="3"/>
        <v>5.9416084367059847</v>
      </c>
      <c r="AA25">
        <f t="shared" si="4"/>
        <v>14.854021091764963</v>
      </c>
      <c r="AB25">
        <f t="shared" si="5"/>
        <v>23.766433746823939</v>
      </c>
      <c r="AC25">
        <f t="shared" si="6"/>
        <v>29.21290814713776</v>
      </c>
      <c r="AD25">
        <f t="shared" si="7"/>
        <v>34.659382547451578</v>
      </c>
      <c r="AE25">
        <f t="shared" si="8"/>
        <v>48.523135566432209</v>
      </c>
      <c r="AF25">
        <f t="shared" si="9"/>
        <v>60.406352439844177</v>
      </c>
      <c r="AG25">
        <f t="shared" si="10"/>
        <v>60.406352439844177</v>
      </c>
      <c r="AH25">
        <f t="shared" si="11"/>
        <v>62.882022621805007</v>
      </c>
      <c r="AI25">
        <f t="shared" si="12"/>
        <v>65.357692803765829</v>
      </c>
      <c r="AJ25">
        <f t="shared" si="13"/>
        <v>71.29930124047182</v>
      </c>
    </row>
    <row r="26" spans="1:36" x14ac:dyDescent="0.2">
      <c r="A26" s="2" t="s">
        <v>66</v>
      </c>
      <c r="B26" s="28">
        <v>0</v>
      </c>
      <c r="C26" s="28">
        <v>0</v>
      </c>
      <c r="D26" s="28">
        <v>0</v>
      </c>
      <c r="E26" s="28">
        <v>0</v>
      </c>
      <c r="F26" s="2">
        <v>16</v>
      </c>
      <c r="G26" s="2">
        <v>37</v>
      </c>
      <c r="H26" s="28">
        <f>(I26+G26)/2</f>
        <v>38</v>
      </c>
      <c r="I26" s="2">
        <v>39</v>
      </c>
      <c r="J26" s="2">
        <v>43</v>
      </c>
      <c r="K26" s="2">
        <v>56</v>
      </c>
      <c r="L26" s="2">
        <v>56</v>
      </c>
      <c r="M26" s="2">
        <v>65</v>
      </c>
      <c r="N26" s="2">
        <v>65</v>
      </c>
      <c r="O26" s="2">
        <v>93.9</v>
      </c>
      <c r="Q26" s="2">
        <v>101.1</v>
      </c>
      <c r="V26">
        <v>0.99026807278433082</v>
      </c>
      <c r="X26">
        <f t="shared" si="1"/>
        <v>0</v>
      </c>
      <c r="Y26">
        <f t="shared" si="2"/>
        <v>0</v>
      </c>
      <c r="Z26">
        <f t="shared" si="3"/>
        <v>0</v>
      </c>
      <c r="AA26">
        <f t="shared" si="4"/>
        <v>0</v>
      </c>
      <c r="AB26">
        <f t="shared" si="5"/>
        <v>15.844289164549293</v>
      </c>
      <c r="AC26">
        <f t="shared" si="6"/>
        <v>36.639918693020242</v>
      </c>
      <c r="AD26">
        <f t="shared" si="7"/>
        <v>37.630186765804574</v>
      </c>
      <c r="AE26">
        <f t="shared" si="8"/>
        <v>38.620454838588905</v>
      </c>
      <c r="AF26">
        <f t="shared" si="9"/>
        <v>42.581527129726226</v>
      </c>
      <c r="AG26">
        <f t="shared" si="10"/>
        <v>55.455012075922525</v>
      </c>
      <c r="AH26">
        <f t="shared" si="11"/>
        <v>55.455012075922525</v>
      </c>
      <c r="AI26">
        <f t="shared" si="12"/>
        <v>64.367424730981497</v>
      </c>
      <c r="AJ26">
        <f t="shared" si="13"/>
        <v>64.367424730981497</v>
      </c>
    </row>
    <row r="27" spans="1:36" x14ac:dyDescent="0.2">
      <c r="A27" s="2" t="s">
        <v>67</v>
      </c>
      <c r="B27" s="28">
        <v>0</v>
      </c>
      <c r="C27" s="28">
        <f>-(E27-D27)/(E$2-D$2)*(D$2-C$2)+D27</f>
        <v>0</v>
      </c>
      <c r="D27" s="28">
        <f>-(F27-E27)/(F$2-E$2)*(E$2-D$2)+E27</f>
        <v>8</v>
      </c>
      <c r="E27" s="2">
        <v>16</v>
      </c>
      <c r="F27" s="2">
        <v>24</v>
      </c>
      <c r="G27" s="2">
        <v>26</v>
      </c>
      <c r="H27" s="28">
        <f>(I27+G27)/2</f>
        <v>34.5</v>
      </c>
      <c r="I27" s="2">
        <v>43</v>
      </c>
      <c r="J27" s="2">
        <v>49</v>
      </c>
      <c r="K27" s="2">
        <v>56</v>
      </c>
      <c r="L27" s="28">
        <f>(M27+K27)/2</f>
        <v>62.5</v>
      </c>
      <c r="M27" s="2">
        <v>69</v>
      </c>
      <c r="N27" s="2">
        <v>69</v>
      </c>
      <c r="O27" s="2">
        <v>90.2</v>
      </c>
      <c r="Q27" s="2">
        <v>97.5</v>
      </c>
      <c r="V27">
        <v>0.99026807278433082</v>
      </c>
      <c r="X27">
        <f t="shared" si="1"/>
        <v>0</v>
      </c>
      <c r="Y27">
        <f t="shared" si="2"/>
        <v>0</v>
      </c>
      <c r="Z27">
        <f t="shared" si="3"/>
        <v>7.9221445822746466</v>
      </c>
      <c r="AA27">
        <f t="shared" si="4"/>
        <v>15.844289164549293</v>
      </c>
      <c r="AB27">
        <f t="shared" si="5"/>
        <v>23.766433746823939</v>
      </c>
      <c r="AC27">
        <f t="shared" si="6"/>
        <v>25.746969892392602</v>
      </c>
      <c r="AD27">
        <f t="shared" si="7"/>
        <v>34.164248511059412</v>
      </c>
      <c r="AE27">
        <f t="shared" si="8"/>
        <v>42.581527129726226</v>
      </c>
      <c r="AF27">
        <f t="shared" si="9"/>
        <v>48.523135566432209</v>
      </c>
      <c r="AG27">
        <f t="shared" si="10"/>
        <v>55.455012075922525</v>
      </c>
      <c r="AH27">
        <f t="shared" si="11"/>
        <v>61.891754549020675</v>
      </c>
      <c r="AI27">
        <f t="shared" si="12"/>
        <v>68.328497022118825</v>
      </c>
      <c r="AJ27">
        <f t="shared" si="13"/>
        <v>68.328497022118825</v>
      </c>
    </row>
    <row r="28" spans="1:36" x14ac:dyDescent="0.2">
      <c r="A28" s="2" t="s">
        <v>68</v>
      </c>
      <c r="B28" s="28">
        <v>0</v>
      </c>
      <c r="C28" s="28">
        <v>0</v>
      </c>
      <c r="D28" s="28">
        <f>-(F28-E28)/(F$2-E$2)*(E$2-D$2)+E28</f>
        <v>4</v>
      </c>
      <c r="E28" s="28">
        <f>-(G28-F28)/(G$2-F$2)*(F$2-E$2)+F28</f>
        <v>11.5</v>
      </c>
      <c r="F28" s="2">
        <v>19</v>
      </c>
      <c r="G28" s="28">
        <f>(H28+F28)/2</f>
        <v>26.5</v>
      </c>
      <c r="H28" s="2">
        <v>34</v>
      </c>
      <c r="I28" s="2">
        <v>42</v>
      </c>
      <c r="J28" s="2">
        <v>55</v>
      </c>
      <c r="K28" s="2">
        <v>54</v>
      </c>
      <c r="L28" s="28">
        <f>(M28+K28)/2</f>
        <v>59.5</v>
      </c>
      <c r="M28" s="2">
        <v>65</v>
      </c>
      <c r="N28" s="2">
        <v>77</v>
      </c>
      <c r="O28" s="2">
        <v>90.3</v>
      </c>
      <c r="Q28" s="2">
        <v>91</v>
      </c>
      <c r="V28">
        <v>0.99026807278433082</v>
      </c>
      <c r="X28">
        <f t="shared" si="1"/>
        <v>0</v>
      </c>
      <c r="Y28">
        <f t="shared" si="2"/>
        <v>0</v>
      </c>
      <c r="Z28">
        <f t="shared" si="3"/>
        <v>3.9610722911373233</v>
      </c>
      <c r="AA28">
        <f t="shared" si="4"/>
        <v>11.388082837019805</v>
      </c>
      <c r="AB28">
        <f t="shared" si="5"/>
        <v>18.815093382902287</v>
      </c>
      <c r="AC28">
        <f t="shared" si="6"/>
        <v>26.242103928784768</v>
      </c>
      <c r="AD28">
        <f t="shared" si="7"/>
        <v>33.669114474667246</v>
      </c>
      <c r="AE28">
        <f t="shared" si="8"/>
        <v>41.591259056941894</v>
      </c>
      <c r="AF28">
        <f t="shared" si="9"/>
        <v>54.464744003138193</v>
      </c>
      <c r="AG28">
        <f t="shared" si="10"/>
        <v>53.474475930353861</v>
      </c>
      <c r="AH28">
        <f t="shared" si="11"/>
        <v>58.920950330667687</v>
      </c>
      <c r="AI28">
        <f t="shared" si="12"/>
        <v>64.367424730981497</v>
      </c>
      <c r="AJ28">
        <f t="shared" si="13"/>
        <v>76.250641604393479</v>
      </c>
    </row>
    <row r="29" spans="1:36" x14ac:dyDescent="0.2">
      <c r="A29" s="2" t="s">
        <v>69</v>
      </c>
      <c r="B29" s="28">
        <v>0</v>
      </c>
      <c r="C29" s="28">
        <f>-(E29-D29)/(E$2-D$2)*(D$2-C$2)+D29</f>
        <v>2</v>
      </c>
      <c r="D29" s="2">
        <v>6</v>
      </c>
      <c r="E29" s="2">
        <v>10</v>
      </c>
      <c r="F29" s="2">
        <v>32</v>
      </c>
      <c r="G29" s="28">
        <f>(H29+F29)/2</f>
        <v>34</v>
      </c>
      <c r="H29" s="2">
        <v>36</v>
      </c>
      <c r="I29" s="2">
        <v>54</v>
      </c>
      <c r="J29" s="2">
        <v>60</v>
      </c>
      <c r="K29" s="2">
        <v>60</v>
      </c>
      <c r="L29" s="2">
        <v>65</v>
      </c>
      <c r="M29" s="2">
        <v>71</v>
      </c>
      <c r="N29" s="2">
        <v>79</v>
      </c>
      <c r="O29" s="2">
        <v>79.900000000000006</v>
      </c>
      <c r="Q29" s="2">
        <v>86.3</v>
      </c>
      <c r="V29">
        <v>0.99026807278433082</v>
      </c>
      <c r="X29">
        <f t="shared" si="1"/>
        <v>0</v>
      </c>
      <c r="Y29">
        <f t="shared" si="2"/>
        <v>1.9805361455686616</v>
      </c>
      <c r="Z29">
        <f t="shared" si="3"/>
        <v>5.9416084367059847</v>
      </c>
      <c r="AA29">
        <f t="shared" si="4"/>
        <v>9.9026807278433076</v>
      </c>
      <c r="AB29">
        <f t="shared" si="5"/>
        <v>31.688578329098586</v>
      </c>
      <c r="AC29">
        <f t="shared" si="6"/>
        <v>33.669114474667246</v>
      </c>
      <c r="AD29">
        <f t="shared" si="7"/>
        <v>35.64965062023591</v>
      </c>
      <c r="AE29">
        <f t="shared" si="8"/>
        <v>53.474475930353861</v>
      </c>
      <c r="AF29">
        <f t="shared" si="9"/>
        <v>59.416084367059852</v>
      </c>
      <c r="AG29">
        <f t="shared" si="10"/>
        <v>59.416084367059852</v>
      </c>
      <c r="AH29">
        <f t="shared" si="11"/>
        <v>64.367424730981497</v>
      </c>
      <c r="AI29">
        <f t="shared" si="12"/>
        <v>70.309033167687488</v>
      </c>
      <c r="AJ29">
        <f t="shared" si="13"/>
        <v>78.231177749962129</v>
      </c>
    </row>
    <row r="30" spans="1:36" x14ac:dyDescent="0.2">
      <c r="A30" s="2" t="s">
        <v>70</v>
      </c>
      <c r="B30" s="28">
        <v>0</v>
      </c>
      <c r="C30" s="2">
        <v>0</v>
      </c>
      <c r="D30" s="2">
        <v>17</v>
      </c>
      <c r="E30" s="2">
        <v>29</v>
      </c>
      <c r="F30" s="2">
        <v>44</v>
      </c>
      <c r="G30" s="2">
        <v>50</v>
      </c>
      <c r="H30" s="2">
        <v>60</v>
      </c>
      <c r="I30" s="28">
        <f>(K30-H30)/(K$2-H$2)*(I$2-H$2)+H30</f>
        <v>64</v>
      </c>
      <c r="J30" s="28">
        <f>(L30-I30)/(L$2-I$2)*(J$2-I$2)+I30</f>
        <v>67.5</v>
      </c>
      <c r="K30" s="2">
        <v>72</v>
      </c>
      <c r="L30" s="28">
        <f>(M30+K30)/2</f>
        <v>74.5</v>
      </c>
      <c r="M30" s="2">
        <v>77</v>
      </c>
      <c r="N30" s="28">
        <f>(M30-L30)/(M$2-L$2)*(N$2-M$2)+M30</f>
        <v>82</v>
      </c>
      <c r="O30" s="2">
        <v>58.2</v>
      </c>
      <c r="Q30" s="2">
        <v>58.1</v>
      </c>
      <c r="V30">
        <v>0.97814760979306858</v>
      </c>
      <c r="X30">
        <f t="shared" si="1"/>
        <v>0</v>
      </c>
      <c r="Y30">
        <f t="shared" si="2"/>
        <v>0</v>
      </c>
      <c r="Z30">
        <f t="shared" si="3"/>
        <v>16.628509366482167</v>
      </c>
      <c r="AA30">
        <f t="shared" si="4"/>
        <v>28.36628068399899</v>
      </c>
      <c r="AB30">
        <f t="shared" si="5"/>
        <v>43.038494830895019</v>
      </c>
      <c r="AC30">
        <f t="shared" si="6"/>
        <v>48.907380489653427</v>
      </c>
      <c r="AD30">
        <f t="shared" si="7"/>
        <v>58.688856587584112</v>
      </c>
      <c r="AE30">
        <f t="shared" si="8"/>
        <v>62.601447026756389</v>
      </c>
      <c r="AF30">
        <f t="shared" si="9"/>
        <v>66.024963661032132</v>
      </c>
      <c r="AG30">
        <f t="shared" si="10"/>
        <v>70.426627905100943</v>
      </c>
      <c r="AH30">
        <f t="shared" si="11"/>
        <v>72.871996929583617</v>
      </c>
      <c r="AI30">
        <f t="shared" si="12"/>
        <v>75.317365954066275</v>
      </c>
      <c r="AJ30">
        <f t="shared" si="13"/>
        <v>80.208104003031622</v>
      </c>
    </row>
    <row r="31" spans="1:36" x14ac:dyDescent="0.2">
      <c r="A31" s="2" t="s">
        <v>71</v>
      </c>
      <c r="B31" s="28">
        <v>0</v>
      </c>
      <c r="C31" s="28">
        <v>0</v>
      </c>
      <c r="D31" s="2">
        <v>7</v>
      </c>
      <c r="E31" s="28">
        <f>(F31+D31)/2</f>
        <v>18</v>
      </c>
      <c r="F31" s="2">
        <v>29</v>
      </c>
      <c r="G31" s="2">
        <v>56</v>
      </c>
      <c r="H31" s="2">
        <v>54</v>
      </c>
      <c r="I31" s="2">
        <v>65</v>
      </c>
      <c r="J31" s="28">
        <f>(K31+I31)/2</f>
        <v>68.5</v>
      </c>
      <c r="K31" s="2">
        <v>72</v>
      </c>
      <c r="L31" s="28">
        <f>(M31+K31)/2</f>
        <v>70</v>
      </c>
      <c r="M31" s="2">
        <v>68</v>
      </c>
      <c r="N31" s="28">
        <f>(M31-L31)/(M$2-L$2)*(N$2-M$2)+M31</f>
        <v>64</v>
      </c>
      <c r="O31" s="2">
        <v>62.5</v>
      </c>
      <c r="Q31" s="2">
        <v>68.7</v>
      </c>
      <c r="V31">
        <v>0.97814760979306858</v>
      </c>
      <c r="X31">
        <f t="shared" si="1"/>
        <v>0</v>
      </c>
      <c r="Y31">
        <f t="shared" si="2"/>
        <v>0</v>
      </c>
      <c r="Z31">
        <f t="shared" si="3"/>
        <v>6.8470332685514803</v>
      </c>
      <c r="AA31">
        <f t="shared" si="4"/>
        <v>17.606656976275236</v>
      </c>
      <c r="AB31">
        <f t="shared" si="5"/>
        <v>28.36628068399899</v>
      </c>
      <c r="AC31">
        <f t="shared" si="6"/>
        <v>54.776266148411842</v>
      </c>
      <c r="AD31">
        <f t="shared" si="7"/>
        <v>52.819970928825704</v>
      </c>
      <c r="AE31">
        <f t="shared" si="8"/>
        <v>63.579594636549459</v>
      </c>
      <c r="AF31">
        <f t="shared" si="9"/>
        <v>67.003111270825201</v>
      </c>
      <c r="AG31">
        <f t="shared" si="10"/>
        <v>70.426627905100943</v>
      </c>
      <c r="AH31">
        <f t="shared" si="11"/>
        <v>68.470332685514805</v>
      </c>
      <c r="AI31">
        <f t="shared" si="12"/>
        <v>66.514037465928666</v>
      </c>
      <c r="AJ31">
        <f t="shared" si="13"/>
        <v>62.601447026756389</v>
      </c>
    </row>
    <row r="32" spans="1:36" x14ac:dyDescent="0.2">
      <c r="A32" s="2" t="s">
        <v>72</v>
      </c>
      <c r="B32" s="28">
        <f>-(D32-C32)/(D$2-C$2)*(C$2-B$2)+C32</f>
        <v>10</v>
      </c>
      <c r="C32" s="28">
        <f>-(E32-D32)/(E$2-D$2)*(D$2-C$2)+D32</f>
        <v>13</v>
      </c>
      <c r="D32" s="28">
        <f>-(F32-E32)/(F$2-E$2)*(E$2-D$2)+E32</f>
        <v>16</v>
      </c>
      <c r="E32" s="2">
        <v>19</v>
      </c>
      <c r="F32" s="2">
        <v>22</v>
      </c>
      <c r="G32" s="2">
        <v>36</v>
      </c>
      <c r="H32" s="2">
        <v>42</v>
      </c>
      <c r="I32" s="2">
        <v>52</v>
      </c>
      <c r="J32" s="28">
        <f>(K32+I32)/2</f>
        <v>57.5</v>
      </c>
      <c r="K32" s="2">
        <v>63</v>
      </c>
      <c r="L32" s="28">
        <f>(N32-K32)/(N$2-K$2)*(L$2-K$2)+K32</f>
        <v>66.25</v>
      </c>
      <c r="M32" s="28">
        <f>(N32-L32)/(N$2-L$2)*(M$2-L$2)+L32</f>
        <v>69.5</v>
      </c>
      <c r="N32" s="2">
        <v>76</v>
      </c>
      <c r="O32" s="2">
        <v>79.5</v>
      </c>
      <c r="Q32" s="2">
        <v>80.599999999999994</v>
      </c>
      <c r="V32">
        <v>0.97814760979306858</v>
      </c>
      <c r="X32">
        <f t="shared" si="1"/>
        <v>9.7814760979306854</v>
      </c>
      <c r="Y32">
        <f t="shared" si="2"/>
        <v>12.715918927309891</v>
      </c>
      <c r="Z32">
        <f t="shared" si="3"/>
        <v>15.650361756689097</v>
      </c>
      <c r="AA32">
        <f t="shared" si="4"/>
        <v>18.584804586068302</v>
      </c>
      <c r="AB32">
        <f t="shared" si="5"/>
        <v>21.519247415447509</v>
      </c>
      <c r="AC32">
        <f t="shared" si="6"/>
        <v>35.213313952550472</v>
      </c>
      <c r="AD32">
        <f t="shared" si="7"/>
        <v>41.08219961130888</v>
      </c>
      <c r="AE32">
        <f t="shared" si="8"/>
        <v>50.863675709239565</v>
      </c>
      <c r="AF32">
        <f t="shared" si="9"/>
        <v>56.243487563101446</v>
      </c>
      <c r="AG32">
        <f t="shared" si="10"/>
        <v>61.62329941696332</v>
      </c>
      <c r="AH32">
        <f t="shared" si="11"/>
        <v>64.802279148790788</v>
      </c>
      <c r="AI32">
        <f t="shared" si="12"/>
        <v>67.98125888061827</v>
      </c>
      <c r="AJ32">
        <f t="shared" si="13"/>
        <v>74.339218344273206</v>
      </c>
    </row>
    <row r="33" spans="1:36" x14ac:dyDescent="0.2">
      <c r="A33" s="2" t="s">
        <v>73</v>
      </c>
      <c r="B33" s="28">
        <v>0</v>
      </c>
      <c r="C33" s="28">
        <v>0</v>
      </c>
      <c r="D33" s="28">
        <f>-(F33-E33)/(F$2-E$2)*(E$2-D$2)+E33</f>
        <v>6</v>
      </c>
      <c r="E33" s="2">
        <v>14</v>
      </c>
      <c r="F33" s="2">
        <v>22</v>
      </c>
      <c r="G33" s="28">
        <f>(H33+F33)/2</f>
        <v>30.5</v>
      </c>
      <c r="H33" s="2">
        <v>39</v>
      </c>
      <c r="I33" s="2">
        <v>45</v>
      </c>
      <c r="J33" s="2">
        <v>55</v>
      </c>
      <c r="K33" s="2">
        <v>64</v>
      </c>
      <c r="L33" s="2">
        <v>63</v>
      </c>
      <c r="M33" s="2">
        <v>61</v>
      </c>
      <c r="N33" s="2">
        <v>69</v>
      </c>
      <c r="O33" s="2">
        <v>84.2</v>
      </c>
      <c r="Q33" s="2">
        <v>83.3</v>
      </c>
      <c r="V33">
        <v>0.97814760979306858</v>
      </c>
      <c r="X33">
        <f t="shared" si="1"/>
        <v>0</v>
      </c>
      <c r="Y33">
        <f t="shared" si="2"/>
        <v>0</v>
      </c>
      <c r="Z33">
        <f t="shared" si="3"/>
        <v>5.8688856587584119</v>
      </c>
      <c r="AA33">
        <f t="shared" si="4"/>
        <v>13.694066537102961</v>
      </c>
      <c r="AB33">
        <f t="shared" si="5"/>
        <v>21.519247415447509</v>
      </c>
      <c r="AC33">
        <f t="shared" si="6"/>
        <v>29.833502098688591</v>
      </c>
      <c r="AD33">
        <f t="shared" si="7"/>
        <v>38.147756781929672</v>
      </c>
      <c r="AE33">
        <f t="shared" si="8"/>
        <v>44.016642440688088</v>
      </c>
      <c r="AF33">
        <f t="shared" si="9"/>
        <v>53.798118538618773</v>
      </c>
      <c r="AG33">
        <f t="shared" si="10"/>
        <v>62.601447026756389</v>
      </c>
      <c r="AH33">
        <f t="shared" si="11"/>
        <v>61.62329941696332</v>
      </c>
      <c r="AI33">
        <f t="shared" si="12"/>
        <v>59.667004197377182</v>
      </c>
      <c r="AJ33">
        <f t="shared" si="13"/>
        <v>67.492185075721736</v>
      </c>
    </row>
    <row r="34" spans="1:36" x14ac:dyDescent="0.2">
      <c r="A34" s="2" t="s">
        <v>74</v>
      </c>
      <c r="B34" s="28">
        <v>0</v>
      </c>
      <c r="C34" s="28">
        <v>0</v>
      </c>
      <c r="D34" s="28">
        <v>0</v>
      </c>
      <c r="E34" s="2">
        <v>10</v>
      </c>
      <c r="F34" s="2">
        <v>26</v>
      </c>
      <c r="G34" s="28">
        <f>(I34-F34)/(I$2-F$2)*(G$2-F$2)+F34</f>
        <v>30.666666666666668</v>
      </c>
      <c r="H34" s="28">
        <f>(J34-G34)/(J$2-G$2)*(H$2-G$2)+G34</f>
        <v>35.111111111111114</v>
      </c>
      <c r="I34" s="2">
        <v>40</v>
      </c>
      <c r="J34" s="2">
        <v>44</v>
      </c>
      <c r="K34" s="2">
        <v>56</v>
      </c>
      <c r="L34" s="2">
        <v>60</v>
      </c>
      <c r="M34" s="2">
        <v>64</v>
      </c>
      <c r="N34" s="2">
        <v>80</v>
      </c>
      <c r="O34" s="2">
        <v>94.7</v>
      </c>
      <c r="Q34" s="2">
        <v>97.5</v>
      </c>
      <c r="V34">
        <v>0.97814760979306858</v>
      </c>
      <c r="X34">
        <f t="shared" si="1"/>
        <v>0</v>
      </c>
      <c r="Y34">
        <f t="shared" si="2"/>
        <v>0</v>
      </c>
      <c r="Z34">
        <f t="shared" si="3"/>
        <v>0</v>
      </c>
      <c r="AA34">
        <f t="shared" si="4"/>
        <v>9.7814760979306854</v>
      </c>
      <c r="AB34">
        <f t="shared" si="5"/>
        <v>25.431837854619783</v>
      </c>
      <c r="AC34">
        <f t="shared" si="6"/>
        <v>29.996526700320771</v>
      </c>
      <c r="AD34">
        <f t="shared" si="7"/>
        <v>34.343849410512192</v>
      </c>
      <c r="AE34">
        <f t="shared" si="8"/>
        <v>39.125904391722742</v>
      </c>
      <c r="AF34">
        <f t="shared" si="9"/>
        <v>43.038494830895019</v>
      </c>
      <c r="AG34">
        <f t="shared" si="10"/>
        <v>54.776266148411842</v>
      </c>
      <c r="AH34">
        <f t="shared" si="11"/>
        <v>58.688856587584112</v>
      </c>
      <c r="AI34">
        <f t="shared" si="12"/>
        <v>62.601447026756389</v>
      </c>
      <c r="AJ34">
        <f t="shared" si="13"/>
        <v>78.251808783445483</v>
      </c>
    </row>
    <row r="35" spans="1:36" x14ac:dyDescent="0.2">
      <c r="A35" s="2" t="s">
        <v>75</v>
      </c>
      <c r="B35" s="28">
        <v>0</v>
      </c>
      <c r="C35" s="28">
        <f>-(E35-D35)/(E$2-D$2)*(D$2-C$2)+D35</f>
        <v>0</v>
      </c>
      <c r="D35" s="28">
        <f>-(F35-E35)/(F$2-E$2)*(E$2-D$2)+E35</f>
        <v>7</v>
      </c>
      <c r="E35" s="2">
        <v>14</v>
      </c>
      <c r="F35" s="2">
        <v>21</v>
      </c>
      <c r="G35" s="28">
        <f>(H35+F35)/2</f>
        <v>30.5</v>
      </c>
      <c r="H35" s="2">
        <v>40</v>
      </c>
      <c r="I35" s="2">
        <v>55</v>
      </c>
      <c r="J35" s="2">
        <v>59</v>
      </c>
      <c r="K35" s="2">
        <v>61</v>
      </c>
      <c r="L35" s="2">
        <v>60</v>
      </c>
      <c r="M35" s="2">
        <v>69</v>
      </c>
      <c r="N35" s="2">
        <v>77</v>
      </c>
      <c r="O35" s="2">
        <v>79.3</v>
      </c>
      <c r="Q35" s="2">
        <v>89.4</v>
      </c>
      <c r="V35">
        <v>0.97814760979306858</v>
      </c>
      <c r="X35">
        <f t="shared" si="1"/>
        <v>0</v>
      </c>
      <c r="Y35">
        <f t="shared" si="2"/>
        <v>0</v>
      </c>
      <c r="Z35">
        <f t="shared" si="3"/>
        <v>6.8470332685514803</v>
      </c>
      <c r="AA35">
        <f t="shared" si="4"/>
        <v>13.694066537102961</v>
      </c>
      <c r="AB35">
        <f t="shared" si="5"/>
        <v>20.54109980565444</v>
      </c>
      <c r="AC35">
        <f t="shared" si="6"/>
        <v>29.833502098688591</v>
      </c>
      <c r="AD35">
        <f t="shared" si="7"/>
        <v>39.125904391722742</v>
      </c>
      <c r="AE35">
        <f t="shared" si="8"/>
        <v>53.798118538618773</v>
      </c>
      <c r="AF35">
        <f t="shared" si="9"/>
        <v>57.710708977791043</v>
      </c>
      <c r="AG35">
        <f t="shared" si="10"/>
        <v>59.667004197377182</v>
      </c>
      <c r="AH35">
        <f t="shared" si="11"/>
        <v>58.688856587584112</v>
      </c>
      <c r="AI35">
        <f t="shared" si="12"/>
        <v>67.492185075721736</v>
      </c>
      <c r="AJ35">
        <f t="shared" si="13"/>
        <v>75.317365954066275</v>
      </c>
    </row>
    <row r="36" spans="1:36" x14ac:dyDescent="0.2">
      <c r="A36" s="2" t="s">
        <v>76</v>
      </c>
      <c r="B36" s="28">
        <v>0</v>
      </c>
      <c r="C36" s="28">
        <v>0</v>
      </c>
      <c r="D36" s="28">
        <f>-(F36-E36)/(F$2-E$2)*(E$2-D$2)+E36</f>
        <v>8</v>
      </c>
      <c r="E36" s="2">
        <v>17</v>
      </c>
      <c r="F36" s="2">
        <v>26</v>
      </c>
      <c r="G36" s="28">
        <f>(H36+F36)/2</f>
        <v>36</v>
      </c>
      <c r="H36" s="2">
        <v>46</v>
      </c>
      <c r="I36" s="2">
        <v>50</v>
      </c>
      <c r="J36" s="2">
        <v>60</v>
      </c>
      <c r="K36" s="2">
        <v>69</v>
      </c>
      <c r="L36" s="28">
        <f>(M36+K36)/2</f>
        <v>73</v>
      </c>
      <c r="M36" s="2">
        <v>77</v>
      </c>
      <c r="N36" s="2">
        <v>82</v>
      </c>
      <c r="O36" s="2">
        <v>76.900000000000006</v>
      </c>
      <c r="Q36" s="2">
        <v>86.9</v>
      </c>
      <c r="V36">
        <v>0.97814760979306858</v>
      </c>
      <c r="X36">
        <f t="shared" si="1"/>
        <v>0</v>
      </c>
      <c r="Y36">
        <f t="shared" si="2"/>
        <v>0</v>
      </c>
      <c r="Z36">
        <f t="shared" si="3"/>
        <v>7.8251808783445487</v>
      </c>
      <c r="AA36">
        <f t="shared" si="4"/>
        <v>16.628509366482167</v>
      </c>
      <c r="AB36">
        <f t="shared" si="5"/>
        <v>25.431837854619783</v>
      </c>
      <c r="AC36">
        <f t="shared" si="6"/>
        <v>35.213313952550472</v>
      </c>
      <c r="AD36">
        <f t="shared" si="7"/>
        <v>44.994790050481157</v>
      </c>
      <c r="AE36">
        <f t="shared" si="8"/>
        <v>48.907380489653427</v>
      </c>
      <c r="AF36">
        <f t="shared" si="9"/>
        <v>58.688856587584112</v>
      </c>
      <c r="AG36">
        <f t="shared" si="10"/>
        <v>67.492185075721736</v>
      </c>
      <c r="AH36">
        <f t="shared" si="11"/>
        <v>71.404775514894013</v>
      </c>
      <c r="AI36">
        <f t="shared" si="12"/>
        <v>75.317365954066275</v>
      </c>
      <c r="AJ36">
        <f t="shared" si="13"/>
        <v>80.208104003031622</v>
      </c>
    </row>
    <row r="37" spans="1:36" x14ac:dyDescent="0.2">
      <c r="A37" s="2" t="s">
        <v>77</v>
      </c>
      <c r="B37" s="28">
        <f>-(D37-C37)/(D$2-C$2)*(C$2-B$2)+C37</f>
        <v>2</v>
      </c>
      <c r="C37" s="28">
        <f>-(E37-D37)/(E$2-D$2)*(D$2-C$2)+D37</f>
        <v>7</v>
      </c>
      <c r="D37" s="2">
        <v>12</v>
      </c>
      <c r="E37" s="2">
        <v>17</v>
      </c>
      <c r="F37" s="2">
        <v>37</v>
      </c>
      <c r="G37" s="2">
        <v>49</v>
      </c>
      <c r="H37" s="2">
        <v>56</v>
      </c>
      <c r="I37" s="2">
        <v>55</v>
      </c>
      <c r="J37" s="28">
        <f>(K37+I37)/2</f>
        <v>62</v>
      </c>
      <c r="K37" s="2">
        <v>69</v>
      </c>
      <c r="L37" s="28">
        <f t="shared" ref="J37:L52" si="14">(M37+K37)/2</f>
        <v>74.5</v>
      </c>
      <c r="M37" s="2">
        <v>80</v>
      </c>
      <c r="N37" s="2">
        <v>79</v>
      </c>
      <c r="O37" s="2">
        <v>65.900000000000006</v>
      </c>
      <c r="Q37" s="2">
        <v>74.400000000000006</v>
      </c>
      <c r="V37">
        <v>0.96126171195198462</v>
      </c>
      <c r="X37">
        <f t="shared" si="1"/>
        <v>1.9225234239039692</v>
      </c>
      <c r="Y37">
        <f t="shared" si="2"/>
        <v>6.7288319836638921</v>
      </c>
      <c r="Z37">
        <f t="shared" si="3"/>
        <v>11.535140543423815</v>
      </c>
      <c r="AA37">
        <f t="shared" si="4"/>
        <v>16.341449103183738</v>
      </c>
      <c r="AB37">
        <f t="shared" si="5"/>
        <v>35.566683342223428</v>
      </c>
      <c r="AC37">
        <f t="shared" si="6"/>
        <v>47.101823885647249</v>
      </c>
      <c r="AD37">
        <f t="shared" si="7"/>
        <v>53.830655869311137</v>
      </c>
      <c r="AE37">
        <f t="shared" si="8"/>
        <v>52.869394157359153</v>
      </c>
      <c r="AF37">
        <f t="shared" si="9"/>
        <v>59.598226141023048</v>
      </c>
      <c r="AG37">
        <f t="shared" si="10"/>
        <v>66.327058124686943</v>
      </c>
      <c r="AH37">
        <f t="shared" si="11"/>
        <v>71.613997540422858</v>
      </c>
      <c r="AI37">
        <f t="shared" si="12"/>
        <v>76.900936956158773</v>
      </c>
      <c r="AJ37">
        <f t="shared" si="13"/>
        <v>75.939675244206782</v>
      </c>
    </row>
    <row r="38" spans="1:36" x14ac:dyDescent="0.2">
      <c r="A38" s="2" t="s">
        <v>78</v>
      </c>
      <c r="B38" s="28">
        <v>0</v>
      </c>
      <c r="C38" s="28">
        <v>0</v>
      </c>
      <c r="D38" s="28">
        <v>0</v>
      </c>
      <c r="E38" s="2">
        <v>13</v>
      </c>
      <c r="F38" s="2">
        <v>34</v>
      </c>
      <c r="G38" s="2">
        <v>33</v>
      </c>
      <c r="H38" s="2">
        <v>45</v>
      </c>
      <c r="I38" s="2">
        <v>53</v>
      </c>
      <c r="J38" s="2">
        <v>62</v>
      </c>
      <c r="K38" s="2">
        <v>60</v>
      </c>
      <c r="L38" s="28">
        <f t="shared" si="14"/>
        <v>66</v>
      </c>
      <c r="M38" s="2">
        <v>72</v>
      </c>
      <c r="N38" s="28">
        <f>(M38-L38)/(M$2-L$2)*(N$2-M$2)+M38</f>
        <v>84</v>
      </c>
      <c r="O38" s="2">
        <v>75.7</v>
      </c>
      <c r="Q38" s="2">
        <v>81.7</v>
      </c>
      <c r="V38">
        <v>0.96126171195198462</v>
      </c>
      <c r="X38">
        <f t="shared" si="1"/>
        <v>0</v>
      </c>
      <c r="Y38">
        <f t="shared" si="2"/>
        <v>0</v>
      </c>
      <c r="Z38">
        <f t="shared" si="3"/>
        <v>0</v>
      </c>
      <c r="AA38">
        <f t="shared" si="4"/>
        <v>12.4964022553758</v>
      </c>
      <c r="AB38">
        <f t="shared" si="5"/>
        <v>32.682898206367476</v>
      </c>
      <c r="AC38">
        <f t="shared" si="6"/>
        <v>31.721636494415492</v>
      </c>
      <c r="AD38">
        <f t="shared" si="7"/>
        <v>43.256777037839306</v>
      </c>
      <c r="AE38">
        <f t="shared" si="8"/>
        <v>50.946870733455185</v>
      </c>
      <c r="AF38">
        <f t="shared" si="9"/>
        <v>59.598226141023048</v>
      </c>
      <c r="AG38">
        <f t="shared" si="10"/>
        <v>57.67570271711908</v>
      </c>
      <c r="AH38">
        <f t="shared" si="11"/>
        <v>63.443272988830984</v>
      </c>
      <c r="AI38">
        <f t="shared" si="12"/>
        <v>69.210843260542887</v>
      </c>
      <c r="AJ38">
        <f t="shared" si="13"/>
        <v>80.745983803966709</v>
      </c>
    </row>
    <row r="39" spans="1:36" x14ac:dyDescent="0.2">
      <c r="A39" s="2" t="s">
        <v>79</v>
      </c>
      <c r="B39" s="28">
        <v>0</v>
      </c>
      <c r="C39" s="28">
        <v>0</v>
      </c>
      <c r="D39" s="28">
        <f>-(F39-E39)/(F$2-E$2)*(E$2-D$2)+E39</f>
        <v>2</v>
      </c>
      <c r="E39" s="2">
        <v>13</v>
      </c>
      <c r="F39" s="2">
        <v>24</v>
      </c>
      <c r="G39" s="28">
        <f>(H39+F39)/2</f>
        <v>34.5</v>
      </c>
      <c r="H39" s="2">
        <v>45</v>
      </c>
      <c r="I39" s="2">
        <v>50</v>
      </c>
      <c r="J39" s="2">
        <v>62</v>
      </c>
      <c r="K39" s="2">
        <v>71</v>
      </c>
      <c r="L39" s="28">
        <f t="shared" si="14"/>
        <v>69.5</v>
      </c>
      <c r="M39" s="2">
        <v>68</v>
      </c>
      <c r="N39" s="2">
        <v>70</v>
      </c>
      <c r="O39" s="2">
        <v>75.8</v>
      </c>
      <c r="Q39" s="2">
        <v>80.7</v>
      </c>
      <c r="V39">
        <v>0.96126171195198462</v>
      </c>
      <c r="X39">
        <f t="shared" si="1"/>
        <v>0</v>
      </c>
      <c r="Y39">
        <f t="shared" si="2"/>
        <v>0</v>
      </c>
      <c r="Z39">
        <f t="shared" si="3"/>
        <v>1.9225234239039692</v>
      </c>
      <c r="AA39">
        <f t="shared" si="4"/>
        <v>12.4964022553758</v>
      </c>
      <c r="AB39">
        <f t="shared" si="5"/>
        <v>23.070281086847629</v>
      </c>
      <c r="AC39">
        <f t="shared" si="6"/>
        <v>33.163529062343471</v>
      </c>
      <c r="AD39">
        <f t="shared" si="7"/>
        <v>43.256777037839306</v>
      </c>
      <c r="AE39">
        <f t="shared" si="8"/>
        <v>48.063085597599233</v>
      </c>
      <c r="AF39">
        <f t="shared" si="9"/>
        <v>59.598226141023048</v>
      </c>
      <c r="AG39">
        <f t="shared" si="10"/>
        <v>68.249581548590911</v>
      </c>
      <c r="AH39">
        <f t="shared" si="11"/>
        <v>66.807688980662931</v>
      </c>
      <c r="AI39">
        <f t="shared" si="12"/>
        <v>65.365796412734952</v>
      </c>
      <c r="AJ39">
        <f t="shared" si="13"/>
        <v>67.288319836638919</v>
      </c>
    </row>
    <row r="40" spans="1:36" x14ac:dyDescent="0.2">
      <c r="A40" s="2" t="s">
        <v>80</v>
      </c>
      <c r="B40" s="28">
        <v>0</v>
      </c>
      <c r="C40" s="28">
        <v>0</v>
      </c>
      <c r="D40" s="28">
        <f>-(F40-E40)/(F$2-E$2)*(E$2-D$2)+E40</f>
        <v>4</v>
      </c>
      <c r="E40" s="2">
        <v>14</v>
      </c>
      <c r="F40" s="2">
        <v>24</v>
      </c>
      <c r="G40" s="28">
        <f>(I40-F40)/(I$2-F$2)*(G$2-F$2)+F40</f>
        <v>30.333333333333332</v>
      </c>
      <c r="H40" s="28">
        <f>(J40-G40)/(J$2-G$2)*(H$2-G$2)+G40</f>
        <v>39.555555555555557</v>
      </c>
      <c r="I40" s="2">
        <v>43</v>
      </c>
      <c r="J40" s="2">
        <v>58</v>
      </c>
      <c r="K40" s="2">
        <v>46</v>
      </c>
      <c r="L40" s="28">
        <f t="shared" si="14"/>
        <v>57.5</v>
      </c>
      <c r="M40" s="2">
        <v>69</v>
      </c>
      <c r="N40" s="2">
        <v>80</v>
      </c>
      <c r="O40" s="2">
        <v>90.2</v>
      </c>
      <c r="Q40" s="2">
        <v>87.6</v>
      </c>
      <c r="V40">
        <v>0.96126171195198462</v>
      </c>
      <c r="X40">
        <f t="shared" si="1"/>
        <v>0</v>
      </c>
      <c r="Y40">
        <f t="shared" si="2"/>
        <v>0</v>
      </c>
      <c r="Z40">
        <f t="shared" si="3"/>
        <v>3.8450468478079385</v>
      </c>
      <c r="AA40">
        <f t="shared" si="4"/>
        <v>13.457663967327784</v>
      </c>
      <c r="AB40">
        <f t="shared" si="5"/>
        <v>23.070281086847629</v>
      </c>
      <c r="AC40">
        <f t="shared" si="6"/>
        <v>29.158271929210198</v>
      </c>
      <c r="AD40">
        <f t="shared" si="7"/>
        <v>38.023241050545174</v>
      </c>
      <c r="AE40">
        <f t="shared" si="8"/>
        <v>41.334253613935338</v>
      </c>
      <c r="AF40">
        <f t="shared" si="9"/>
        <v>55.753179293215105</v>
      </c>
      <c r="AG40">
        <f t="shared" si="10"/>
        <v>44.21803874979129</v>
      </c>
      <c r="AH40">
        <f t="shared" si="11"/>
        <v>55.272548437239116</v>
      </c>
      <c r="AI40">
        <f t="shared" si="12"/>
        <v>66.327058124686943</v>
      </c>
      <c r="AJ40">
        <f t="shared" si="13"/>
        <v>76.900936956158773</v>
      </c>
    </row>
    <row r="41" spans="1:36" x14ac:dyDescent="0.2">
      <c r="A41" s="2" t="s">
        <v>81</v>
      </c>
      <c r="B41" s="28">
        <v>0</v>
      </c>
      <c r="C41" s="28">
        <v>0</v>
      </c>
      <c r="D41" s="28">
        <f>-(F41-E41)/(F$2-E$2)*(E$2-D$2)+E41</f>
        <v>0</v>
      </c>
      <c r="E41" s="2">
        <v>16</v>
      </c>
      <c r="F41" s="2">
        <v>32</v>
      </c>
      <c r="G41" s="28">
        <f>(H41+F41)/2</f>
        <v>38.5</v>
      </c>
      <c r="H41" s="2">
        <v>45</v>
      </c>
      <c r="I41" s="2">
        <v>46</v>
      </c>
      <c r="J41" s="2">
        <v>53</v>
      </c>
      <c r="K41" s="2">
        <v>68</v>
      </c>
      <c r="L41" s="28">
        <f t="shared" si="14"/>
        <v>74.5</v>
      </c>
      <c r="M41" s="2">
        <v>81</v>
      </c>
      <c r="N41" s="2">
        <v>77</v>
      </c>
      <c r="O41" s="2">
        <v>79.8</v>
      </c>
      <c r="Q41" s="2">
        <v>84.9</v>
      </c>
      <c r="V41">
        <v>0.96126171195198462</v>
      </c>
      <c r="X41">
        <f t="shared" si="1"/>
        <v>0</v>
      </c>
      <c r="Y41">
        <f t="shared" si="2"/>
        <v>0</v>
      </c>
      <c r="Z41">
        <f t="shared" si="3"/>
        <v>0</v>
      </c>
      <c r="AA41">
        <f t="shared" si="4"/>
        <v>15.380187391231754</v>
      </c>
      <c r="AB41">
        <f t="shared" si="5"/>
        <v>30.760374782463508</v>
      </c>
      <c r="AC41">
        <f t="shared" si="6"/>
        <v>37.008575910151407</v>
      </c>
      <c r="AD41">
        <f t="shared" si="7"/>
        <v>43.256777037839306</v>
      </c>
      <c r="AE41">
        <f t="shared" si="8"/>
        <v>44.21803874979129</v>
      </c>
      <c r="AF41">
        <f t="shared" si="9"/>
        <v>50.946870733455185</v>
      </c>
      <c r="AG41">
        <f t="shared" si="10"/>
        <v>65.365796412734952</v>
      </c>
      <c r="AH41">
        <f t="shared" si="11"/>
        <v>71.613997540422858</v>
      </c>
      <c r="AI41">
        <f t="shared" si="12"/>
        <v>77.86219866811075</v>
      </c>
      <c r="AJ41">
        <f t="shared" si="13"/>
        <v>74.017151820302814</v>
      </c>
    </row>
    <row r="42" spans="1:36" x14ac:dyDescent="0.2">
      <c r="A42" s="2" t="s">
        <v>82</v>
      </c>
      <c r="B42" s="28">
        <v>0</v>
      </c>
      <c r="C42" s="28">
        <v>0</v>
      </c>
      <c r="D42" s="28">
        <v>0</v>
      </c>
      <c r="E42" s="29">
        <v>13</v>
      </c>
      <c r="F42" s="2">
        <v>31</v>
      </c>
      <c r="G42" s="2">
        <v>43</v>
      </c>
      <c r="H42" s="2">
        <v>48</v>
      </c>
      <c r="I42" s="2">
        <v>55</v>
      </c>
      <c r="J42" s="2">
        <v>62</v>
      </c>
      <c r="K42" s="2">
        <v>69</v>
      </c>
      <c r="L42" s="28">
        <f t="shared" si="14"/>
        <v>70</v>
      </c>
      <c r="M42" s="2">
        <v>71</v>
      </c>
      <c r="N42" s="28">
        <f>(M42-L42)/(M$2-L$2)*(N$2-M$2)+M42</f>
        <v>73</v>
      </c>
      <c r="O42" s="2">
        <v>69.900000000000006</v>
      </c>
      <c r="Q42" s="2">
        <v>78</v>
      </c>
      <c r="V42">
        <v>0.96126171195198462</v>
      </c>
      <c r="X42">
        <f t="shared" si="1"/>
        <v>0</v>
      </c>
      <c r="Y42">
        <f t="shared" si="2"/>
        <v>0</v>
      </c>
      <c r="Z42">
        <f t="shared" si="3"/>
        <v>0</v>
      </c>
      <c r="AA42">
        <f t="shared" si="4"/>
        <v>12.4964022553758</v>
      </c>
      <c r="AB42">
        <f t="shared" si="5"/>
        <v>29.799113070511524</v>
      </c>
      <c r="AC42">
        <f t="shared" si="6"/>
        <v>41.334253613935338</v>
      </c>
      <c r="AD42">
        <f t="shared" si="7"/>
        <v>46.140562173695258</v>
      </c>
      <c r="AE42">
        <f t="shared" si="8"/>
        <v>52.869394157359153</v>
      </c>
      <c r="AF42">
        <f t="shared" si="9"/>
        <v>59.598226141023048</v>
      </c>
      <c r="AG42">
        <f t="shared" si="10"/>
        <v>66.327058124686943</v>
      </c>
      <c r="AH42">
        <f t="shared" si="11"/>
        <v>67.288319836638919</v>
      </c>
      <c r="AI42">
        <f t="shared" si="12"/>
        <v>68.249581548590911</v>
      </c>
      <c r="AJ42">
        <f t="shared" si="13"/>
        <v>70.172104972494878</v>
      </c>
    </row>
    <row r="43" spans="1:36" x14ac:dyDescent="0.2">
      <c r="A43" s="2" t="s">
        <v>83</v>
      </c>
      <c r="B43" s="28">
        <v>0</v>
      </c>
      <c r="C43" s="28">
        <v>0</v>
      </c>
      <c r="D43" s="2">
        <v>11</v>
      </c>
      <c r="E43" s="2">
        <v>24</v>
      </c>
      <c r="F43" s="2">
        <v>20</v>
      </c>
      <c r="G43" s="28">
        <f t="shared" ref="G43" si="15">(H43+F43)/2</f>
        <v>30</v>
      </c>
      <c r="H43" s="2">
        <v>40</v>
      </c>
      <c r="I43" s="2">
        <v>63</v>
      </c>
      <c r="J43" s="2">
        <v>67</v>
      </c>
      <c r="K43" s="2">
        <v>68</v>
      </c>
      <c r="L43" s="28">
        <f t="shared" si="14"/>
        <v>69</v>
      </c>
      <c r="M43" s="2">
        <v>70</v>
      </c>
      <c r="N43" s="2">
        <v>77</v>
      </c>
      <c r="O43" s="2">
        <v>74.599999999999994</v>
      </c>
      <c r="Q43" s="2">
        <v>82.4</v>
      </c>
      <c r="V43">
        <v>0.93969264562378096</v>
      </c>
      <c r="X43">
        <f t="shared" si="1"/>
        <v>0</v>
      </c>
      <c r="Y43">
        <f t="shared" si="2"/>
        <v>0</v>
      </c>
      <c r="Z43">
        <f t="shared" si="3"/>
        <v>10.33661910186159</v>
      </c>
      <c r="AA43">
        <f t="shared" si="4"/>
        <v>22.552623494970742</v>
      </c>
      <c r="AB43">
        <f t="shared" si="5"/>
        <v>18.793852912475618</v>
      </c>
      <c r="AC43">
        <f t="shared" si="6"/>
        <v>28.190779368713429</v>
      </c>
      <c r="AD43">
        <f t="shared" si="7"/>
        <v>37.587705824951236</v>
      </c>
      <c r="AE43">
        <f t="shared" si="8"/>
        <v>59.200636674298202</v>
      </c>
      <c r="AF43">
        <f t="shared" si="9"/>
        <v>62.959407256793327</v>
      </c>
      <c r="AG43">
        <f t="shared" si="10"/>
        <v>63.899099902417106</v>
      </c>
      <c r="AH43">
        <f t="shared" si="11"/>
        <v>64.838792548040885</v>
      </c>
      <c r="AI43">
        <f t="shared" si="12"/>
        <v>65.778485193664665</v>
      </c>
      <c r="AJ43">
        <f t="shared" si="13"/>
        <v>72.356333713031134</v>
      </c>
    </row>
    <row r="44" spans="1:36" x14ac:dyDescent="0.2">
      <c r="A44" s="2" t="s">
        <v>84</v>
      </c>
      <c r="B44" s="28">
        <v>0</v>
      </c>
      <c r="C44" s="28">
        <v>0</v>
      </c>
      <c r="D44" s="2">
        <v>8</v>
      </c>
      <c r="E44" s="2">
        <v>20</v>
      </c>
      <c r="F44" s="2">
        <v>21</v>
      </c>
      <c r="G44" s="2">
        <v>33</v>
      </c>
      <c r="H44" s="2">
        <v>39</v>
      </c>
      <c r="I44" s="2">
        <v>57</v>
      </c>
      <c r="J44" s="2">
        <v>63</v>
      </c>
      <c r="K44" s="2">
        <v>61</v>
      </c>
      <c r="L44" s="28">
        <f t="shared" si="14"/>
        <v>71</v>
      </c>
      <c r="M44" s="2">
        <v>81</v>
      </c>
      <c r="N44" s="2">
        <v>70</v>
      </c>
      <c r="O44" s="2">
        <v>77.900000000000006</v>
      </c>
      <c r="Q44" s="2">
        <v>79</v>
      </c>
      <c r="V44">
        <v>0.93969264562378096</v>
      </c>
      <c r="X44">
        <f t="shared" si="1"/>
        <v>0</v>
      </c>
      <c r="Y44">
        <f t="shared" si="2"/>
        <v>0</v>
      </c>
      <c r="Z44">
        <f t="shared" si="3"/>
        <v>7.5175411649902477</v>
      </c>
      <c r="AA44">
        <f t="shared" si="4"/>
        <v>18.793852912475618</v>
      </c>
      <c r="AB44">
        <f t="shared" si="5"/>
        <v>19.733545558099401</v>
      </c>
      <c r="AC44">
        <f t="shared" si="6"/>
        <v>31.00985730558477</v>
      </c>
      <c r="AD44">
        <f t="shared" si="7"/>
        <v>36.648013179327457</v>
      </c>
      <c r="AE44">
        <f t="shared" si="8"/>
        <v>53.562480800555512</v>
      </c>
      <c r="AF44">
        <f t="shared" si="9"/>
        <v>59.200636674298202</v>
      </c>
      <c r="AG44">
        <f t="shared" si="10"/>
        <v>57.321251383050637</v>
      </c>
      <c r="AH44">
        <f t="shared" si="11"/>
        <v>66.718177839288444</v>
      </c>
      <c r="AI44">
        <f t="shared" si="12"/>
        <v>76.115104295526251</v>
      </c>
      <c r="AJ44">
        <f t="shared" si="13"/>
        <v>65.778485193664665</v>
      </c>
    </row>
    <row r="45" spans="1:36" x14ac:dyDescent="0.2">
      <c r="A45" s="2" t="s">
        <v>88</v>
      </c>
      <c r="B45" s="28">
        <v>0</v>
      </c>
      <c r="C45" s="28">
        <f t="shared" ref="B45:D52" si="16">-(E45-D45)/(E$2-D$2)*(D$2-C$2)+D45</f>
        <v>0</v>
      </c>
      <c r="D45" s="2">
        <v>13</v>
      </c>
      <c r="E45" s="2">
        <v>26</v>
      </c>
      <c r="F45" s="2">
        <v>40</v>
      </c>
      <c r="G45" s="28">
        <f t="shared" ref="G45" si="17">(H45+F45)/2</f>
        <v>45.5</v>
      </c>
      <c r="H45" s="2">
        <v>51</v>
      </c>
      <c r="I45" s="2">
        <v>56</v>
      </c>
      <c r="J45" s="2">
        <v>65</v>
      </c>
      <c r="K45" s="2">
        <v>57</v>
      </c>
      <c r="L45" s="28">
        <f t="shared" si="14"/>
        <v>66.5</v>
      </c>
      <c r="M45" s="2">
        <v>76</v>
      </c>
      <c r="N45" s="28">
        <f>(M45-L45)/(M$2-L$2)*(N$2-M$2)+M45</f>
        <v>95</v>
      </c>
      <c r="O45" s="2">
        <v>65.2</v>
      </c>
      <c r="Q45" s="2">
        <v>80.400000000000006</v>
      </c>
      <c r="V45">
        <v>0.93969264562378096</v>
      </c>
      <c r="X45">
        <f t="shared" si="1"/>
        <v>0</v>
      </c>
      <c r="Y45">
        <f t="shared" si="2"/>
        <v>0</v>
      </c>
      <c r="Z45">
        <f t="shared" si="3"/>
        <v>12.216004393109152</v>
      </c>
      <c r="AA45">
        <f t="shared" si="4"/>
        <v>24.432008786218304</v>
      </c>
      <c r="AB45">
        <f t="shared" si="5"/>
        <v>37.587705824951236</v>
      </c>
      <c r="AC45">
        <f t="shared" si="6"/>
        <v>42.756015375882036</v>
      </c>
      <c r="AD45">
        <f t="shared" si="7"/>
        <v>47.92432492681283</v>
      </c>
      <c r="AE45">
        <f t="shared" si="8"/>
        <v>52.622788154931733</v>
      </c>
      <c r="AF45">
        <f t="shared" si="9"/>
        <v>61.080021965545761</v>
      </c>
      <c r="AG45">
        <f t="shared" si="10"/>
        <v>53.562480800555512</v>
      </c>
      <c r="AH45">
        <f t="shared" si="11"/>
        <v>62.489560933981437</v>
      </c>
      <c r="AI45">
        <f t="shared" si="12"/>
        <v>71.416641067407355</v>
      </c>
      <c r="AJ45">
        <f t="shared" si="13"/>
        <v>89.27080133425919</v>
      </c>
    </row>
    <row r="46" spans="1:36" x14ac:dyDescent="0.2">
      <c r="A46" s="2" t="s">
        <v>89</v>
      </c>
      <c r="B46" s="28">
        <v>0</v>
      </c>
      <c r="C46" s="28">
        <v>0</v>
      </c>
      <c r="D46" s="2">
        <v>11</v>
      </c>
      <c r="E46" s="2">
        <v>26</v>
      </c>
      <c r="F46" s="2">
        <v>29</v>
      </c>
      <c r="G46" s="2">
        <v>42</v>
      </c>
      <c r="H46" s="2">
        <v>56</v>
      </c>
      <c r="I46" s="2">
        <v>59</v>
      </c>
      <c r="J46" s="2">
        <v>60</v>
      </c>
      <c r="K46" s="2">
        <v>73</v>
      </c>
      <c r="L46" s="28">
        <f>(K46-J46)/(K$2-J$2)*(L$2-K$2)+K46</f>
        <v>86</v>
      </c>
      <c r="M46" s="28">
        <f>(L46-K46)/(L$2-K$2)*(M$2-L$2)+L46</f>
        <v>99</v>
      </c>
      <c r="N46" s="28">
        <v>100</v>
      </c>
      <c r="O46" s="2">
        <v>68.8</v>
      </c>
      <c r="Q46" s="2">
        <v>75.3</v>
      </c>
      <c r="V46">
        <v>0.93969264562378096</v>
      </c>
      <c r="X46">
        <f t="shared" si="1"/>
        <v>0</v>
      </c>
      <c r="Y46">
        <f t="shared" si="2"/>
        <v>0</v>
      </c>
      <c r="Z46">
        <f t="shared" si="3"/>
        <v>10.33661910186159</v>
      </c>
      <c r="AA46">
        <f t="shared" si="4"/>
        <v>24.432008786218304</v>
      </c>
      <c r="AB46">
        <f t="shared" si="5"/>
        <v>27.251086723089649</v>
      </c>
      <c r="AC46">
        <f t="shared" si="6"/>
        <v>39.467091116198802</v>
      </c>
      <c r="AD46">
        <f t="shared" si="7"/>
        <v>52.622788154931733</v>
      </c>
      <c r="AE46">
        <f t="shared" si="8"/>
        <v>55.441866091803078</v>
      </c>
      <c r="AF46">
        <f t="shared" si="9"/>
        <v>56.381558737426857</v>
      </c>
      <c r="AG46">
        <f t="shared" si="10"/>
        <v>68.597563130536017</v>
      </c>
      <c r="AH46">
        <f t="shared" si="11"/>
        <v>80.813567523645162</v>
      </c>
      <c r="AI46">
        <f t="shared" si="12"/>
        <v>93.029571916754321</v>
      </c>
      <c r="AJ46">
        <f t="shared" si="13"/>
        <v>93.9692645623781</v>
      </c>
    </row>
    <row r="47" spans="1:36" x14ac:dyDescent="0.2">
      <c r="A47" s="2" t="s">
        <v>90</v>
      </c>
      <c r="B47" s="28">
        <v>0</v>
      </c>
      <c r="C47" s="28">
        <f t="shared" si="16"/>
        <v>5</v>
      </c>
      <c r="D47" s="2">
        <v>13</v>
      </c>
      <c r="E47" s="2">
        <v>21</v>
      </c>
      <c r="F47" s="2">
        <v>35</v>
      </c>
      <c r="G47" s="2">
        <v>45</v>
      </c>
      <c r="H47" s="2">
        <v>50</v>
      </c>
      <c r="I47" s="2">
        <v>52</v>
      </c>
      <c r="J47" s="2">
        <v>59</v>
      </c>
      <c r="K47" s="2">
        <v>59</v>
      </c>
      <c r="L47" s="28">
        <f t="shared" si="14"/>
        <v>67</v>
      </c>
      <c r="M47" s="2">
        <v>75</v>
      </c>
      <c r="N47" s="28">
        <f>(M47-L47)/(M$2-L$2)*(N$2-M$2)+M47</f>
        <v>91</v>
      </c>
      <c r="O47" s="2">
        <v>72.7</v>
      </c>
      <c r="Q47" s="2">
        <v>73.5</v>
      </c>
      <c r="V47">
        <v>0.93969264562378096</v>
      </c>
      <c r="X47">
        <f t="shared" si="1"/>
        <v>0</v>
      </c>
      <c r="Y47">
        <f t="shared" si="2"/>
        <v>4.6984632281189045</v>
      </c>
      <c r="Z47">
        <f t="shared" si="3"/>
        <v>12.216004393109152</v>
      </c>
      <c r="AA47">
        <f t="shared" si="4"/>
        <v>19.733545558099401</v>
      </c>
      <c r="AB47">
        <f t="shared" si="5"/>
        <v>32.889242596832332</v>
      </c>
      <c r="AC47">
        <f t="shared" si="6"/>
        <v>42.286169053070147</v>
      </c>
      <c r="AD47">
        <f t="shared" si="7"/>
        <v>46.98463228118905</v>
      </c>
      <c r="AE47">
        <f t="shared" si="8"/>
        <v>48.864017572436609</v>
      </c>
      <c r="AF47">
        <f t="shared" si="9"/>
        <v>55.441866091803078</v>
      </c>
      <c r="AG47">
        <f t="shared" si="10"/>
        <v>55.441866091803078</v>
      </c>
      <c r="AH47">
        <f t="shared" si="11"/>
        <v>62.959407256793327</v>
      </c>
      <c r="AI47">
        <f t="shared" si="12"/>
        <v>70.476948421783575</v>
      </c>
      <c r="AJ47">
        <f t="shared" si="13"/>
        <v>85.512030751764073</v>
      </c>
    </row>
    <row r="48" spans="1:36" x14ac:dyDescent="0.2">
      <c r="A48" s="2" t="s">
        <v>91</v>
      </c>
      <c r="B48" s="28">
        <v>0</v>
      </c>
      <c r="C48" s="28">
        <f t="shared" si="16"/>
        <v>2</v>
      </c>
      <c r="D48" s="2">
        <v>12</v>
      </c>
      <c r="E48" s="2">
        <v>22</v>
      </c>
      <c r="F48" s="2">
        <v>25</v>
      </c>
      <c r="G48" s="29">
        <v>46</v>
      </c>
      <c r="H48" s="2">
        <v>47</v>
      </c>
      <c r="I48" s="2">
        <v>51</v>
      </c>
      <c r="J48" s="2">
        <v>52</v>
      </c>
      <c r="K48" s="2">
        <v>71</v>
      </c>
      <c r="L48" s="28">
        <f t="shared" si="14"/>
        <v>71</v>
      </c>
      <c r="M48" s="2">
        <v>71</v>
      </c>
      <c r="N48" s="28">
        <f t="shared" ref="N48:N57" si="18">(M48-L48)/(M$2-L$2)*(N$2-M$2)+M48</f>
        <v>71</v>
      </c>
      <c r="O48" s="2">
        <v>75.3</v>
      </c>
      <c r="Q48" s="2">
        <v>85.1</v>
      </c>
      <c r="V48">
        <v>0.91354549308778665</v>
      </c>
      <c r="X48">
        <f t="shared" si="1"/>
        <v>0</v>
      </c>
      <c r="Y48">
        <f t="shared" si="2"/>
        <v>1.8270909861755733</v>
      </c>
      <c r="Z48">
        <f t="shared" si="3"/>
        <v>10.96254591705344</v>
      </c>
      <c r="AA48">
        <f t="shared" si="4"/>
        <v>20.098000847931306</v>
      </c>
      <c r="AB48">
        <f t="shared" si="5"/>
        <v>22.838637327194668</v>
      </c>
      <c r="AC48">
        <f t="shared" si="6"/>
        <v>42.023092682038182</v>
      </c>
      <c r="AD48">
        <f t="shared" si="7"/>
        <v>42.936638175125971</v>
      </c>
      <c r="AE48">
        <f t="shared" si="8"/>
        <v>46.590820147477118</v>
      </c>
      <c r="AF48">
        <f t="shared" si="9"/>
        <v>47.504365640564906</v>
      </c>
      <c r="AG48">
        <f t="shared" si="10"/>
        <v>64.861730009232858</v>
      </c>
      <c r="AH48">
        <f t="shared" si="11"/>
        <v>64.861730009232858</v>
      </c>
      <c r="AI48">
        <f t="shared" si="12"/>
        <v>64.861730009232858</v>
      </c>
      <c r="AJ48">
        <f t="shared" si="13"/>
        <v>64.861730009232858</v>
      </c>
    </row>
    <row r="49" spans="1:39" x14ac:dyDescent="0.2">
      <c r="A49" s="2" t="s">
        <v>92</v>
      </c>
      <c r="B49" s="28">
        <v>0</v>
      </c>
      <c r="C49" s="28">
        <f t="shared" si="16"/>
        <v>6</v>
      </c>
      <c r="D49" s="2">
        <v>15</v>
      </c>
      <c r="E49" s="2">
        <v>24</v>
      </c>
      <c r="F49" s="2">
        <v>46</v>
      </c>
      <c r="G49" s="2">
        <v>52</v>
      </c>
      <c r="H49" s="2">
        <v>60</v>
      </c>
      <c r="I49" s="2">
        <v>62</v>
      </c>
      <c r="J49" s="28">
        <f t="shared" si="14"/>
        <v>70.5</v>
      </c>
      <c r="K49" s="2">
        <v>79</v>
      </c>
      <c r="L49" s="28">
        <f t="shared" si="14"/>
        <v>79.5</v>
      </c>
      <c r="M49" s="2">
        <v>80</v>
      </c>
      <c r="N49" s="28">
        <f t="shared" si="18"/>
        <v>81</v>
      </c>
      <c r="O49" s="2">
        <v>58.6</v>
      </c>
      <c r="Q49" s="2">
        <v>65.5</v>
      </c>
      <c r="V49">
        <v>0.91354549308778665</v>
      </c>
      <c r="X49">
        <f t="shared" si="1"/>
        <v>0</v>
      </c>
      <c r="Y49">
        <f t="shared" si="2"/>
        <v>5.4812729585267199</v>
      </c>
      <c r="Z49">
        <f t="shared" si="3"/>
        <v>13.7031823963168</v>
      </c>
      <c r="AA49">
        <f t="shared" si="4"/>
        <v>21.92509183410688</v>
      </c>
      <c r="AB49">
        <f t="shared" si="5"/>
        <v>42.023092682038182</v>
      </c>
      <c r="AC49">
        <f t="shared" si="6"/>
        <v>47.504365640564906</v>
      </c>
      <c r="AD49">
        <f t="shared" si="7"/>
        <v>54.812729585267199</v>
      </c>
      <c r="AE49">
        <f t="shared" si="8"/>
        <v>56.639820571442769</v>
      </c>
      <c r="AF49">
        <f t="shared" si="9"/>
        <v>64.404957262688953</v>
      </c>
      <c r="AG49">
        <f t="shared" si="10"/>
        <v>72.170093953935151</v>
      </c>
      <c r="AH49">
        <f t="shared" si="11"/>
        <v>72.626866700479042</v>
      </c>
      <c r="AI49">
        <f t="shared" si="12"/>
        <v>73.083639447022932</v>
      </c>
      <c r="AJ49">
        <f t="shared" si="13"/>
        <v>73.997184940110714</v>
      </c>
    </row>
    <row r="50" spans="1:39" x14ac:dyDescent="0.2">
      <c r="A50" s="2" t="s">
        <v>93</v>
      </c>
      <c r="B50" s="28">
        <v>0</v>
      </c>
      <c r="C50" s="28">
        <v>0</v>
      </c>
      <c r="D50" s="2">
        <v>11</v>
      </c>
      <c r="E50" s="2">
        <v>28</v>
      </c>
      <c r="F50" s="2">
        <v>33</v>
      </c>
      <c r="G50" s="2">
        <v>45</v>
      </c>
      <c r="H50" s="2">
        <v>52</v>
      </c>
      <c r="I50" s="2">
        <v>57</v>
      </c>
      <c r="J50" s="2">
        <v>60</v>
      </c>
      <c r="K50" s="2">
        <v>67</v>
      </c>
      <c r="L50" s="28">
        <f t="shared" si="14"/>
        <v>71.5</v>
      </c>
      <c r="M50" s="2">
        <v>76</v>
      </c>
      <c r="N50" s="28">
        <f t="shared" si="18"/>
        <v>85</v>
      </c>
      <c r="O50" s="2">
        <v>68.099999999999994</v>
      </c>
      <c r="Q50" s="2">
        <v>77.2</v>
      </c>
      <c r="V50">
        <v>0.91354549308778665</v>
      </c>
      <c r="X50">
        <f t="shared" si="1"/>
        <v>0</v>
      </c>
      <c r="Y50">
        <f t="shared" si="2"/>
        <v>0</v>
      </c>
      <c r="Z50">
        <f t="shared" si="3"/>
        <v>10.049000423965653</v>
      </c>
      <c r="AA50">
        <f t="shared" si="4"/>
        <v>25.579273806458026</v>
      </c>
      <c r="AB50">
        <f t="shared" si="5"/>
        <v>30.147001271896961</v>
      </c>
      <c r="AC50">
        <f t="shared" si="6"/>
        <v>41.109547188950401</v>
      </c>
      <c r="AD50">
        <f t="shared" si="7"/>
        <v>47.504365640564906</v>
      </c>
      <c r="AE50">
        <f t="shared" si="8"/>
        <v>52.072093106003841</v>
      </c>
      <c r="AF50">
        <f t="shared" si="9"/>
        <v>54.812729585267199</v>
      </c>
      <c r="AG50">
        <f t="shared" si="10"/>
        <v>61.207548036881704</v>
      </c>
      <c r="AH50">
        <f t="shared" si="11"/>
        <v>65.318502755776748</v>
      </c>
      <c r="AI50">
        <f t="shared" si="12"/>
        <v>69.429457474671779</v>
      </c>
      <c r="AJ50">
        <f t="shared" si="13"/>
        <v>77.651366912461867</v>
      </c>
    </row>
    <row r="51" spans="1:39" x14ac:dyDescent="0.2">
      <c r="A51" s="2" t="s">
        <v>94</v>
      </c>
      <c r="B51" s="28">
        <v>0</v>
      </c>
      <c r="C51" s="28">
        <v>0</v>
      </c>
      <c r="D51" s="28">
        <f t="shared" si="16"/>
        <v>2</v>
      </c>
      <c r="E51" s="2">
        <v>19</v>
      </c>
      <c r="F51" s="2">
        <v>36</v>
      </c>
      <c r="G51" s="2">
        <v>48</v>
      </c>
      <c r="H51" s="2">
        <v>61</v>
      </c>
      <c r="I51" s="2">
        <v>63</v>
      </c>
      <c r="J51" s="28">
        <f t="shared" si="14"/>
        <v>66.5</v>
      </c>
      <c r="K51" s="2">
        <v>70</v>
      </c>
      <c r="L51" s="28">
        <f t="shared" si="14"/>
        <v>75.5</v>
      </c>
      <c r="M51" s="2">
        <v>81</v>
      </c>
      <c r="N51" s="28">
        <f t="shared" si="18"/>
        <v>92</v>
      </c>
      <c r="O51" s="2">
        <v>60.3</v>
      </c>
      <c r="Q51" s="2">
        <v>69</v>
      </c>
      <c r="V51">
        <v>0.91354549308778665</v>
      </c>
      <c r="X51">
        <f t="shared" si="1"/>
        <v>0</v>
      </c>
      <c r="Y51">
        <f t="shared" si="2"/>
        <v>0</v>
      </c>
      <c r="Z51">
        <f t="shared" si="3"/>
        <v>1.8270909861755733</v>
      </c>
      <c r="AA51">
        <f t="shared" si="4"/>
        <v>17.357364368667945</v>
      </c>
      <c r="AB51">
        <f t="shared" si="5"/>
        <v>32.88763775116032</v>
      </c>
      <c r="AC51">
        <f t="shared" si="6"/>
        <v>43.850183668213759</v>
      </c>
      <c r="AD51">
        <f t="shared" si="7"/>
        <v>55.726275078354988</v>
      </c>
      <c r="AE51">
        <f t="shared" si="8"/>
        <v>57.553366064530557</v>
      </c>
      <c r="AF51">
        <f t="shared" si="9"/>
        <v>60.750775290337813</v>
      </c>
      <c r="AG51">
        <f t="shared" si="10"/>
        <v>63.948184516145062</v>
      </c>
      <c r="AH51">
        <f t="shared" si="11"/>
        <v>68.972684728127888</v>
      </c>
      <c r="AI51">
        <f t="shared" si="12"/>
        <v>73.997184940110714</v>
      </c>
      <c r="AJ51">
        <f t="shared" si="13"/>
        <v>84.046185364076365</v>
      </c>
    </row>
    <row r="52" spans="1:39" x14ac:dyDescent="0.2">
      <c r="A52" s="2" t="s">
        <v>95</v>
      </c>
      <c r="B52" s="28">
        <f t="shared" si="16"/>
        <v>0</v>
      </c>
      <c r="C52" s="28">
        <f t="shared" si="16"/>
        <v>8</v>
      </c>
      <c r="D52" s="2">
        <v>16</v>
      </c>
      <c r="E52" s="2">
        <v>24</v>
      </c>
      <c r="F52" s="2">
        <v>41</v>
      </c>
      <c r="G52" s="2">
        <v>47</v>
      </c>
      <c r="H52" s="2">
        <v>61</v>
      </c>
      <c r="I52" s="2">
        <v>60</v>
      </c>
      <c r="J52" s="2">
        <v>68</v>
      </c>
      <c r="K52" s="2">
        <v>61</v>
      </c>
      <c r="L52" s="28">
        <f t="shared" si="14"/>
        <v>65.5</v>
      </c>
      <c r="M52" s="2">
        <v>70</v>
      </c>
      <c r="N52" s="28">
        <f t="shared" si="18"/>
        <v>79</v>
      </c>
      <c r="O52" s="2">
        <v>60.9</v>
      </c>
      <c r="Q52" s="2">
        <v>71.5</v>
      </c>
      <c r="V52">
        <v>0.88294764058987285</v>
      </c>
      <c r="X52">
        <f t="shared" si="1"/>
        <v>0</v>
      </c>
      <c r="Y52">
        <f t="shared" si="2"/>
        <v>7.0635811247189828</v>
      </c>
      <c r="Z52">
        <f t="shared" si="3"/>
        <v>14.127162249437966</v>
      </c>
      <c r="AA52">
        <f t="shared" si="4"/>
        <v>21.190743374156948</v>
      </c>
      <c r="AB52">
        <f t="shared" si="5"/>
        <v>36.200853264184786</v>
      </c>
      <c r="AC52">
        <f t="shared" si="6"/>
        <v>41.498539107724021</v>
      </c>
      <c r="AD52">
        <f t="shared" si="7"/>
        <v>53.859806075982242</v>
      </c>
      <c r="AE52">
        <f t="shared" si="8"/>
        <v>52.976858435392373</v>
      </c>
      <c r="AF52">
        <f t="shared" si="9"/>
        <v>60.040439560111352</v>
      </c>
      <c r="AG52">
        <f t="shared" si="10"/>
        <v>53.859806075982242</v>
      </c>
      <c r="AH52">
        <f t="shared" si="11"/>
        <v>57.833070458636669</v>
      </c>
      <c r="AI52">
        <f>$V52*M52</f>
        <v>61.806334841291097</v>
      </c>
      <c r="AJ52">
        <f t="shared" si="13"/>
        <v>69.752863606599959</v>
      </c>
    </row>
    <row r="53" spans="1:39" x14ac:dyDescent="0.2">
      <c r="A53" s="2" t="s">
        <v>96</v>
      </c>
      <c r="B53" s="28">
        <v>0</v>
      </c>
      <c r="C53" s="28">
        <v>0</v>
      </c>
      <c r="D53" s="2">
        <v>12</v>
      </c>
      <c r="E53" s="2">
        <v>29</v>
      </c>
      <c r="F53" s="2">
        <v>40</v>
      </c>
      <c r="G53" s="2">
        <v>47</v>
      </c>
      <c r="H53" s="2">
        <v>57</v>
      </c>
      <c r="I53" s="2">
        <v>59</v>
      </c>
      <c r="J53" s="28">
        <f t="shared" ref="J53:L57" si="19">(K53+I53)/2</f>
        <v>65.5</v>
      </c>
      <c r="K53" s="2">
        <v>72</v>
      </c>
      <c r="L53" s="28">
        <f t="shared" si="19"/>
        <v>76</v>
      </c>
      <c r="M53" s="2">
        <v>80</v>
      </c>
      <c r="N53" s="28">
        <f t="shared" si="18"/>
        <v>88</v>
      </c>
      <c r="O53" s="2">
        <v>62</v>
      </c>
      <c r="Q53" s="2">
        <v>70.2</v>
      </c>
      <c r="V53">
        <v>0.88294764058987285</v>
      </c>
      <c r="X53">
        <f t="shared" si="1"/>
        <v>0</v>
      </c>
      <c r="Y53">
        <f t="shared" si="2"/>
        <v>0</v>
      </c>
      <c r="Z53">
        <f t="shared" si="3"/>
        <v>10.595371687078474</v>
      </c>
      <c r="AA53">
        <f t="shared" si="4"/>
        <v>25.605481577106314</v>
      </c>
      <c r="AB53">
        <f t="shared" si="5"/>
        <v>35.31790562359491</v>
      </c>
      <c r="AC53">
        <f t="shared" si="6"/>
        <v>41.498539107724021</v>
      </c>
      <c r="AD53">
        <f t="shared" si="7"/>
        <v>50.328015513622752</v>
      </c>
      <c r="AE53">
        <f t="shared" si="8"/>
        <v>52.093910794802497</v>
      </c>
      <c r="AF53">
        <f t="shared" si="9"/>
        <v>57.833070458636669</v>
      </c>
      <c r="AG53">
        <f t="shared" si="10"/>
        <v>63.572230122470842</v>
      </c>
      <c r="AH53">
        <f t="shared" si="11"/>
        <v>67.104020684830331</v>
      </c>
      <c r="AI53">
        <f t="shared" si="12"/>
        <v>70.635811247189821</v>
      </c>
      <c r="AJ53">
        <f t="shared" si="13"/>
        <v>77.699392371908814</v>
      </c>
    </row>
    <row r="54" spans="1:39" x14ac:dyDescent="0.2">
      <c r="A54" s="2" t="s">
        <v>97</v>
      </c>
      <c r="B54" s="28">
        <v>0</v>
      </c>
      <c r="C54" s="28">
        <v>0</v>
      </c>
      <c r="D54" s="2">
        <v>12</v>
      </c>
      <c r="E54" s="2">
        <v>27</v>
      </c>
      <c r="F54" s="2">
        <v>33</v>
      </c>
      <c r="G54" s="2">
        <v>46</v>
      </c>
      <c r="H54" s="2">
        <v>64</v>
      </c>
      <c r="I54" s="2">
        <v>70</v>
      </c>
      <c r="J54" s="28">
        <f t="shared" si="19"/>
        <v>68</v>
      </c>
      <c r="K54" s="2">
        <v>66</v>
      </c>
      <c r="L54" s="28">
        <f t="shared" si="19"/>
        <v>70</v>
      </c>
      <c r="M54" s="2">
        <v>74</v>
      </c>
      <c r="N54" s="28">
        <f t="shared" si="18"/>
        <v>82</v>
      </c>
      <c r="O54" s="2">
        <v>60.7</v>
      </c>
      <c r="Q54" s="2">
        <v>70.3</v>
      </c>
      <c r="V54">
        <v>0.88294764058987285</v>
      </c>
      <c r="X54">
        <f t="shared" si="1"/>
        <v>0</v>
      </c>
      <c r="Y54">
        <f t="shared" si="2"/>
        <v>0</v>
      </c>
      <c r="Z54">
        <f t="shared" si="3"/>
        <v>10.595371687078474</v>
      </c>
      <c r="AA54">
        <f t="shared" si="4"/>
        <v>23.839586295926566</v>
      </c>
      <c r="AB54">
        <f t="shared" si="5"/>
        <v>29.137272139465804</v>
      </c>
      <c r="AC54">
        <f t="shared" si="6"/>
        <v>40.615591467134152</v>
      </c>
      <c r="AD54">
        <f t="shared" si="7"/>
        <v>56.508648997751862</v>
      </c>
      <c r="AE54">
        <f t="shared" si="8"/>
        <v>61.806334841291097</v>
      </c>
      <c r="AF54">
        <f t="shared" si="9"/>
        <v>60.040439560111352</v>
      </c>
      <c r="AG54">
        <f t="shared" si="10"/>
        <v>58.274544278931607</v>
      </c>
      <c r="AH54">
        <f t="shared" si="11"/>
        <v>61.806334841291097</v>
      </c>
      <c r="AI54">
        <f t="shared" si="12"/>
        <v>65.338125403650594</v>
      </c>
      <c r="AJ54">
        <f t="shared" si="13"/>
        <v>72.401706528369573</v>
      </c>
    </row>
    <row r="55" spans="1:39" x14ac:dyDescent="0.2">
      <c r="A55" s="2" t="s">
        <v>98</v>
      </c>
      <c r="B55" s="28">
        <v>0</v>
      </c>
      <c r="C55" s="28">
        <v>0</v>
      </c>
      <c r="D55" s="2">
        <v>10</v>
      </c>
      <c r="E55" s="2">
        <v>25</v>
      </c>
      <c r="F55" s="2">
        <v>42</v>
      </c>
      <c r="G55" s="2">
        <v>59</v>
      </c>
      <c r="H55" s="2">
        <v>55</v>
      </c>
      <c r="I55" s="2">
        <v>67</v>
      </c>
      <c r="J55" s="2">
        <v>73</v>
      </c>
      <c r="K55" s="2">
        <v>71</v>
      </c>
      <c r="L55" s="28">
        <f>(K55-I55)/(K$2-I$2)*(L$2-K$2)+K55</f>
        <v>73</v>
      </c>
      <c r="M55" s="28">
        <f>(L55-J55)/(L$2-J$2)*(M$2-L$2)+L55</f>
        <v>73</v>
      </c>
      <c r="N55" s="28">
        <f t="shared" ref="N55" si="20">(M55-K55)/(M$2-K$2)*(N$2-M$2)+M55</f>
        <v>75</v>
      </c>
      <c r="O55" s="2">
        <v>57</v>
      </c>
      <c r="Q55" s="2">
        <v>69.3</v>
      </c>
      <c r="V55">
        <v>0.84804815772972064</v>
      </c>
      <c r="X55">
        <f t="shared" si="1"/>
        <v>0</v>
      </c>
      <c r="Y55">
        <f t="shared" si="2"/>
        <v>0</v>
      </c>
      <c r="Z55">
        <f t="shared" si="3"/>
        <v>8.4804815772972066</v>
      </c>
      <c r="AA55">
        <f t="shared" si="4"/>
        <v>21.201203943243016</v>
      </c>
      <c r="AB55">
        <f t="shared" si="5"/>
        <v>35.618022624648269</v>
      </c>
      <c r="AC55">
        <f t="shared" si="6"/>
        <v>50.034841306053515</v>
      </c>
      <c r="AD55">
        <f t="shared" si="7"/>
        <v>46.642648675134637</v>
      </c>
      <c r="AE55">
        <f t="shared" si="8"/>
        <v>56.819226567891285</v>
      </c>
      <c r="AF55">
        <f t="shared" si="9"/>
        <v>61.907515514269605</v>
      </c>
      <c r="AG55">
        <f t="shared" si="10"/>
        <v>60.211419198810162</v>
      </c>
      <c r="AH55">
        <f t="shared" si="11"/>
        <v>61.907515514269605</v>
      </c>
      <c r="AI55">
        <f t="shared" si="12"/>
        <v>61.907515514269605</v>
      </c>
      <c r="AJ55">
        <f t="shared" si="13"/>
        <v>63.603611829729047</v>
      </c>
    </row>
    <row r="56" spans="1:39" x14ac:dyDescent="0.2">
      <c r="A56" s="2" t="s">
        <v>99</v>
      </c>
      <c r="B56" s="28">
        <v>0</v>
      </c>
      <c r="C56" s="28">
        <f t="shared" ref="C56:C57" si="21">-(E56-D56)/(E$2-D$2)*(D$2-C$2)+D56</f>
        <v>2</v>
      </c>
      <c r="D56" s="2">
        <v>12</v>
      </c>
      <c r="E56" s="2">
        <v>22</v>
      </c>
      <c r="F56" s="2">
        <v>43</v>
      </c>
      <c r="G56" s="2">
        <v>40</v>
      </c>
      <c r="H56" s="2">
        <v>60</v>
      </c>
      <c r="I56" s="2">
        <v>67</v>
      </c>
      <c r="J56" s="2">
        <v>68</v>
      </c>
      <c r="K56" s="2">
        <v>69</v>
      </c>
      <c r="L56" s="28">
        <f t="shared" si="19"/>
        <v>76.5</v>
      </c>
      <c r="M56" s="2">
        <v>84</v>
      </c>
      <c r="N56" s="28">
        <f t="shared" si="18"/>
        <v>99</v>
      </c>
      <c r="O56" s="2">
        <v>65.099999999999994</v>
      </c>
      <c r="Q56" s="2">
        <v>76.3</v>
      </c>
      <c r="V56">
        <v>0.84804815772972064</v>
      </c>
      <c r="X56">
        <f t="shared" si="1"/>
        <v>0</v>
      </c>
      <c r="Y56">
        <f t="shared" si="2"/>
        <v>1.6960963154594413</v>
      </c>
      <c r="Z56">
        <f t="shared" si="3"/>
        <v>10.176577892756647</v>
      </c>
      <c r="AA56">
        <f t="shared" si="4"/>
        <v>18.657059470053856</v>
      </c>
      <c r="AB56">
        <f t="shared" si="5"/>
        <v>36.46607078237799</v>
      </c>
      <c r="AC56">
        <f t="shared" si="6"/>
        <v>33.921926309188827</v>
      </c>
      <c r="AD56">
        <f t="shared" si="7"/>
        <v>50.882889463783236</v>
      </c>
      <c r="AE56">
        <f t="shared" si="8"/>
        <v>56.819226567891285</v>
      </c>
      <c r="AF56">
        <f t="shared" si="9"/>
        <v>57.667274725621006</v>
      </c>
      <c r="AG56">
        <f t="shared" si="10"/>
        <v>58.515322883350727</v>
      </c>
      <c r="AH56">
        <f t="shared" si="11"/>
        <v>64.875684066323629</v>
      </c>
      <c r="AI56">
        <f t="shared" si="12"/>
        <v>71.236045249296538</v>
      </c>
      <c r="AJ56">
        <f t="shared" si="13"/>
        <v>83.956767615242342</v>
      </c>
    </row>
    <row r="57" spans="1:39" x14ac:dyDescent="0.2">
      <c r="A57" s="2" t="s">
        <v>53</v>
      </c>
      <c r="B57" s="28">
        <v>0</v>
      </c>
      <c r="C57" s="28">
        <f t="shared" si="21"/>
        <v>1</v>
      </c>
      <c r="D57" s="2">
        <v>19</v>
      </c>
      <c r="E57" s="2">
        <v>37</v>
      </c>
      <c r="F57" s="2">
        <v>44</v>
      </c>
      <c r="G57" s="2">
        <v>47</v>
      </c>
      <c r="H57" s="2">
        <v>56</v>
      </c>
      <c r="I57" s="2">
        <v>60</v>
      </c>
      <c r="J57" s="2">
        <v>76</v>
      </c>
      <c r="K57" s="2">
        <v>71</v>
      </c>
      <c r="L57" s="28">
        <f t="shared" si="19"/>
        <v>72.5</v>
      </c>
      <c r="M57" s="2">
        <v>74</v>
      </c>
      <c r="N57" s="28">
        <f t="shared" si="18"/>
        <v>77</v>
      </c>
      <c r="O57" s="2">
        <v>59.6</v>
      </c>
      <c r="Q57" s="2">
        <v>73.2</v>
      </c>
      <c r="V57">
        <v>0.81649655089226403</v>
      </c>
      <c r="X57">
        <f t="shared" si="1"/>
        <v>0</v>
      </c>
      <c r="Y57">
        <f t="shared" si="2"/>
        <v>0.81649655089226403</v>
      </c>
      <c r="Z57">
        <f t="shared" si="3"/>
        <v>15.513434466953017</v>
      </c>
      <c r="AA57">
        <f t="shared" si="4"/>
        <v>30.21037238301377</v>
      </c>
      <c r="AB57">
        <f t="shared" si="5"/>
        <v>35.925848239259615</v>
      </c>
      <c r="AC57">
        <f t="shared" si="6"/>
        <v>38.375337891936411</v>
      </c>
      <c r="AD57">
        <f t="shared" si="7"/>
        <v>45.723806849966785</v>
      </c>
      <c r="AE57">
        <f t="shared" si="8"/>
        <v>48.989793053535841</v>
      </c>
      <c r="AF57">
        <f t="shared" si="9"/>
        <v>62.053737867812067</v>
      </c>
      <c r="AG57">
        <f t="shared" si="10"/>
        <v>57.971255113350743</v>
      </c>
      <c r="AH57">
        <f t="shared" si="11"/>
        <v>59.195999939689145</v>
      </c>
      <c r="AI57">
        <f t="shared" si="12"/>
        <v>60.420744766027539</v>
      </c>
      <c r="AJ57">
        <f>$V57*N57</f>
        <v>62.870234418704328</v>
      </c>
    </row>
    <row r="58" spans="1:39" x14ac:dyDescent="0.2">
      <c r="A58" s="2"/>
      <c r="B58" s="26">
        <v>10</v>
      </c>
      <c r="C58" s="26">
        <v>20</v>
      </c>
      <c r="D58" s="26">
        <v>30</v>
      </c>
      <c r="E58" s="26">
        <v>40</v>
      </c>
      <c r="F58" s="26">
        <v>50</v>
      </c>
      <c r="G58" s="26">
        <v>60</v>
      </c>
      <c r="H58" s="26">
        <v>70</v>
      </c>
      <c r="I58" s="26">
        <v>80</v>
      </c>
      <c r="J58" s="26">
        <v>90</v>
      </c>
      <c r="K58" s="26">
        <v>100</v>
      </c>
      <c r="L58" s="26">
        <v>110</v>
      </c>
      <c r="M58" s="26">
        <v>120</v>
      </c>
      <c r="N58" s="26">
        <v>140</v>
      </c>
      <c r="O58" s="27">
        <f>AVERAGE(O3:O57)</f>
        <v>70.625454545454545</v>
      </c>
      <c r="Q58" s="2">
        <f>AVERAGE(Q3:Q57)</f>
        <v>75.50363636363636</v>
      </c>
      <c r="S58" t="s">
        <v>197</v>
      </c>
      <c r="T58">
        <v>68.8</v>
      </c>
    </row>
    <row r="59" spans="1:39" x14ac:dyDescent="0.2">
      <c r="B59" s="2">
        <f>AVERAGE(B3:B57)</f>
        <v>0.34545454545454546</v>
      </c>
      <c r="C59" s="2">
        <f t="shared" ref="C59:N59" si="22">AVERAGE(C3:C57)</f>
        <v>1.9454545454545455</v>
      </c>
      <c r="D59" s="2">
        <f t="shared" si="22"/>
        <v>10.081818181818182</v>
      </c>
      <c r="E59" s="2">
        <f t="shared" si="22"/>
        <v>21.663636363636364</v>
      </c>
      <c r="F59" s="2">
        <f t="shared" si="22"/>
        <v>33.167309458218554</v>
      </c>
      <c r="G59" s="2">
        <f t="shared" si="22"/>
        <v>42.579871066884053</v>
      </c>
      <c r="H59" s="2">
        <f t="shared" si="22"/>
        <v>50.986065197428829</v>
      </c>
      <c r="I59" s="2">
        <f t="shared" si="22"/>
        <v>57.781818181818181</v>
      </c>
      <c r="J59" s="2">
        <f t="shared" si="22"/>
        <v>64.957075913776947</v>
      </c>
      <c r="K59" s="2">
        <f t="shared" si="22"/>
        <v>69.365491651205943</v>
      </c>
      <c r="L59" s="2">
        <f t="shared" si="22"/>
        <v>73.249625117150885</v>
      </c>
      <c r="M59" s="2">
        <f t="shared" si="22"/>
        <v>77.077226813590457</v>
      </c>
      <c r="N59" s="2">
        <f t="shared" si="22"/>
        <v>83.341965105601474</v>
      </c>
      <c r="O59" s="2"/>
      <c r="V59">
        <f>SUM(V3:V57)</f>
        <v>53.028905572586254</v>
      </c>
      <c r="W59" t="s">
        <v>241</v>
      </c>
      <c r="X59">
        <f>SUM(X3:X57)/$V$59</f>
        <v>0.35271328570476562</v>
      </c>
      <c r="Y59">
        <f t="shared" ref="Y59:AG59" si="23">SUM(Y3:Y57)/$V$59</f>
        <v>1.9590101006778433</v>
      </c>
      <c r="Z59">
        <f t="shared" si="23"/>
        <v>10.055175464989127</v>
      </c>
      <c r="AA59">
        <f t="shared" si="23"/>
        <v>21.596598683062695</v>
      </c>
      <c r="AB59">
        <f t="shared" si="23"/>
        <v>33.087755892833655</v>
      </c>
      <c r="AC59">
        <f t="shared" si="23"/>
        <v>42.517188716313534</v>
      </c>
      <c r="AD59">
        <f t="shared" si="23"/>
        <v>50.908853203379159</v>
      </c>
      <c r="AE59">
        <f t="shared" si="23"/>
        <v>57.738330755340023</v>
      </c>
      <c r="AF59">
        <f t="shared" si="23"/>
        <v>64.947677734902939</v>
      </c>
      <c r="AG59">
        <f t="shared" si="23"/>
        <v>69.432690769904738</v>
      </c>
      <c r="AH59">
        <f>SUM(AH3:AH57)/$V$59</f>
        <v>73.303737549529444</v>
      </c>
      <c r="AI59">
        <f t="shared" ref="AI59:AJ59" si="24">SUM(AI3:AI57)/$V$59</f>
        <v>77.118312336509007</v>
      </c>
      <c r="AJ59">
        <f t="shared" si="24"/>
        <v>83.385673107257105</v>
      </c>
      <c r="AL59" t="s">
        <v>195</v>
      </c>
      <c r="AM59">
        <v>68.900000000000006</v>
      </c>
    </row>
    <row r="60" spans="1:39" x14ac:dyDescent="0.2">
      <c r="A60" s="2" t="s">
        <v>190</v>
      </c>
      <c r="B60" s="2">
        <f>STDEV(B3:B57)</f>
        <v>1.6467496809729498</v>
      </c>
      <c r="C60" s="2">
        <f t="shared" ref="C60:N60" si="25">STDEV(C3:C57)</f>
        <v>3.2853106387777085</v>
      </c>
      <c r="D60" s="2">
        <f t="shared" si="25"/>
        <v>7.7374531868168228</v>
      </c>
      <c r="E60" s="2">
        <f t="shared" si="25"/>
        <v>11.731587048653505</v>
      </c>
      <c r="F60" s="2">
        <f t="shared" si="25"/>
        <v>13.319610091817825</v>
      </c>
      <c r="G60" s="2">
        <f t="shared" si="25"/>
        <v>14.004695357741596</v>
      </c>
      <c r="H60" s="2">
        <f t="shared" si="25"/>
        <v>13.801255415776701</v>
      </c>
      <c r="I60" s="2">
        <f t="shared" si="25"/>
        <v>14.665013680955978</v>
      </c>
      <c r="J60" s="2">
        <f t="shared" si="25"/>
        <v>14.049677308206245</v>
      </c>
      <c r="K60" s="2">
        <f t="shared" si="25"/>
        <v>13.557699835900626</v>
      </c>
      <c r="L60" s="2">
        <f t="shared" si="25"/>
        <v>12.714947740580588</v>
      </c>
      <c r="M60" s="2">
        <f t="shared" si="25"/>
        <v>11.803166438834365</v>
      </c>
      <c r="N60" s="2">
        <f t="shared" si="25"/>
        <v>10.940387969967539</v>
      </c>
      <c r="S60" t="s">
        <v>210</v>
      </c>
      <c r="T60">
        <v>66.400000000000006</v>
      </c>
      <c r="W60" t="s">
        <v>209</v>
      </c>
      <c r="X60" s="2">
        <f>STDEV(X3:X57)/SQRT(COUNT(X3:X57))</f>
        <v>0.21866803014800454</v>
      </c>
      <c r="Y60" s="2">
        <f t="shared" ref="Y60:AH60" si="26">STDEV(Y3:Y57)/SQRT(COUNT(Y3:Y57))</f>
        <v>0.43328237416688464</v>
      </c>
      <c r="Z60" s="2">
        <f t="shared" si="26"/>
        <v>1.0244910144238855</v>
      </c>
      <c r="AA60" s="2">
        <f t="shared" si="26"/>
        <v>1.5539038117984203</v>
      </c>
      <c r="AB60" s="2">
        <f t="shared" si="26"/>
        <v>1.7598828636999582</v>
      </c>
      <c r="AC60" s="2">
        <f t="shared" si="26"/>
        <v>1.8619122991142962</v>
      </c>
      <c r="AD60" s="2">
        <f t="shared" si="26"/>
        <v>1.8317085814720402</v>
      </c>
      <c r="AE60" s="2">
        <f t="shared" si="26"/>
        <v>1.9739960895786905</v>
      </c>
      <c r="AF60" s="2">
        <f t="shared" si="26"/>
        <v>1.9188853330861086</v>
      </c>
      <c r="AG60" s="2">
        <f t="shared" si="26"/>
        <v>1.9044949753062053</v>
      </c>
      <c r="AH60" s="2">
        <f t="shared" si="26"/>
        <v>1.79730311635048</v>
      </c>
      <c r="AI60" s="2">
        <f>STDEV(AI3:AI57)/SQRT(COUNT(AI3:AI57))</f>
        <v>1.6737194291555089</v>
      </c>
      <c r="AJ60" s="2">
        <f>STDEV(AJ3:AJ57)/SQRT(COUNT(AJ3:AJ57))</f>
        <v>1.5676520026634921</v>
      </c>
    </row>
    <row r="61" spans="1:39" x14ac:dyDescent="0.2">
      <c r="A61" s="2" t="s">
        <v>209</v>
      </c>
      <c r="B61" s="2">
        <f>B60/SQRT(COUNT(B3:B57))</f>
        <v>0.22204768168467012</v>
      </c>
      <c r="C61" s="2">
        <f t="shared" ref="C61:N61" si="27">C60/SQRT(COUNT(C3:C57))</f>
        <v>0.44299119616259142</v>
      </c>
      <c r="D61" s="2">
        <f t="shared" si="27"/>
        <v>1.0433179748735353</v>
      </c>
      <c r="E61" s="2">
        <f t="shared" si="27"/>
        <v>1.581886874935549</v>
      </c>
      <c r="F61" s="2">
        <f t="shared" si="27"/>
        <v>1.7960158583935177</v>
      </c>
      <c r="G61" s="2">
        <f t="shared" si="27"/>
        <v>1.8883927368057978</v>
      </c>
      <c r="H61" s="2">
        <f t="shared" si="27"/>
        <v>1.8609609006273453</v>
      </c>
      <c r="I61" s="2">
        <f t="shared" si="27"/>
        <v>1.9774300413444168</v>
      </c>
      <c r="J61" s="2">
        <f t="shared" si="27"/>
        <v>1.8944581017691169</v>
      </c>
      <c r="K61" s="2">
        <f t="shared" si="27"/>
        <v>1.8281198729364245</v>
      </c>
      <c r="L61" s="2">
        <f t="shared" si="27"/>
        <v>1.7144832035853486</v>
      </c>
      <c r="M61" s="2">
        <f t="shared" si="27"/>
        <v>1.5915386379385768</v>
      </c>
      <c r="N61" s="2">
        <f t="shared" si="27"/>
        <v>1.4752016129293246</v>
      </c>
      <c r="S61" t="s">
        <v>211</v>
      </c>
      <c r="T61">
        <v>71.3</v>
      </c>
      <c r="W61" t="s">
        <v>300</v>
      </c>
      <c r="X61">
        <f>X59+X60</f>
        <v>0.57138131585277019</v>
      </c>
      <c r="Y61">
        <f t="shared" ref="Y61:AJ61" si="28">Y59+Y60</f>
        <v>2.3922924748447278</v>
      </c>
      <c r="Z61">
        <f t="shared" si="28"/>
        <v>11.079666479413012</v>
      </c>
      <c r="AA61">
        <f t="shared" si="28"/>
        <v>23.150502494861115</v>
      </c>
      <c r="AB61">
        <f t="shared" si="28"/>
        <v>34.847638756533613</v>
      </c>
      <c r="AC61">
        <f t="shared" si="28"/>
        <v>44.379101015427828</v>
      </c>
      <c r="AD61">
        <f t="shared" si="28"/>
        <v>52.740561784851202</v>
      </c>
      <c r="AE61">
        <f t="shared" si="28"/>
        <v>59.712326844918714</v>
      </c>
      <c r="AF61">
        <f t="shared" si="28"/>
        <v>66.866563067989048</v>
      </c>
      <c r="AG61">
        <f t="shared" si="28"/>
        <v>71.337185745210945</v>
      </c>
      <c r="AH61">
        <f t="shared" si="28"/>
        <v>75.101040665879921</v>
      </c>
      <c r="AI61">
        <f t="shared" si="28"/>
        <v>78.792031765664518</v>
      </c>
      <c r="AJ61">
        <f t="shared" si="28"/>
        <v>84.953325109920598</v>
      </c>
      <c r="AL61" t="s">
        <v>302</v>
      </c>
      <c r="AM61">
        <v>66.5</v>
      </c>
    </row>
    <row r="62" spans="1:39" x14ac:dyDescent="0.2">
      <c r="A62" s="2" t="s">
        <v>207</v>
      </c>
      <c r="B62" s="2">
        <f>B59+B61</f>
        <v>0.56750222713921561</v>
      </c>
      <c r="C62" s="2">
        <f t="shared" ref="C62:N62" si="29">C59+C61</f>
        <v>2.388445741617137</v>
      </c>
      <c r="D62" s="2">
        <f t="shared" si="29"/>
        <v>11.125136156691717</v>
      </c>
      <c r="E62" s="2">
        <f t="shared" si="29"/>
        <v>23.245523238571913</v>
      </c>
      <c r="F62" s="2">
        <f t="shared" si="29"/>
        <v>34.963325316612071</v>
      </c>
      <c r="G62" s="2">
        <f t="shared" si="29"/>
        <v>44.468263803689851</v>
      </c>
      <c r="H62" s="2">
        <f t="shared" si="29"/>
        <v>52.847026098056176</v>
      </c>
      <c r="I62" s="2">
        <f t="shared" si="29"/>
        <v>59.759248223162601</v>
      </c>
      <c r="J62" s="2">
        <f t="shared" si="29"/>
        <v>66.851534015546065</v>
      </c>
      <c r="K62" s="2">
        <f t="shared" si="29"/>
        <v>71.193611524142369</v>
      </c>
      <c r="L62" s="2">
        <f t="shared" si="29"/>
        <v>74.96410832073623</v>
      </c>
      <c r="M62" s="2">
        <f t="shared" si="29"/>
        <v>78.66876545152904</v>
      </c>
      <c r="N62" s="2">
        <f t="shared" si="29"/>
        <v>84.8171667185308</v>
      </c>
      <c r="W62" t="s">
        <v>301</v>
      </c>
      <c r="X62">
        <f>X59-X60</f>
        <v>0.13404525555676108</v>
      </c>
      <c r="Y62">
        <f t="shared" ref="Y62:AJ62" si="30">Y59-Y60</f>
        <v>1.5257277265109588</v>
      </c>
      <c r="Z62">
        <f t="shared" si="30"/>
        <v>9.0306844505652411</v>
      </c>
      <c r="AA62">
        <f t="shared" si="30"/>
        <v>20.042694871264274</v>
      </c>
      <c r="AB62">
        <f t="shared" si="30"/>
        <v>31.327873029133698</v>
      </c>
      <c r="AC62">
        <f t="shared" si="30"/>
        <v>40.655276417199239</v>
      </c>
      <c r="AD62">
        <f t="shared" si="30"/>
        <v>49.077144621907117</v>
      </c>
      <c r="AE62">
        <f t="shared" si="30"/>
        <v>55.764334665761332</v>
      </c>
      <c r="AF62">
        <f t="shared" si="30"/>
        <v>63.02879240181683</v>
      </c>
      <c r="AG62">
        <f t="shared" si="30"/>
        <v>67.528195794598531</v>
      </c>
      <c r="AH62">
        <f t="shared" si="30"/>
        <v>71.506434433178967</v>
      </c>
      <c r="AI62">
        <f t="shared" si="30"/>
        <v>75.444592907353496</v>
      </c>
      <c r="AJ62">
        <f t="shared" si="30"/>
        <v>81.818021104593612</v>
      </c>
      <c r="AL62" t="s">
        <v>303</v>
      </c>
      <c r="AM62">
        <v>71.400000000000006</v>
      </c>
    </row>
    <row r="63" spans="1:39" x14ac:dyDescent="0.2">
      <c r="A63" s="2" t="s">
        <v>208</v>
      </c>
      <c r="B63" s="2">
        <f>B59-B61</f>
        <v>0.12340686376987534</v>
      </c>
      <c r="C63" s="2">
        <f t="shared" ref="C63:N63" si="31">C59-C61</f>
        <v>1.5024633492919541</v>
      </c>
      <c r="D63" s="2">
        <f t="shared" si="31"/>
        <v>9.0385002069446472</v>
      </c>
      <c r="E63" s="2">
        <f t="shared" si="31"/>
        <v>20.081749488700815</v>
      </c>
      <c r="F63" s="2">
        <f t="shared" si="31"/>
        <v>31.371293599825037</v>
      </c>
      <c r="G63" s="2">
        <f t="shared" si="31"/>
        <v>40.691478330078255</v>
      </c>
      <c r="H63" s="2">
        <f t="shared" si="31"/>
        <v>49.125104296801481</v>
      </c>
      <c r="I63" s="2">
        <f t="shared" si="31"/>
        <v>55.804388140473762</v>
      </c>
      <c r="J63" s="2">
        <f t="shared" si="31"/>
        <v>63.062617812007829</v>
      </c>
      <c r="K63" s="2">
        <f t="shared" si="31"/>
        <v>67.537371778269517</v>
      </c>
      <c r="L63" s="2">
        <f t="shared" si="31"/>
        <v>71.535141913565539</v>
      </c>
      <c r="M63" s="2">
        <f t="shared" si="31"/>
        <v>75.485688175651873</v>
      </c>
      <c r="N63" s="2">
        <f t="shared" si="31"/>
        <v>81.866763492672149</v>
      </c>
    </row>
    <row r="67" spans="22:32" x14ac:dyDescent="0.2">
      <c r="V67" s="16"/>
      <c r="W67" s="17">
        <v>0</v>
      </c>
      <c r="X67" s="17">
        <v>5</v>
      </c>
      <c r="Y67" s="17">
        <v>10</v>
      </c>
      <c r="Z67" s="17">
        <v>15</v>
      </c>
      <c r="AA67" s="17">
        <v>20</v>
      </c>
      <c r="AB67" s="17">
        <v>25</v>
      </c>
      <c r="AC67" s="17">
        <v>30</v>
      </c>
      <c r="AD67" s="17">
        <v>35</v>
      </c>
      <c r="AE67" s="17">
        <v>40</v>
      </c>
      <c r="AF67" s="17">
        <v>45</v>
      </c>
    </row>
    <row r="68" spans="22:32" x14ac:dyDescent="0.2">
      <c r="V68" s="16">
        <v>0</v>
      </c>
      <c r="W68" s="2">
        <v>40.4</v>
      </c>
      <c r="X68" s="2">
        <v>42</v>
      </c>
      <c r="Y68" s="2">
        <v>45.7</v>
      </c>
      <c r="Z68" s="2">
        <v>52.3</v>
      </c>
      <c r="AA68" s="2">
        <v>64.400000000000006</v>
      </c>
      <c r="AB68" s="2">
        <v>73.2</v>
      </c>
      <c r="AC68" s="2">
        <v>91.5</v>
      </c>
      <c r="AD68" s="2">
        <v>85.2</v>
      </c>
      <c r="AE68" s="2">
        <v>86.4</v>
      </c>
      <c r="AF68" s="2">
        <v>83.2</v>
      </c>
    </row>
    <row r="69" spans="22:32" x14ac:dyDescent="0.2">
      <c r="V69" s="16">
        <v>4</v>
      </c>
      <c r="W69">
        <v>0</v>
      </c>
      <c r="X69" s="2">
        <v>41</v>
      </c>
      <c r="Y69" s="2">
        <v>48.4</v>
      </c>
      <c r="Z69" s="2">
        <v>50.2</v>
      </c>
      <c r="AA69" s="2">
        <v>69.400000000000006</v>
      </c>
      <c r="AB69" s="2">
        <v>72.599999999999994</v>
      </c>
      <c r="AC69" s="2">
        <v>89.4</v>
      </c>
      <c r="AD69" s="2">
        <v>90.8</v>
      </c>
      <c r="AE69" s="2">
        <v>91.8</v>
      </c>
      <c r="AF69" s="2">
        <v>81.8</v>
      </c>
    </row>
    <row r="70" spans="22:32" x14ac:dyDescent="0.2">
      <c r="V70" s="16">
        <v>8</v>
      </c>
      <c r="W70">
        <v>0</v>
      </c>
      <c r="X70" s="2">
        <v>0</v>
      </c>
      <c r="Y70" s="2">
        <v>48.4</v>
      </c>
      <c r="Z70" s="2">
        <v>54.1</v>
      </c>
      <c r="AA70" s="2">
        <v>65.900000000000006</v>
      </c>
      <c r="AB70" s="2">
        <v>82.6</v>
      </c>
      <c r="AC70" s="2">
        <v>93.9</v>
      </c>
      <c r="AD70" s="2">
        <v>90.2</v>
      </c>
      <c r="AE70" s="2">
        <v>90.3</v>
      </c>
      <c r="AF70" s="2">
        <v>79.900000000000006</v>
      </c>
    </row>
    <row r="71" spans="22:32" x14ac:dyDescent="0.2">
      <c r="V71" s="16">
        <v>12</v>
      </c>
      <c r="W71">
        <v>0</v>
      </c>
      <c r="X71">
        <v>0</v>
      </c>
      <c r="Y71">
        <v>0</v>
      </c>
      <c r="Z71" s="2">
        <v>58.2</v>
      </c>
      <c r="AA71" s="2">
        <v>62.5</v>
      </c>
      <c r="AB71" s="2">
        <v>79.5</v>
      </c>
      <c r="AC71" s="2">
        <v>84.2</v>
      </c>
      <c r="AD71" s="2">
        <v>94.7</v>
      </c>
      <c r="AE71" s="2">
        <v>79.3</v>
      </c>
      <c r="AF71" s="2">
        <v>76.900000000000006</v>
      </c>
    </row>
    <row r="72" spans="22:32" x14ac:dyDescent="0.2">
      <c r="V72" s="16">
        <v>16</v>
      </c>
      <c r="W72">
        <v>0</v>
      </c>
      <c r="X72">
        <v>0</v>
      </c>
      <c r="Y72">
        <v>0</v>
      </c>
      <c r="Z72">
        <v>0</v>
      </c>
      <c r="AA72" s="2">
        <v>65.900000000000006</v>
      </c>
      <c r="AB72" s="2">
        <v>75.7</v>
      </c>
      <c r="AC72" s="2">
        <v>75.8</v>
      </c>
      <c r="AD72" s="2">
        <v>90.2</v>
      </c>
      <c r="AE72" s="2">
        <v>79.8</v>
      </c>
      <c r="AF72" s="2">
        <v>69.900000000000006</v>
      </c>
    </row>
    <row r="73" spans="22:32" x14ac:dyDescent="0.2">
      <c r="V73" s="16">
        <v>20</v>
      </c>
      <c r="W73">
        <v>0</v>
      </c>
      <c r="X73">
        <v>0</v>
      </c>
      <c r="Y73">
        <v>0</v>
      </c>
      <c r="Z73">
        <v>0</v>
      </c>
      <c r="AA73">
        <v>0</v>
      </c>
      <c r="AB73" s="2">
        <v>74.599999999999994</v>
      </c>
      <c r="AC73" s="2">
        <v>77.900000000000006</v>
      </c>
      <c r="AD73" s="2">
        <v>65.2</v>
      </c>
      <c r="AE73" s="2">
        <v>68.8</v>
      </c>
      <c r="AF73" s="2">
        <v>72.7</v>
      </c>
    </row>
    <row r="74" spans="22:32" x14ac:dyDescent="0.2">
      <c r="V74" s="16">
        <v>24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s="2">
        <v>75.3</v>
      </c>
      <c r="AD74" s="2">
        <v>58.6</v>
      </c>
      <c r="AE74" s="2">
        <v>68.099999999999994</v>
      </c>
      <c r="AF74" s="2">
        <v>60.3</v>
      </c>
    </row>
    <row r="75" spans="22:32" x14ac:dyDescent="0.2">
      <c r="V75" s="16">
        <v>28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2">
        <v>60.9</v>
      </c>
      <c r="AE75" s="2">
        <v>62</v>
      </c>
      <c r="AF75" s="2">
        <v>60.7</v>
      </c>
    </row>
    <row r="76" spans="22:32" x14ac:dyDescent="0.2">
      <c r="V76" s="16">
        <v>32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s="2">
        <v>57</v>
      </c>
      <c r="AF76" s="2">
        <v>65.099999999999994</v>
      </c>
    </row>
    <row r="77" spans="22:32" x14ac:dyDescent="0.2">
      <c r="V77" s="16">
        <v>35.299999999999997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59.6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P143"/>
  <sheetViews>
    <sheetView topLeftCell="A55" workbookViewId="0">
      <selection activeCell="E57" sqref="E57"/>
    </sheetView>
  </sheetViews>
  <sheetFormatPr baseColWidth="10" defaultRowHeight="16" x14ac:dyDescent="0.2"/>
  <cols>
    <col min="2" max="2" width="13.5" customWidth="1"/>
  </cols>
  <sheetData>
    <row r="3" spans="1:15" x14ac:dyDescent="0.2">
      <c r="B3">
        <v>0</v>
      </c>
      <c r="C3" s="26">
        <v>10</v>
      </c>
      <c r="D3" s="26">
        <v>20</v>
      </c>
      <c r="E3" s="26">
        <v>30</v>
      </c>
      <c r="F3" s="26">
        <v>40</v>
      </c>
      <c r="G3" s="26">
        <v>50</v>
      </c>
      <c r="H3" s="26">
        <v>60</v>
      </c>
      <c r="I3" s="26">
        <v>70</v>
      </c>
      <c r="J3" s="26">
        <v>80</v>
      </c>
      <c r="K3" s="26">
        <v>90</v>
      </c>
      <c r="L3" s="26">
        <v>100</v>
      </c>
      <c r="M3" s="26">
        <v>110</v>
      </c>
      <c r="N3" s="26">
        <v>120</v>
      </c>
      <c r="O3" s="26">
        <v>140</v>
      </c>
    </row>
    <row r="4" spans="1:15" x14ac:dyDescent="0.2">
      <c r="A4">
        <v>800</v>
      </c>
      <c r="B4" t="s">
        <v>198</v>
      </c>
      <c r="C4">
        <v>0.1</v>
      </c>
      <c r="D4">
        <v>0.96883333333333332</v>
      </c>
      <c r="E4">
        <v>6.7019797979797984</v>
      </c>
      <c r="F4">
        <v>16.492180134680137</v>
      </c>
      <c r="G4">
        <v>26.359092592592592</v>
      </c>
      <c r="H4">
        <v>35.634160246533135</v>
      </c>
      <c r="I4">
        <v>44.773027734976885</v>
      </c>
      <c r="J4">
        <v>51.776553672316382</v>
      </c>
      <c r="K4">
        <v>58.014821092278723</v>
      </c>
      <c r="L4">
        <v>62.336271186440683</v>
      </c>
      <c r="M4">
        <v>66.631779661016949</v>
      </c>
      <c r="N4">
        <v>70.967089787389313</v>
      </c>
      <c r="O4">
        <v>78.827966101694926</v>
      </c>
    </row>
    <row r="5" spans="1:15" x14ac:dyDescent="0.2">
      <c r="A5">
        <v>800</v>
      </c>
      <c r="B5" t="s">
        <v>118</v>
      </c>
      <c r="C5">
        <v>1.9758771929824561</v>
      </c>
      <c r="D5">
        <v>15.192982456140351</v>
      </c>
      <c r="E5">
        <v>32.208333333333336</v>
      </c>
      <c r="F5">
        <v>44.491228070175438</v>
      </c>
      <c r="G5">
        <v>52.350877192982459</v>
      </c>
      <c r="H5">
        <v>61.326067694488749</v>
      </c>
      <c r="I5">
        <v>66.21052631578948</v>
      </c>
      <c r="J5">
        <v>71.744107744107737</v>
      </c>
      <c r="K5">
        <f>AVERAGE(L5,J5)</f>
        <v>78.071548821548816</v>
      </c>
      <c r="L5">
        <v>84.398989898989896</v>
      </c>
    </row>
    <row r="6" spans="1:15" x14ac:dyDescent="0.2">
      <c r="A6">
        <v>800</v>
      </c>
      <c r="B6" t="s">
        <v>199</v>
      </c>
      <c r="C6">
        <v>3.6727272727272728</v>
      </c>
      <c r="D6">
        <v>25.127272727272729</v>
      </c>
      <c r="E6">
        <v>43.327272727272728</v>
      </c>
      <c r="F6">
        <v>55.127272727272725</v>
      </c>
      <c r="G6">
        <v>63.509090909090908</v>
      </c>
      <c r="H6">
        <v>71.79357208448117</v>
      </c>
      <c r="I6">
        <v>71.125</v>
      </c>
    </row>
    <row r="7" spans="1:15" x14ac:dyDescent="0.2">
      <c r="C7">
        <f>C4/100</f>
        <v>1E-3</v>
      </c>
      <c r="D7">
        <f t="shared" ref="D7:O7" si="0">D4/100</f>
        <v>9.6883333333333335E-3</v>
      </c>
      <c r="E7">
        <f t="shared" si="0"/>
        <v>6.7019797979797985E-2</v>
      </c>
      <c r="F7">
        <f t="shared" si="0"/>
        <v>0.16492180134680137</v>
      </c>
      <c r="G7">
        <f t="shared" si="0"/>
        <v>0.26359092592592592</v>
      </c>
      <c r="H7">
        <f t="shared" si="0"/>
        <v>0.35634160246533136</v>
      </c>
      <c r="I7">
        <f t="shared" si="0"/>
        <v>0.44773027734976883</v>
      </c>
      <c r="J7">
        <f t="shared" si="0"/>
        <v>0.51776553672316383</v>
      </c>
      <c r="K7">
        <f t="shared" si="0"/>
        <v>0.58014821092278723</v>
      </c>
      <c r="L7">
        <f t="shared" si="0"/>
        <v>0.62336271186440684</v>
      </c>
      <c r="M7">
        <f t="shared" si="0"/>
        <v>0.66631779661016954</v>
      </c>
      <c r="N7">
        <f t="shared" si="0"/>
        <v>0.70967089787389315</v>
      </c>
      <c r="O7">
        <f t="shared" si="0"/>
        <v>0.78827966101694924</v>
      </c>
    </row>
    <row r="8" spans="1:15" x14ac:dyDescent="0.2">
      <c r="C8">
        <f t="shared" ref="C8:O8" si="1">C5/100</f>
        <v>1.9758771929824562E-2</v>
      </c>
      <c r="D8">
        <f t="shared" si="1"/>
        <v>0.1519298245614035</v>
      </c>
      <c r="E8">
        <f t="shared" si="1"/>
        <v>0.32208333333333333</v>
      </c>
      <c r="F8">
        <f t="shared" si="1"/>
        <v>0.44491228070175437</v>
      </c>
      <c r="G8">
        <f t="shared" si="1"/>
        <v>0.52350877192982459</v>
      </c>
      <c r="H8">
        <f t="shared" si="1"/>
        <v>0.61326067694488751</v>
      </c>
      <c r="I8">
        <f t="shared" si="1"/>
        <v>0.66210526315789475</v>
      </c>
      <c r="J8">
        <f t="shared" si="1"/>
        <v>0.71744107744107732</v>
      </c>
      <c r="K8">
        <f t="shared" si="1"/>
        <v>0.7807154882154882</v>
      </c>
      <c r="L8">
        <f t="shared" si="1"/>
        <v>0.84398989898989896</v>
      </c>
      <c r="M8">
        <f t="shared" si="1"/>
        <v>0</v>
      </c>
      <c r="N8">
        <f t="shared" si="1"/>
        <v>0</v>
      </c>
      <c r="O8">
        <f t="shared" si="1"/>
        <v>0</v>
      </c>
    </row>
    <row r="9" spans="1:15" x14ac:dyDescent="0.2">
      <c r="C9">
        <f t="shared" ref="C9:O9" si="2">C6/100</f>
        <v>3.6727272727272726E-2</v>
      </c>
      <c r="D9">
        <f t="shared" si="2"/>
        <v>0.25127272727272731</v>
      </c>
      <c r="E9">
        <f t="shared" si="2"/>
        <v>0.43327272727272725</v>
      </c>
      <c r="F9">
        <f t="shared" si="2"/>
        <v>0.55127272727272725</v>
      </c>
      <c r="G9">
        <f t="shared" si="2"/>
        <v>0.63509090909090904</v>
      </c>
      <c r="H9">
        <f t="shared" si="2"/>
        <v>0.71793572084481172</v>
      </c>
      <c r="I9">
        <f t="shared" si="2"/>
        <v>0.71125000000000005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</row>
    <row r="10" spans="1:15" x14ac:dyDescent="0.2"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</row>
    <row r="12" spans="1:15" x14ac:dyDescent="0.2">
      <c r="A12">
        <v>1000</v>
      </c>
      <c r="B12" t="s">
        <v>198</v>
      </c>
      <c r="C12">
        <v>0.34545454545454546</v>
      </c>
      <c r="D12">
        <v>1.9454545454545455</v>
      </c>
      <c r="E12">
        <v>10.081818181818182</v>
      </c>
      <c r="F12">
        <v>21.663636363636364</v>
      </c>
      <c r="G12">
        <v>33.167309458218554</v>
      </c>
      <c r="H12">
        <v>42.579871066884053</v>
      </c>
      <c r="I12">
        <v>50.986065197428829</v>
      </c>
      <c r="J12">
        <v>57.781818181818181</v>
      </c>
      <c r="K12">
        <v>64.957075913776947</v>
      </c>
      <c r="L12">
        <v>69.365491651205943</v>
      </c>
      <c r="M12">
        <v>73.249625117150885</v>
      </c>
      <c r="N12">
        <v>77.077226813590457</v>
      </c>
      <c r="O12">
        <v>83.341965105601474</v>
      </c>
    </row>
    <row r="13" spans="1:15" x14ac:dyDescent="0.2">
      <c r="A13">
        <v>1000</v>
      </c>
      <c r="B13" t="s">
        <v>118</v>
      </c>
      <c r="C13">
        <v>3.5545454545454547</v>
      </c>
      <c r="D13">
        <v>19</v>
      </c>
      <c r="E13">
        <v>36.799999999999997</v>
      </c>
      <c r="F13">
        <v>49.563636363636363</v>
      </c>
      <c r="G13">
        <v>58.5</v>
      </c>
      <c r="H13">
        <v>67.345454545454544</v>
      </c>
      <c r="I13">
        <v>73.5</v>
      </c>
      <c r="J13">
        <v>80.527272727272731</v>
      </c>
      <c r="K13">
        <f>AVERAGE(J13,L13)</f>
        <v>85.890909090909091</v>
      </c>
      <c r="L13">
        <v>91.25454545454545</v>
      </c>
    </row>
    <row r="14" spans="1:15" x14ac:dyDescent="0.2">
      <c r="A14">
        <v>1000</v>
      </c>
      <c r="B14" t="s">
        <v>199</v>
      </c>
      <c r="C14">
        <v>7.1960784313725492</v>
      </c>
      <c r="D14">
        <v>31.2</v>
      </c>
      <c r="E14">
        <v>46.290909090909089</v>
      </c>
      <c r="F14">
        <v>57.381818181818183</v>
      </c>
      <c r="G14">
        <v>67.163636363636357</v>
      </c>
      <c r="H14">
        <v>77.181818181818187</v>
      </c>
    </row>
    <row r="15" spans="1:15" x14ac:dyDescent="0.2">
      <c r="C15">
        <f>C12/100</f>
        <v>3.4545454545454545E-3</v>
      </c>
      <c r="D15">
        <f t="shared" ref="D15:O15" si="3">D12/100</f>
        <v>1.9454545454545457E-2</v>
      </c>
      <c r="E15">
        <f t="shared" si="3"/>
        <v>0.10081818181818182</v>
      </c>
      <c r="F15">
        <f t="shared" si="3"/>
        <v>0.21663636363636363</v>
      </c>
      <c r="G15">
        <f t="shared" si="3"/>
        <v>0.33167309458218552</v>
      </c>
      <c r="H15">
        <f t="shared" si="3"/>
        <v>0.42579871066884051</v>
      </c>
      <c r="I15">
        <f t="shared" si="3"/>
        <v>0.50986065197428831</v>
      </c>
      <c r="J15">
        <f t="shared" si="3"/>
        <v>0.57781818181818179</v>
      </c>
      <c r="K15">
        <f t="shared" si="3"/>
        <v>0.64957075913776952</v>
      </c>
      <c r="L15">
        <f t="shared" si="3"/>
        <v>0.69365491651205946</v>
      </c>
      <c r="M15">
        <f t="shared" si="3"/>
        <v>0.73249625117150885</v>
      </c>
      <c r="N15">
        <f t="shared" si="3"/>
        <v>0.7707722681359046</v>
      </c>
      <c r="O15">
        <f t="shared" si="3"/>
        <v>0.83341965105601479</v>
      </c>
    </row>
    <row r="16" spans="1:15" x14ac:dyDescent="0.2">
      <c r="C16">
        <f t="shared" ref="C16:O16" si="4">C13/100</f>
        <v>3.5545454545454547E-2</v>
      </c>
      <c r="D16">
        <f t="shared" si="4"/>
        <v>0.19</v>
      </c>
      <c r="E16">
        <f t="shared" si="4"/>
        <v>0.36799999999999999</v>
      </c>
      <c r="F16">
        <f t="shared" si="4"/>
        <v>0.49563636363636365</v>
      </c>
      <c r="G16">
        <f t="shared" si="4"/>
        <v>0.58499999999999996</v>
      </c>
      <c r="H16">
        <f t="shared" si="4"/>
        <v>0.67345454545454542</v>
      </c>
      <c r="I16">
        <f t="shared" si="4"/>
        <v>0.73499999999999999</v>
      </c>
      <c r="J16">
        <f t="shared" si="4"/>
        <v>0.80527272727272736</v>
      </c>
      <c r="K16">
        <f t="shared" si="4"/>
        <v>0.85890909090909096</v>
      </c>
      <c r="L16">
        <f t="shared" si="4"/>
        <v>0.91254545454545455</v>
      </c>
      <c r="M16">
        <f t="shared" si="4"/>
        <v>0</v>
      </c>
      <c r="N16">
        <f t="shared" si="4"/>
        <v>0</v>
      </c>
      <c r="O16">
        <f t="shared" si="4"/>
        <v>0</v>
      </c>
    </row>
    <row r="17" spans="2:15" x14ac:dyDescent="0.2">
      <c r="C17">
        <f t="shared" ref="C17:O17" si="5">C14/100</f>
        <v>7.196078431372549E-2</v>
      </c>
      <c r="D17">
        <f t="shared" si="5"/>
        <v>0.312</v>
      </c>
      <c r="E17">
        <f t="shared" si="5"/>
        <v>0.46290909090909088</v>
      </c>
      <c r="F17">
        <f t="shared" si="5"/>
        <v>0.57381818181818178</v>
      </c>
      <c r="G17">
        <f t="shared" si="5"/>
        <v>0.67163636363636359</v>
      </c>
      <c r="H17">
        <f t="shared" si="5"/>
        <v>0.77181818181818185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</row>
    <row r="19" spans="2:15" x14ac:dyDescent="0.2">
      <c r="C19" s="3">
        <v>20</v>
      </c>
      <c r="D19" s="3">
        <v>30</v>
      </c>
      <c r="E19" s="3">
        <v>40</v>
      </c>
      <c r="F19" s="3">
        <v>60</v>
      </c>
      <c r="G19" s="3">
        <v>80</v>
      </c>
      <c r="H19" s="3">
        <v>100</v>
      </c>
      <c r="I19" s="3">
        <v>120</v>
      </c>
      <c r="J19" s="3">
        <v>140</v>
      </c>
      <c r="K19" s="3">
        <v>160</v>
      </c>
    </row>
    <row r="20" spans="2:15" x14ac:dyDescent="0.2">
      <c r="B20" t="s">
        <v>200</v>
      </c>
      <c r="C20">
        <v>6.890625</v>
      </c>
      <c r="D20">
        <v>21.7265625</v>
      </c>
      <c r="E20">
        <v>34.140625</v>
      </c>
      <c r="F20">
        <v>46.171875</v>
      </c>
      <c r="G20">
        <v>55.078125</v>
      </c>
      <c r="H20">
        <v>61.640625</v>
      </c>
      <c r="I20">
        <v>66.607142857142861</v>
      </c>
      <c r="J20">
        <v>74.499024846681095</v>
      </c>
      <c r="K20">
        <v>82.39369701479076</v>
      </c>
    </row>
    <row r="21" spans="2:15" x14ac:dyDescent="0.2">
      <c r="B21" t="s">
        <v>201</v>
      </c>
      <c r="C21" s="30">
        <v>20</v>
      </c>
      <c r="D21" s="30">
        <v>40</v>
      </c>
      <c r="E21" s="30">
        <v>60</v>
      </c>
      <c r="F21" s="30">
        <v>80</v>
      </c>
      <c r="G21" s="30">
        <v>100</v>
      </c>
      <c r="H21" s="30">
        <v>120</v>
      </c>
    </row>
    <row r="22" spans="2:15" x14ac:dyDescent="0.2">
      <c r="C22" s="15">
        <v>11.53125</v>
      </c>
      <c r="D22" s="15">
        <v>35.3359375</v>
      </c>
      <c r="E22" s="15">
        <v>47.205380154639172</v>
      </c>
      <c r="F22" s="15">
        <v>54.860677083333336</v>
      </c>
      <c r="G22" s="15">
        <v>61.5625</v>
      </c>
      <c r="H22" s="15">
        <v>65.154343434343431</v>
      </c>
    </row>
    <row r="23" spans="2:15" x14ac:dyDescent="0.2">
      <c r="C23">
        <f>C20/100</f>
        <v>6.8906250000000002E-2</v>
      </c>
      <c r="D23">
        <f t="shared" ref="D23:K23" si="6">D20/100</f>
        <v>0.21726562499999999</v>
      </c>
      <c r="E23">
        <f t="shared" si="6"/>
        <v>0.34140625000000002</v>
      </c>
      <c r="F23">
        <f t="shared" si="6"/>
        <v>0.46171875000000001</v>
      </c>
      <c r="G23">
        <f t="shared" si="6"/>
        <v>0.55078125</v>
      </c>
      <c r="H23">
        <f t="shared" si="6"/>
        <v>0.61640625000000004</v>
      </c>
      <c r="I23">
        <f t="shared" si="6"/>
        <v>0.66607142857142865</v>
      </c>
      <c r="J23">
        <f t="shared" si="6"/>
        <v>0.74499024846681094</v>
      </c>
      <c r="K23">
        <f t="shared" si="6"/>
        <v>0.82393697014790757</v>
      </c>
    </row>
    <row r="24" spans="2:15" x14ac:dyDescent="0.2">
      <c r="C24">
        <f t="shared" ref="C24:H24" si="7">C22/100</f>
        <v>0.1153125</v>
      </c>
      <c r="D24">
        <f t="shared" si="7"/>
        <v>0.35335937499999998</v>
      </c>
      <c r="E24">
        <f t="shared" si="7"/>
        <v>0.4720538015463917</v>
      </c>
      <c r="F24">
        <f t="shared" si="7"/>
        <v>0.54860677083333331</v>
      </c>
      <c r="G24">
        <f t="shared" si="7"/>
        <v>0.61562499999999998</v>
      </c>
      <c r="H24">
        <f t="shared" si="7"/>
        <v>0.65154343434343431</v>
      </c>
    </row>
    <row r="26" spans="2:15" x14ac:dyDescent="0.2">
      <c r="C26" s="26">
        <v>10</v>
      </c>
      <c r="D26" s="26">
        <v>20</v>
      </c>
      <c r="E26" s="26">
        <v>30</v>
      </c>
      <c r="F26" s="26">
        <v>40</v>
      </c>
      <c r="G26" s="26">
        <v>50</v>
      </c>
      <c r="H26" s="26">
        <v>60</v>
      </c>
      <c r="I26" s="26">
        <v>70</v>
      </c>
      <c r="J26" s="26">
        <v>80</v>
      </c>
      <c r="K26" s="26">
        <v>90</v>
      </c>
      <c r="L26" s="26">
        <v>100</v>
      </c>
      <c r="M26" s="26">
        <v>110</v>
      </c>
      <c r="N26" s="26">
        <v>120</v>
      </c>
      <c r="O26" s="26">
        <v>140</v>
      </c>
    </row>
    <row r="27" spans="2:15" x14ac:dyDescent="0.2">
      <c r="B27" s="2" t="s">
        <v>297</v>
      </c>
      <c r="C27" s="2">
        <v>0.1</v>
      </c>
      <c r="D27" s="2">
        <v>0.96883333333333332</v>
      </c>
      <c r="E27" s="2">
        <v>6.7019797979797984</v>
      </c>
      <c r="F27" s="2">
        <v>16.492180134680137</v>
      </c>
      <c r="G27" s="2">
        <v>26.359092592592592</v>
      </c>
      <c r="H27" s="2">
        <v>35.634160246533135</v>
      </c>
      <c r="I27" s="2">
        <v>44.773027734976885</v>
      </c>
      <c r="J27" s="2">
        <v>51.776553672316382</v>
      </c>
      <c r="K27" s="2">
        <v>58.014821092278723</v>
      </c>
      <c r="L27" s="2">
        <v>62.336271186440683</v>
      </c>
      <c r="M27" s="2">
        <v>66.631779661016949</v>
      </c>
      <c r="N27" s="2">
        <v>70.967089787389313</v>
      </c>
      <c r="O27" s="2">
        <v>78.827966101694926</v>
      </c>
    </row>
    <row r="28" spans="2:15" x14ac:dyDescent="0.2">
      <c r="B28" s="2" t="s">
        <v>190</v>
      </c>
      <c r="C28" s="2">
        <v>0.7745966692414834</v>
      </c>
      <c r="D28" s="2">
        <v>2.0898804536945321</v>
      </c>
      <c r="E28" s="2">
        <v>8.5165047338426021</v>
      </c>
      <c r="F28" s="2">
        <v>15.285876869108339</v>
      </c>
      <c r="G28" s="2">
        <v>18.402620575810523</v>
      </c>
      <c r="H28" s="2">
        <v>20.342114304135873</v>
      </c>
      <c r="I28" s="2">
        <v>22.195242875478311</v>
      </c>
      <c r="J28" s="2">
        <v>23.056663741723117</v>
      </c>
      <c r="K28" s="2">
        <v>22.03947894959239</v>
      </c>
      <c r="L28" s="2">
        <v>22.000134082530671</v>
      </c>
      <c r="M28" s="2">
        <v>22.219554814954158</v>
      </c>
      <c r="N28" s="2">
        <v>22.544369814343966</v>
      </c>
      <c r="O28" s="2">
        <v>23.389524311453457</v>
      </c>
    </row>
    <row r="29" spans="2:15" x14ac:dyDescent="0.2">
      <c r="B29" s="2" t="s">
        <v>209</v>
      </c>
      <c r="C29" s="2">
        <v>0.1</v>
      </c>
      <c r="D29" s="2">
        <v>0.2698024064241108</v>
      </c>
      <c r="E29" s="2">
        <v>1.0994760334023008</v>
      </c>
      <c r="F29" s="2">
        <v>1.9733982182077923</v>
      </c>
      <c r="G29" s="2">
        <v>2.3757681005562699</v>
      </c>
      <c r="H29" s="2">
        <v>2.6483177083028893</v>
      </c>
      <c r="I29" s="2">
        <v>2.8895744989134111</v>
      </c>
      <c r="J29" s="2">
        <v>3.0017219433859803</v>
      </c>
      <c r="K29" s="2">
        <v>2.8692957630322251</v>
      </c>
      <c r="L29" s="2">
        <v>2.864173497636775</v>
      </c>
      <c r="M29" s="2">
        <v>2.8927396438376034</v>
      </c>
      <c r="N29" s="2">
        <v>2.9350269548783996</v>
      </c>
      <c r="O29" s="2">
        <v>3.0450566984676297</v>
      </c>
    </row>
    <row r="30" spans="2:15" x14ac:dyDescent="0.2">
      <c r="B30" s="2" t="s">
        <v>207</v>
      </c>
      <c r="C30" s="2">
        <v>0.2</v>
      </c>
      <c r="D30" s="2">
        <v>1.2386357397574441</v>
      </c>
      <c r="E30" s="2">
        <v>7.801455831382099</v>
      </c>
      <c r="F30" s="2">
        <v>18.465578352887928</v>
      </c>
      <c r="G30" s="2">
        <v>28.73486069314886</v>
      </c>
      <c r="H30" s="2">
        <v>38.282477954836025</v>
      </c>
      <c r="I30" s="2">
        <v>47.662602233890297</v>
      </c>
      <c r="J30" s="2">
        <v>54.778275615702363</v>
      </c>
      <c r="K30" s="2">
        <v>60.88411685531095</v>
      </c>
      <c r="L30" s="2">
        <v>65.200444684077453</v>
      </c>
      <c r="M30" s="2">
        <v>69.52451930485455</v>
      </c>
      <c r="N30" s="2">
        <v>73.902116742267708</v>
      </c>
      <c r="O30" s="2">
        <v>81.873022800162559</v>
      </c>
    </row>
    <row r="31" spans="2:15" x14ac:dyDescent="0.2">
      <c r="B31" s="2" t="s">
        <v>208</v>
      </c>
      <c r="C31" s="2">
        <v>0</v>
      </c>
      <c r="D31" s="2">
        <v>0.69903092690922253</v>
      </c>
      <c r="E31" s="2">
        <v>5.6025037645774978</v>
      </c>
      <c r="F31" s="2">
        <v>14.518781916472344</v>
      </c>
      <c r="G31" s="2">
        <v>23.983324492036324</v>
      </c>
      <c r="H31" s="2">
        <v>32.985842538230244</v>
      </c>
      <c r="I31" s="2">
        <v>41.883453236063474</v>
      </c>
      <c r="J31" s="2">
        <v>48.774831728930401</v>
      </c>
      <c r="K31" s="2">
        <v>55.145525329246496</v>
      </c>
      <c r="L31" s="2">
        <v>59.472097688803906</v>
      </c>
      <c r="M31" s="2">
        <v>63.739040017179349</v>
      </c>
      <c r="N31" s="2">
        <v>68.032062832510917</v>
      </c>
      <c r="O31" s="2">
        <v>75.782909403227293</v>
      </c>
    </row>
    <row r="32" spans="2:15" x14ac:dyDescent="0.2">
      <c r="C32">
        <f t="shared" ref="C32:D32" si="8">C27/100</f>
        <v>1E-3</v>
      </c>
      <c r="D32">
        <f t="shared" si="8"/>
        <v>9.6883333333333335E-3</v>
      </c>
      <c r="E32">
        <f>E27/100</f>
        <v>6.7019797979797985E-2</v>
      </c>
      <c r="F32">
        <f t="shared" ref="F32:O32" si="9">F27/100</f>
        <v>0.16492180134680137</v>
      </c>
      <c r="G32">
        <f t="shared" si="9"/>
        <v>0.26359092592592592</v>
      </c>
      <c r="H32">
        <f t="shared" si="9"/>
        <v>0.35634160246533136</v>
      </c>
      <c r="I32">
        <f t="shared" si="9"/>
        <v>0.44773027734976883</v>
      </c>
      <c r="J32">
        <f t="shared" si="9"/>
        <v>0.51776553672316383</v>
      </c>
      <c r="K32">
        <f t="shared" si="9"/>
        <v>0.58014821092278723</v>
      </c>
      <c r="L32">
        <f t="shared" si="9"/>
        <v>0.62336271186440684</v>
      </c>
      <c r="M32">
        <f t="shared" si="9"/>
        <v>0.66631779661016954</v>
      </c>
      <c r="N32">
        <f t="shared" si="9"/>
        <v>0.70967089787389315</v>
      </c>
      <c r="O32">
        <f t="shared" si="9"/>
        <v>0.78827966101694924</v>
      </c>
    </row>
    <row r="33" spans="3:15" x14ac:dyDescent="0.2">
      <c r="C33">
        <f>C30/100</f>
        <v>2E-3</v>
      </c>
      <c r="D33">
        <f t="shared" ref="D33:O33" si="10">D30/100</f>
        <v>1.2386357397574441E-2</v>
      </c>
      <c r="E33">
        <f t="shared" si="10"/>
        <v>7.8014558313820995E-2</v>
      </c>
      <c r="F33">
        <f t="shared" si="10"/>
        <v>0.18465578352887926</v>
      </c>
      <c r="G33">
        <f t="shared" si="10"/>
        <v>0.28734860693148861</v>
      </c>
      <c r="H33">
        <f t="shared" si="10"/>
        <v>0.38282477954836025</v>
      </c>
      <c r="I33">
        <f t="shared" si="10"/>
        <v>0.47662602233890294</v>
      </c>
      <c r="J33">
        <f t="shared" si="10"/>
        <v>0.54778275615702365</v>
      </c>
      <c r="K33">
        <f t="shared" si="10"/>
        <v>0.60884116855310955</v>
      </c>
      <c r="L33">
        <f t="shared" si="10"/>
        <v>0.65200444684077452</v>
      </c>
      <c r="M33">
        <f t="shared" si="10"/>
        <v>0.69524519304854548</v>
      </c>
      <c r="N33">
        <f t="shared" si="10"/>
        <v>0.73902116742267709</v>
      </c>
      <c r="O33">
        <f t="shared" si="10"/>
        <v>0.81873022800162554</v>
      </c>
    </row>
    <row r="34" spans="3:15" x14ac:dyDescent="0.2">
      <c r="C34">
        <f>C31/100</f>
        <v>0</v>
      </c>
      <c r="D34">
        <f t="shared" ref="D34:O34" si="11">D31/100</f>
        <v>6.9903092690922252E-3</v>
      </c>
      <c r="E34">
        <f t="shared" si="11"/>
        <v>5.6025037645774975E-2</v>
      </c>
      <c r="F34">
        <f t="shared" si="11"/>
        <v>0.14518781916472345</v>
      </c>
      <c r="G34">
        <f t="shared" si="11"/>
        <v>0.23983324492036323</v>
      </c>
      <c r="H34">
        <f t="shared" si="11"/>
        <v>0.32985842538230242</v>
      </c>
      <c r="I34">
        <f t="shared" si="11"/>
        <v>0.41883453236063473</v>
      </c>
      <c r="J34">
        <f t="shared" si="11"/>
        <v>0.48774831728930401</v>
      </c>
      <c r="K34">
        <f t="shared" si="11"/>
        <v>0.55145525329246492</v>
      </c>
      <c r="L34">
        <f t="shared" si="11"/>
        <v>0.59472097688803904</v>
      </c>
      <c r="M34">
        <f t="shared" si="11"/>
        <v>0.63739040017179349</v>
      </c>
      <c r="N34">
        <f t="shared" si="11"/>
        <v>0.6803206283251092</v>
      </c>
      <c r="O34">
        <f t="shared" si="11"/>
        <v>0.75782909403227294</v>
      </c>
    </row>
    <row r="60" spans="3:9" x14ac:dyDescent="0.2">
      <c r="D60">
        <v>800</v>
      </c>
      <c r="E60">
        <v>1000</v>
      </c>
      <c r="F60" t="s">
        <v>213</v>
      </c>
      <c r="G60" t="s">
        <v>214</v>
      </c>
      <c r="H60" t="s">
        <v>221</v>
      </c>
      <c r="I60" t="s">
        <v>222</v>
      </c>
    </row>
    <row r="61" spans="3:9" x14ac:dyDescent="0.2">
      <c r="C61" t="s">
        <v>198</v>
      </c>
      <c r="D61">
        <v>74.5</v>
      </c>
      <c r="E61">
        <v>68.599999999999994</v>
      </c>
      <c r="F61" t="s">
        <v>215</v>
      </c>
      <c r="G61" t="s">
        <v>216</v>
      </c>
      <c r="H61">
        <f>(E61-D61)/D61*100</f>
        <v>-7.9194630872483298</v>
      </c>
      <c r="I61">
        <f>E61-D61</f>
        <v>-5.9000000000000057</v>
      </c>
    </row>
    <row r="62" spans="3:9" x14ac:dyDescent="0.2">
      <c r="C62" t="s">
        <v>118</v>
      </c>
      <c r="D62">
        <v>47</v>
      </c>
      <c r="E62">
        <v>41.3</v>
      </c>
      <c r="F62" t="s">
        <v>217</v>
      </c>
      <c r="G62" t="s">
        <v>218</v>
      </c>
      <c r="H62">
        <f t="shared" ref="H62:H63" si="12">(E62-D62)/D62*100</f>
        <v>-12.127659574468092</v>
      </c>
      <c r="I62">
        <f t="shared" ref="I62:I63" si="13">E62-D62</f>
        <v>-5.7000000000000028</v>
      </c>
    </row>
    <row r="63" spans="3:9" x14ac:dyDescent="0.2">
      <c r="C63" t="s">
        <v>199</v>
      </c>
      <c r="D63">
        <v>35.6</v>
      </c>
      <c r="E63">
        <v>32.799999999999997</v>
      </c>
      <c r="F63" t="s">
        <v>219</v>
      </c>
      <c r="G63" t="s">
        <v>220</v>
      </c>
      <c r="H63">
        <f t="shared" si="12"/>
        <v>-7.8651685393258548</v>
      </c>
      <c r="I63">
        <f t="shared" si="13"/>
        <v>-2.8000000000000043</v>
      </c>
    </row>
    <row r="66" spans="2:16" x14ac:dyDescent="0.2">
      <c r="C66" t="s">
        <v>304</v>
      </c>
    </row>
    <row r="67" spans="2:16" x14ac:dyDescent="0.2">
      <c r="C67" t="s">
        <v>198</v>
      </c>
      <c r="D67" s="2">
        <v>73.2</v>
      </c>
      <c r="E67">
        <v>68.900000000000006</v>
      </c>
      <c r="F67" t="s">
        <v>305</v>
      </c>
      <c r="G67" t="s">
        <v>306</v>
      </c>
      <c r="H67">
        <f>(E67-D67)/D67*100</f>
        <v>-5.8743169398907069</v>
      </c>
      <c r="I67">
        <f>E67-D67</f>
        <v>-4.2999999999999972</v>
      </c>
    </row>
    <row r="68" spans="2:16" x14ac:dyDescent="0.2">
      <c r="C68" t="s">
        <v>118</v>
      </c>
      <c r="D68">
        <v>47.1</v>
      </c>
      <c r="E68">
        <v>41.3</v>
      </c>
      <c r="F68" t="s">
        <v>308</v>
      </c>
      <c r="G68" t="s">
        <v>309</v>
      </c>
      <c r="H68">
        <f>(E68-D68)/D68*100</f>
        <v>-12.314225053078564</v>
      </c>
      <c r="I68">
        <f>E68-D68</f>
        <v>-5.8000000000000043</v>
      </c>
    </row>
    <row r="69" spans="2:16" x14ac:dyDescent="0.2">
      <c r="C69" t="s">
        <v>199</v>
      </c>
      <c r="D69">
        <v>35.6</v>
      </c>
      <c r="E69">
        <v>32.799999999999997</v>
      </c>
      <c r="F69" t="s">
        <v>307</v>
      </c>
      <c r="G69" t="s">
        <v>310</v>
      </c>
      <c r="H69">
        <f>(E69-D69)/D69*100</f>
        <v>-7.8651685393258548</v>
      </c>
      <c r="I69">
        <f>E69-D69</f>
        <v>-2.8000000000000043</v>
      </c>
    </row>
    <row r="75" spans="2:16" x14ac:dyDescent="0.2">
      <c r="D75" s="26">
        <v>10</v>
      </c>
      <c r="E75" s="26">
        <v>20</v>
      </c>
      <c r="F75" s="26">
        <v>30</v>
      </c>
      <c r="G75" s="26">
        <v>40</v>
      </c>
      <c r="H75" s="26">
        <v>50</v>
      </c>
      <c r="I75" s="26">
        <v>60</v>
      </c>
      <c r="J75" s="26">
        <v>70</v>
      </c>
      <c r="K75" s="26">
        <v>80</v>
      </c>
      <c r="L75" s="26">
        <v>90</v>
      </c>
      <c r="M75" s="26">
        <v>100</v>
      </c>
      <c r="N75" s="26">
        <v>110</v>
      </c>
      <c r="O75" s="26">
        <v>120</v>
      </c>
      <c r="P75" s="26">
        <v>140</v>
      </c>
    </row>
    <row r="76" spans="2:16" x14ac:dyDescent="0.2">
      <c r="B76" t="s">
        <v>297</v>
      </c>
      <c r="C76" t="s">
        <v>241</v>
      </c>
      <c r="D76">
        <v>0.11287022130685057</v>
      </c>
      <c r="E76">
        <v>1.072451074455987</v>
      </c>
      <c r="F76">
        <v>7.4007724692108781</v>
      </c>
      <c r="G76">
        <v>18.023483508885409</v>
      </c>
      <c r="H76">
        <v>28.797255302158984</v>
      </c>
      <c r="I76">
        <v>38.305318222304408</v>
      </c>
      <c r="J76">
        <v>48.078832813283505</v>
      </c>
      <c r="K76">
        <v>55.517594025218486</v>
      </c>
      <c r="L76">
        <v>62.227825047043176</v>
      </c>
      <c r="M76">
        <v>66.856307655514044</v>
      </c>
      <c r="N76">
        <v>71.434877871812475</v>
      </c>
      <c r="O76">
        <v>76.063541811885443</v>
      </c>
      <c r="P76">
        <v>84.44783247830847</v>
      </c>
    </row>
    <row r="77" spans="2:16" x14ac:dyDescent="0.2">
      <c r="C77" t="s">
        <v>209</v>
      </c>
      <c r="D77">
        <v>0.10882516922977986</v>
      </c>
      <c r="E77">
        <v>0.28687137872170809</v>
      </c>
      <c r="F77">
        <v>1.1662707389828522</v>
      </c>
      <c r="G77">
        <v>2.03827754408064</v>
      </c>
      <c r="H77">
        <v>2.3521498323176924</v>
      </c>
      <c r="I77">
        <v>2.533192052164785</v>
      </c>
      <c r="J77">
        <v>2.6344268980374625</v>
      </c>
      <c r="K77">
        <v>2.5810563222232639</v>
      </c>
      <c r="L77">
        <v>2.2172609771024256</v>
      </c>
      <c r="M77">
        <v>2.0457862101731479</v>
      </c>
      <c r="N77">
        <v>1.8844512471538606</v>
      </c>
      <c r="O77">
        <v>1.7149547510949905</v>
      </c>
      <c r="P77">
        <v>1.389025483843473</v>
      </c>
    </row>
    <row r="78" spans="2:16" x14ac:dyDescent="0.2">
      <c r="C78" t="s">
        <v>300</v>
      </c>
      <c r="D78">
        <v>0.22169539053663043</v>
      </c>
      <c r="E78">
        <v>1.3593224531776951</v>
      </c>
      <c r="F78">
        <v>8.5670432081937307</v>
      </c>
      <c r="G78">
        <v>20.061761052966048</v>
      </c>
      <c r="H78">
        <v>31.149405134476677</v>
      </c>
      <c r="I78">
        <v>40.838510274469193</v>
      </c>
      <c r="J78">
        <v>50.713259711320966</v>
      </c>
      <c r="K78">
        <v>58.098650347441747</v>
      </c>
      <c r="L78">
        <v>64.445086024145596</v>
      </c>
      <c r="M78">
        <v>68.902093865687192</v>
      </c>
      <c r="N78">
        <v>73.319329118966337</v>
      </c>
      <c r="O78">
        <v>77.778496562980436</v>
      </c>
      <c r="P78">
        <v>85.836857962151939</v>
      </c>
    </row>
    <row r="79" spans="2:16" x14ac:dyDescent="0.2">
      <c r="C79" t="s">
        <v>301</v>
      </c>
      <c r="D79">
        <v>4.0450520770707044E-3</v>
      </c>
      <c r="E79">
        <v>0.78557969573427888</v>
      </c>
      <c r="F79">
        <v>6.2345017302280255</v>
      </c>
      <c r="G79">
        <v>15.98520596480477</v>
      </c>
      <c r="H79">
        <v>26.445105469841291</v>
      </c>
      <c r="I79">
        <v>35.772126170139622</v>
      </c>
      <c r="J79">
        <v>45.444405915246044</v>
      </c>
      <c r="K79">
        <v>52.936537702995224</v>
      </c>
      <c r="L79">
        <v>60.010564069940749</v>
      </c>
      <c r="M79">
        <v>64.810521445340896</v>
      </c>
      <c r="N79">
        <v>69.550426624658613</v>
      </c>
      <c r="O79">
        <v>74.34858706079045</v>
      </c>
      <c r="P79">
        <v>83.058806994465002</v>
      </c>
    </row>
    <row r="80" spans="2:16" x14ac:dyDescent="0.2">
      <c r="B80" t="s">
        <v>311</v>
      </c>
      <c r="C80" t="s">
        <v>241</v>
      </c>
      <c r="D80">
        <v>0.35271328570476562</v>
      </c>
      <c r="E80">
        <v>1.9590101006778433</v>
      </c>
      <c r="F80">
        <v>10.055175464989127</v>
      </c>
      <c r="G80">
        <v>21.596598683062695</v>
      </c>
      <c r="H80">
        <v>33.087755892833655</v>
      </c>
      <c r="I80">
        <v>42.517188716313534</v>
      </c>
      <c r="J80">
        <v>50.908853203379159</v>
      </c>
      <c r="K80">
        <v>57.738330755340023</v>
      </c>
      <c r="L80">
        <v>64.947677734902939</v>
      </c>
      <c r="M80">
        <v>69.432690769904738</v>
      </c>
      <c r="N80">
        <v>73.303737549529444</v>
      </c>
      <c r="O80">
        <v>77.118312336509007</v>
      </c>
      <c r="P80">
        <v>83.385673107257105</v>
      </c>
    </row>
    <row r="81" spans="2:16" x14ac:dyDescent="0.2">
      <c r="C81" t="s">
        <v>209</v>
      </c>
      <c r="D81">
        <v>0.21866803014800454</v>
      </c>
      <c r="E81">
        <v>0.43328237416688464</v>
      </c>
      <c r="F81">
        <v>1.0244910144238855</v>
      </c>
      <c r="G81">
        <v>1.5539038117984203</v>
      </c>
      <c r="H81">
        <v>1.7598828636999582</v>
      </c>
      <c r="I81">
        <v>1.8619122991142962</v>
      </c>
      <c r="J81">
        <v>1.8317085814720402</v>
      </c>
      <c r="K81">
        <v>1.9739960895786905</v>
      </c>
      <c r="L81">
        <v>1.9188853330861086</v>
      </c>
      <c r="M81">
        <v>1.9044949753062053</v>
      </c>
      <c r="N81">
        <v>1.79730311635048</v>
      </c>
      <c r="O81">
        <v>1.6737194291555089</v>
      </c>
      <c r="P81">
        <v>1.5676520026634921</v>
      </c>
    </row>
    <row r="82" spans="2:16" x14ac:dyDescent="0.2">
      <c r="C82" t="s">
        <v>300</v>
      </c>
      <c r="D82">
        <v>0.57138131585277019</v>
      </c>
      <c r="E82">
        <v>2.3922924748447278</v>
      </c>
      <c r="F82">
        <v>11.079666479413012</v>
      </c>
      <c r="G82">
        <v>23.150502494861115</v>
      </c>
      <c r="H82">
        <v>34.847638756533613</v>
      </c>
      <c r="I82">
        <v>44.379101015427828</v>
      </c>
      <c r="J82">
        <v>52.740561784851202</v>
      </c>
      <c r="K82">
        <v>59.712326844918714</v>
      </c>
      <c r="L82">
        <v>66.866563067989048</v>
      </c>
      <c r="M82">
        <v>71.337185745210945</v>
      </c>
      <c r="N82">
        <v>75.101040665879921</v>
      </c>
      <c r="O82">
        <v>78.792031765664518</v>
      </c>
      <c r="P82">
        <v>84.953325109920598</v>
      </c>
    </row>
    <row r="83" spans="2:16" x14ac:dyDescent="0.2">
      <c r="C83" t="s">
        <v>301</v>
      </c>
      <c r="D83">
        <v>0.13404525555676108</v>
      </c>
      <c r="E83">
        <v>1.5257277265109588</v>
      </c>
      <c r="F83">
        <v>9.0306844505652411</v>
      </c>
      <c r="G83">
        <v>20.042694871264274</v>
      </c>
      <c r="H83">
        <v>31.327873029133698</v>
      </c>
      <c r="I83">
        <v>40.655276417199239</v>
      </c>
      <c r="J83">
        <v>49.077144621907117</v>
      </c>
      <c r="K83">
        <v>55.764334665761332</v>
      </c>
      <c r="L83">
        <v>63.02879240181683</v>
      </c>
      <c r="M83">
        <v>67.528195794598531</v>
      </c>
      <c r="N83">
        <v>71.506434433178967</v>
      </c>
      <c r="O83">
        <v>75.444592907353496</v>
      </c>
      <c r="P83">
        <v>81.818021104593612</v>
      </c>
    </row>
    <row r="84" spans="2:16" x14ac:dyDescent="0.2">
      <c r="B84" t="s">
        <v>312</v>
      </c>
      <c r="C84" t="s">
        <v>241</v>
      </c>
      <c r="D84">
        <v>1.4904387040418812</v>
      </c>
      <c r="E84">
        <v>14.830670852407446</v>
      </c>
      <c r="F84">
        <v>32.064037044317857</v>
      </c>
      <c r="G84">
        <v>44.186424667968218</v>
      </c>
      <c r="H84">
        <v>52.154430800546564</v>
      </c>
      <c r="I84">
        <v>61.495836667621923</v>
      </c>
      <c r="J84">
        <v>66.270019052063688</v>
      </c>
      <c r="K84">
        <v>71.703024516974637</v>
      </c>
      <c r="L84">
        <f>AVERAGE(M84,K84)</f>
        <v>78.038142614450408</v>
      </c>
      <c r="M84">
        <v>84.373260711926164</v>
      </c>
    </row>
    <row r="85" spans="2:16" x14ac:dyDescent="0.2">
      <c r="C85" t="s">
        <v>209</v>
      </c>
      <c r="D85" s="2">
        <v>0.38597648515070565</v>
      </c>
      <c r="E85" s="2">
        <v>1.7827087416157521</v>
      </c>
      <c r="F85" s="2">
        <v>2.5779049733290633</v>
      </c>
      <c r="G85" s="2">
        <v>2.2603205524204348</v>
      </c>
      <c r="H85" s="2">
        <v>1.9972831667471009</v>
      </c>
      <c r="I85" s="2">
        <v>1.8408567077758635</v>
      </c>
      <c r="J85" s="2">
        <v>1.8024712876907727</v>
      </c>
      <c r="K85" s="2">
        <v>1.7576397265173367</v>
      </c>
      <c r="L85">
        <f t="shared" ref="L85:L91" si="14">AVERAGE(M85,K85)</f>
        <v>1.7757541136636183</v>
      </c>
      <c r="M85" s="2">
        <v>1.7938685008099</v>
      </c>
    </row>
    <row r="86" spans="2:16" x14ac:dyDescent="0.2">
      <c r="C86" t="s">
        <v>300</v>
      </c>
      <c r="D86">
        <v>1.8764151891925869</v>
      </c>
      <c r="E86">
        <v>16.613379594023197</v>
      </c>
      <c r="F86">
        <v>34.641942017646919</v>
      </c>
      <c r="G86">
        <v>46.446745220388649</v>
      </c>
      <c r="H86">
        <v>54.151713967293666</v>
      </c>
      <c r="I86">
        <v>63.336693375397786</v>
      </c>
      <c r="J86">
        <v>68.072490339754467</v>
      </c>
      <c r="K86">
        <v>73.460664243491976</v>
      </c>
      <c r="L86">
        <f t="shared" si="14"/>
        <v>79.813896728114017</v>
      </c>
      <c r="M86">
        <v>86.167129212736057</v>
      </c>
    </row>
    <row r="87" spans="2:16" x14ac:dyDescent="0.2">
      <c r="C87" t="s">
        <v>301</v>
      </c>
      <c r="D87">
        <v>1.1044622188911755</v>
      </c>
      <c r="E87">
        <v>13.047962110791694</v>
      </c>
      <c r="F87">
        <v>29.486132070988795</v>
      </c>
      <c r="G87">
        <v>41.926104115547787</v>
      </c>
      <c r="H87">
        <v>50.157147633799461</v>
      </c>
      <c r="I87">
        <v>59.65497995984606</v>
      </c>
      <c r="J87">
        <v>64.46754776437291</v>
      </c>
      <c r="K87">
        <v>69.945384790457297</v>
      </c>
      <c r="L87">
        <f t="shared" si="14"/>
        <v>76.262388500786784</v>
      </c>
      <c r="M87">
        <v>82.579392211116271</v>
      </c>
    </row>
    <row r="88" spans="2:16" x14ac:dyDescent="0.2">
      <c r="B88" t="s">
        <v>313</v>
      </c>
      <c r="C88" s="2" t="s">
        <v>241</v>
      </c>
      <c r="D88" s="2">
        <v>3.479981477153915</v>
      </c>
      <c r="E88" s="2">
        <v>18.939914755084736</v>
      </c>
      <c r="F88" s="2">
        <v>36.738710364056899</v>
      </c>
      <c r="G88" s="2">
        <v>49.508572972873367</v>
      </c>
      <c r="H88" s="2">
        <v>58.501112600083829</v>
      </c>
      <c r="I88" s="2">
        <v>67.390367233613929</v>
      </c>
      <c r="J88" s="2">
        <v>73.548122304401403</v>
      </c>
      <c r="K88" s="2">
        <v>80.563193493461256</v>
      </c>
      <c r="L88">
        <f t="shared" si="14"/>
        <v>85.949096940659075</v>
      </c>
      <c r="M88" s="2">
        <v>91.33500038785688</v>
      </c>
    </row>
    <row r="89" spans="2:16" x14ac:dyDescent="0.2">
      <c r="C89" t="s">
        <v>209</v>
      </c>
      <c r="D89">
        <v>0.62057660718861996</v>
      </c>
      <c r="E89">
        <v>1.2515099734082926</v>
      </c>
      <c r="F89">
        <v>1.5838892917905523</v>
      </c>
      <c r="G89">
        <v>1.6031511073833364</v>
      </c>
      <c r="H89">
        <v>1.7006324789533416</v>
      </c>
      <c r="I89">
        <v>1.5919998105298114</v>
      </c>
      <c r="J89">
        <v>1.6177352247713848</v>
      </c>
      <c r="K89">
        <v>1.5729792517994556</v>
      </c>
      <c r="L89">
        <f t="shared" si="14"/>
        <v>1.5873365103412751</v>
      </c>
      <c r="M89">
        <v>1.6016937688830943</v>
      </c>
    </row>
    <row r="90" spans="2:16" x14ac:dyDescent="0.2">
      <c r="C90" t="s">
        <v>300</v>
      </c>
      <c r="D90">
        <v>4.1005580843425351</v>
      </c>
      <c r="E90">
        <v>20.191424728493029</v>
      </c>
      <c r="F90">
        <v>38.322599655847455</v>
      </c>
      <c r="G90">
        <v>51.111724080256707</v>
      </c>
      <c r="H90">
        <v>60.201745079037167</v>
      </c>
      <c r="I90">
        <v>68.982367044143743</v>
      </c>
      <c r="J90">
        <v>75.165857529172783</v>
      </c>
      <c r="K90">
        <v>82.136172745260708</v>
      </c>
      <c r="L90">
        <f t="shared" si="14"/>
        <v>87.536433451000335</v>
      </c>
      <c r="M90">
        <v>92.936694156739975</v>
      </c>
    </row>
    <row r="91" spans="2:16" x14ac:dyDescent="0.2">
      <c r="C91" t="s">
        <v>301</v>
      </c>
      <c r="D91">
        <v>2.859404869965295</v>
      </c>
      <c r="E91">
        <v>17.688404781676443</v>
      </c>
      <c r="F91">
        <v>35.154821072266344</v>
      </c>
      <c r="G91">
        <v>47.905421865490027</v>
      </c>
      <c r="H91">
        <v>56.800480121130491</v>
      </c>
      <c r="I91">
        <v>65.798367423084116</v>
      </c>
      <c r="J91">
        <v>71.930387079630023</v>
      </c>
      <c r="K91">
        <v>78.990214241661803</v>
      </c>
      <c r="L91">
        <f t="shared" si="14"/>
        <v>84.361760430317787</v>
      </c>
      <c r="M91">
        <v>89.733306618973785</v>
      </c>
    </row>
    <row r="92" spans="2:16" x14ac:dyDescent="0.2">
      <c r="B92" t="s">
        <v>314</v>
      </c>
      <c r="C92" s="2" t="s">
        <v>241</v>
      </c>
      <c r="D92">
        <v>3.6483395417067443</v>
      </c>
      <c r="E92">
        <v>25.177125234057968</v>
      </c>
      <c r="F92">
        <v>43.342148748031299</v>
      </c>
      <c r="G92">
        <v>55.143882326061913</v>
      </c>
      <c r="H92">
        <v>63.549925574368721</v>
      </c>
      <c r="I92">
        <v>71.893183581832403</v>
      </c>
    </row>
    <row r="93" spans="2:16" x14ac:dyDescent="0.2">
      <c r="C93" t="s">
        <v>209</v>
      </c>
      <c r="D93" s="2">
        <v>0.56910997860812784</v>
      </c>
      <c r="E93" s="2">
        <v>2.1475770104643148</v>
      </c>
      <c r="F93" s="2">
        <v>2.2053651995800214</v>
      </c>
      <c r="G93" s="2">
        <v>1.8419387587596925</v>
      </c>
      <c r="H93" s="2">
        <v>1.6496677950604361</v>
      </c>
      <c r="I93" s="2">
        <v>1.4862232067923711</v>
      </c>
    </row>
    <row r="94" spans="2:16" x14ac:dyDescent="0.2">
      <c r="C94" t="s">
        <v>300</v>
      </c>
      <c r="D94">
        <v>4.2174495203148723</v>
      </c>
      <c r="E94">
        <v>27.324702244522282</v>
      </c>
      <c r="F94">
        <v>45.547513947611321</v>
      </c>
      <c r="G94">
        <v>56.985821084821609</v>
      </c>
      <c r="H94">
        <v>65.199593369429152</v>
      </c>
      <c r="I94">
        <v>73.379406788624777</v>
      </c>
    </row>
    <row r="95" spans="2:16" x14ac:dyDescent="0.2">
      <c r="C95" t="s">
        <v>301</v>
      </c>
      <c r="D95">
        <v>3.0792295630986164</v>
      </c>
      <c r="E95">
        <v>23.029548223593654</v>
      </c>
      <c r="F95">
        <v>41.136783548451277</v>
      </c>
      <c r="G95">
        <v>53.301943567302217</v>
      </c>
      <c r="H95">
        <v>61.900257779308284</v>
      </c>
      <c r="I95">
        <v>70.406960375040029</v>
      </c>
    </row>
    <row r="96" spans="2:16" x14ac:dyDescent="0.2">
      <c r="B96" t="s">
        <v>315</v>
      </c>
      <c r="C96" s="2" t="s">
        <v>241</v>
      </c>
      <c r="D96">
        <v>6.6284736562494366</v>
      </c>
      <c r="E96">
        <v>31.161333457238342</v>
      </c>
      <c r="F96">
        <v>46.285216875449855</v>
      </c>
      <c r="G96">
        <v>57.378299102035093</v>
      </c>
      <c r="H96">
        <v>67.220994610598666</v>
      </c>
      <c r="I96">
        <v>77.226412995377473</v>
      </c>
    </row>
    <row r="97" spans="2:16" x14ac:dyDescent="0.2">
      <c r="C97" t="s">
        <v>209</v>
      </c>
      <c r="D97">
        <v>0.59414918269257344</v>
      </c>
      <c r="E97">
        <v>1.4631520829510205</v>
      </c>
      <c r="F97">
        <v>1.1184453654382853</v>
      </c>
      <c r="G97">
        <v>0.86941852852254964</v>
      </c>
      <c r="H97">
        <v>0.84815391143855334</v>
      </c>
      <c r="I97">
        <v>1.166122288863076</v>
      </c>
    </row>
    <row r="98" spans="2:16" x14ac:dyDescent="0.2">
      <c r="C98" t="s">
        <v>300</v>
      </c>
      <c r="D98">
        <v>7.2226228389420104</v>
      </c>
      <c r="E98">
        <v>32.624485540189362</v>
      </c>
      <c r="F98">
        <v>47.403662240888139</v>
      </c>
      <c r="G98">
        <v>58.247717630557645</v>
      </c>
      <c r="H98">
        <v>68.069148522037224</v>
      </c>
      <c r="I98">
        <v>78.392535284240552</v>
      </c>
    </row>
    <row r="99" spans="2:16" x14ac:dyDescent="0.2">
      <c r="C99" t="s">
        <v>301</v>
      </c>
      <c r="D99">
        <v>6.0343244735568629</v>
      </c>
      <c r="E99">
        <v>29.698181374287323</v>
      </c>
      <c r="F99">
        <v>45.166771510011571</v>
      </c>
      <c r="G99">
        <v>56.508880573512542</v>
      </c>
      <c r="H99">
        <v>66.372840699160108</v>
      </c>
      <c r="I99">
        <v>76.060290706514394</v>
      </c>
    </row>
    <row r="101" spans="2:16" x14ac:dyDescent="0.2">
      <c r="B101" t="s">
        <v>297</v>
      </c>
      <c r="C101" t="s">
        <v>241</v>
      </c>
      <c r="D101">
        <f>D76/100</f>
        <v>1.1287022130685056E-3</v>
      </c>
      <c r="E101">
        <f t="shared" ref="E101:P101" si="15">E76/100</f>
        <v>1.072451074455987E-2</v>
      </c>
      <c r="F101">
        <f t="shared" si="15"/>
        <v>7.4007724692108784E-2</v>
      </c>
      <c r="G101">
        <f t="shared" si="15"/>
        <v>0.1802348350888541</v>
      </c>
      <c r="H101">
        <f t="shared" si="15"/>
        <v>0.28797255302158986</v>
      </c>
      <c r="I101">
        <f t="shared" si="15"/>
        <v>0.38305318222304408</v>
      </c>
      <c r="J101">
        <f t="shared" si="15"/>
        <v>0.48078832813283506</v>
      </c>
      <c r="K101">
        <f t="shared" si="15"/>
        <v>0.55517594025218486</v>
      </c>
      <c r="L101">
        <f t="shared" si="15"/>
        <v>0.62227825047043173</v>
      </c>
      <c r="M101">
        <f t="shared" si="15"/>
        <v>0.66856307655514047</v>
      </c>
      <c r="N101">
        <f t="shared" si="15"/>
        <v>0.71434877871812474</v>
      </c>
      <c r="O101">
        <f t="shared" si="15"/>
        <v>0.76063541811885438</v>
      </c>
      <c r="P101">
        <f t="shared" si="15"/>
        <v>0.84447832478308471</v>
      </c>
    </row>
    <row r="102" spans="2:16" x14ac:dyDescent="0.2">
      <c r="C102" t="s">
        <v>209</v>
      </c>
      <c r="D102">
        <f t="shared" ref="D102:O102" si="16">D77/100</f>
        <v>1.0882516922977987E-3</v>
      </c>
      <c r="E102">
        <f t="shared" si="16"/>
        <v>2.8687137872170808E-3</v>
      </c>
      <c r="F102">
        <f t="shared" si="16"/>
        <v>1.1662707389828521E-2</v>
      </c>
      <c r="G102">
        <f t="shared" si="16"/>
        <v>2.0382775440806401E-2</v>
      </c>
      <c r="H102">
        <f t="shared" si="16"/>
        <v>2.3521498323176925E-2</v>
      </c>
      <c r="I102">
        <f t="shared" si="16"/>
        <v>2.5331920521647851E-2</v>
      </c>
      <c r="J102">
        <f t="shared" si="16"/>
        <v>2.6344268980374626E-2</v>
      </c>
      <c r="K102">
        <f t="shared" si="16"/>
        <v>2.581056322223264E-2</v>
      </c>
      <c r="L102">
        <f t="shared" si="16"/>
        <v>2.2172609771024258E-2</v>
      </c>
      <c r="M102">
        <f t="shared" si="16"/>
        <v>2.0457862101731478E-2</v>
      </c>
      <c r="N102">
        <f t="shared" si="16"/>
        <v>1.8844512471538608E-2</v>
      </c>
      <c r="O102">
        <f t="shared" si="16"/>
        <v>1.7149547510949905E-2</v>
      </c>
      <c r="P102">
        <f>P77/100</f>
        <v>1.3890254838434731E-2</v>
      </c>
    </row>
    <row r="103" spans="2:16" x14ac:dyDescent="0.2">
      <c r="C103" t="s">
        <v>300</v>
      </c>
      <c r="D103">
        <f t="shared" ref="D103:P103" si="17">D78/100</f>
        <v>2.2169539053663043E-3</v>
      </c>
      <c r="E103">
        <f t="shared" si="17"/>
        <v>1.359322453177695E-2</v>
      </c>
      <c r="F103">
        <f t="shared" si="17"/>
        <v>8.5670432081937309E-2</v>
      </c>
      <c r="G103">
        <f t="shared" si="17"/>
        <v>0.20061761052966048</v>
      </c>
      <c r="H103">
        <f t="shared" si="17"/>
        <v>0.31149405134476676</v>
      </c>
      <c r="I103">
        <f t="shared" si="17"/>
        <v>0.40838510274469192</v>
      </c>
      <c r="J103">
        <f t="shared" si="17"/>
        <v>0.50713259711320968</v>
      </c>
      <c r="K103">
        <f t="shared" si="17"/>
        <v>0.58098650347441749</v>
      </c>
      <c r="L103">
        <f t="shared" si="17"/>
        <v>0.64445086024145593</v>
      </c>
      <c r="M103">
        <f t="shared" si="17"/>
        <v>0.68902093865687197</v>
      </c>
      <c r="N103">
        <f t="shared" si="17"/>
        <v>0.73319329118966337</v>
      </c>
      <c r="O103">
        <f t="shared" si="17"/>
        <v>0.77778496562980437</v>
      </c>
      <c r="P103">
        <f t="shared" si="17"/>
        <v>0.85836857962151936</v>
      </c>
    </row>
    <row r="104" spans="2:16" x14ac:dyDescent="0.2">
      <c r="C104" t="s">
        <v>301</v>
      </c>
      <c r="D104">
        <f t="shared" ref="D104:P104" si="18">D79/100</f>
        <v>4.0450520770707042E-5</v>
      </c>
      <c r="E104">
        <f t="shared" si="18"/>
        <v>7.8557969573427883E-3</v>
      </c>
      <c r="F104">
        <f t="shared" si="18"/>
        <v>6.2345017302280252E-2</v>
      </c>
      <c r="G104">
        <f t="shared" si="18"/>
        <v>0.15985205964804769</v>
      </c>
      <c r="H104">
        <f t="shared" si="18"/>
        <v>0.2644510546984129</v>
      </c>
      <c r="I104">
        <f t="shared" si="18"/>
        <v>0.35772126170139623</v>
      </c>
      <c r="J104">
        <f t="shared" si="18"/>
        <v>0.45444405915246044</v>
      </c>
      <c r="K104">
        <f t="shared" si="18"/>
        <v>0.52936537702995223</v>
      </c>
      <c r="L104">
        <f t="shared" si="18"/>
        <v>0.60010564069940753</v>
      </c>
      <c r="M104">
        <f t="shared" si="18"/>
        <v>0.64810521445340896</v>
      </c>
      <c r="N104">
        <f t="shared" si="18"/>
        <v>0.69550426624658612</v>
      </c>
      <c r="O104">
        <f t="shared" si="18"/>
        <v>0.7434858706079045</v>
      </c>
      <c r="P104">
        <f t="shared" si="18"/>
        <v>0.83058806994465006</v>
      </c>
    </row>
    <row r="105" spans="2:16" x14ac:dyDescent="0.2">
      <c r="B105" t="s">
        <v>311</v>
      </c>
      <c r="C105" t="s">
        <v>241</v>
      </c>
      <c r="D105">
        <f t="shared" ref="D105:P105" si="19">D80/100</f>
        <v>3.527132857047656E-3</v>
      </c>
      <c r="E105">
        <f t="shared" si="19"/>
        <v>1.9590101006778434E-2</v>
      </c>
      <c r="F105">
        <f t="shared" si="19"/>
        <v>0.10055175464989126</v>
      </c>
      <c r="G105">
        <f t="shared" si="19"/>
        <v>0.21596598683062695</v>
      </c>
      <c r="H105">
        <f t="shared" si="19"/>
        <v>0.33087755892833653</v>
      </c>
      <c r="I105">
        <f t="shared" si="19"/>
        <v>0.42517188716313536</v>
      </c>
      <c r="J105">
        <f t="shared" si="19"/>
        <v>0.50908853203379156</v>
      </c>
      <c r="K105">
        <f t="shared" si="19"/>
        <v>0.57738330755340028</v>
      </c>
      <c r="L105">
        <f t="shared" si="19"/>
        <v>0.64947677734902942</v>
      </c>
      <c r="M105">
        <f t="shared" si="19"/>
        <v>0.69432690769904737</v>
      </c>
      <c r="N105">
        <f t="shared" si="19"/>
        <v>0.73303737549529446</v>
      </c>
      <c r="O105">
        <f t="shared" si="19"/>
        <v>0.7711831233650901</v>
      </c>
      <c r="P105">
        <f t="shared" si="19"/>
        <v>0.83385673107257108</v>
      </c>
    </row>
    <row r="106" spans="2:16" x14ac:dyDescent="0.2">
      <c r="C106" t="s">
        <v>209</v>
      </c>
      <c r="D106">
        <f t="shared" ref="D106:P106" si="20">D81/100</f>
        <v>2.1866803014800452E-3</v>
      </c>
      <c r="E106">
        <f t="shared" si="20"/>
        <v>4.3328237416688465E-3</v>
      </c>
      <c r="F106">
        <f t="shared" si="20"/>
        <v>1.0244910144238855E-2</v>
      </c>
      <c r="G106">
        <f t="shared" si="20"/>
        <v>1.5539038117984204E-2</v>
      </c>
      <c r="H106">
        <f t="shared" si="20"/>
        <v>1.7598828636999582E-2</v>
      </c>
      <c r="I106">
        <f t="shared" si="20"/>
        <v>1.8619122991142961E-2</v>
      </c>
      <c r="J106">
        <f t="shared" si="20"/>
        <v>1.8317085814720403E-2</v>
      </c>
      <c r="K106">
        <f t="shared" si="20"/>
        <v>1.9739960895786904E-2</v>
      </c>
      <c r="L106">
        <f t="shared" si="20"/>
        <v>1.9188853330861087E-2</v>
      </c>
      <c r="M106">
        <f t="shared" si="20"/>
        <v>1.9044949753062052E-2</v>
      </c>
      <c r="N106">
        <f t="shared" si="20"/>
        <v>1.79730311635048E-2</v>
      </c>
      <c r="O106">
        <f t="shared" si="20"/>
        <v>1.6737194291555089E-2</v>
      </c>
      <c r="P106">
        <f t="shared" si="20"/>
        <v>1.5676520026634923E-2</v>
      </c>
    </row>
    <row r="107" spans="2:16" x14ac:dyDescent="0.2">
      <c r="C107" t="s">
        <v>300</v>
      </c>
      <c r="D107">
        <f t="shared" ref="D107:P107" si="21">D82/100</f>
        <v>5.7138131585277021E-3</v>
      </c>
      <c r="E107">
        <f t="shared" si="21"/>
        <v>2.3922924748447278E-2</v>
      </c>
      <c r="F107">
        <f t="shared" si="21"/>
        <v>0.11079666479413013</v>
      </c>
      <c r="G107">
        <f t="shared" si="21"/>
        <v>0.23150502494861114</v>
      </c>
      <c r="H107">
        <f t="shared" si="21"/>
        <v>0.34847638756533611</v>
      </c>
      <c r="I107">
        <f t="shared" si="21"/>
        <v>0.4437910101542783</v>
      </c>
      <c r="J107">
        <f t="shared" si="21"/>
        <v>0.52740561784851203</v>
      </c>
      <c r="K107">
        <f t="shared" si="21"/>
        <v>0.59712326844918717</v>
      </c>
      <c r="L107">
        <f t="shared" si="21"/>
        <v>0.66866563067989049</v>
      </c>
      <c r="M107">
        <f t="shared" si="21"/>
        <v>0.7133718574521094</v>
      </c>
      <c r="N107">
        <f t="shared" si="21"/>
        <v>0.75101040665879926</v>
      </c>
      <c r="O107">
        <f t="shared" si="21"/>
        <v>0.78792031765664516</v>
      </c>
      <c r="P107">
        <f t="shared" si="21"/>
        <v>0.84953325109920597</v>
      </c>
    </row>
    <row r="108" spans="2:16" x14ac:dyDescent="0.2">
      <c r="C108" t="s">
        <v>301</v>
      </c>
      <c r="D108">
        <f t="shared" ref="D108:P108" si="22">D83/100</f>
        <v>1.3404525555676108E-3</v>
      </c>
      <c r="E108">
        <f t="shared" si="22"/>
        <v>1.5257277265109588E-2</v>
      </c>
      <c r="F108">
        <f t="shared" si="22"/>
        <v>9.0306844505652406E-2</v>
      </c>
      <c r="G108">
        <f t="shared" si="22"/>
        <v>0.20042694871264274</v>
      </c>
      <c r="H108">
        <f t="shared" si="22"/>
        <v>0.31327873029133696</v>
      </c>
      <c r="I108">
        <f t="shared" si="22"/>
        <v>0.40655276417199238</v>
      </c>
      <c r="J108">
        <f t="shared" si="22"/>
        <v>0.49077144621907115</v>
      </c>
      <c r="K108">
        <f t="shared" si="22"/>
        <v>0.55764334665761328</v>
      </c>
      <c r="L108">
        <f t="shared" si="22"/>
        <v>0.63028792401816824</v>
      </c>
      <c r="M108">
        <f t="shared" si="22"/>
        <v>0.67528195794598533</v>
      </c>
      <c r="N108">
        <f t="shared" si="22"/>
        <v>0.71506434433178967</v>
      </c>
      <c r="O108">
        <f t="shared" si="22"/>
        <v>0.75444592907353492</v>
      </c>
      <c r="P108">
        <f t="shared" si="22"/>
        <v>0.81818021104593608</v>
      </c>
    </row>
    <row r="109" spans="2:16" x14ac:dyDescent="0.2">
      <c r="B109" t="s">
        <v>312</v>
      </c>
      <c r="C109" t="s">
        <v>241</v>
      </c>
      <c r="D109">
        <f t="shared" ref="D109:M109" si="23">D84/100</f>
        <v>1.4904387040418812E-2</v>
      </c>
      <c r="E109">
        <f t="shared" si="23"/>
        <v>0.14830670852407446</v>
      </c>
      <c r="F109">
        <f t="shared" si="23"/>
        <v>0.32064037044317856</v>
      </c>
      <c r="G109">
        <f t="shared" si="23"/>
        <v>0.44186424667968216</v>
      </c>
      <c r="H109">
        <f t="shared" si="23"/>
        <v>0.52154430800546558</v>
      </c>
      <c r="I109">
        <f t="shared" si="23"/>
        <v>0.61495836667621928</v>
      </c>
      <c r="J109">
        <f t="shared" si="23"/>
        <v>0.66270019052063689</v>
      </c>
      <c r="K109">
        <f t="shared" si="23"/>
        <v>0.71703024516974634</v>
      </c>
      <c r="L109">
        <f t="shared" si="23"/>
        <v>0.78038142614450412</v>
      </c>
      <c r="M109">
        <f t="shared" si="23"/>
        <v>0.84373260711926168</v>
      </c>
    </row>
    <row r="110" spans="2:16" x14ac:dyDescent="0.2">
      <c r="C110" t="s">
        <v>209</v>
      </c>
      <c r="D110">
        <f t="shared" ref="D110:M110" si="24">D85/100</f>
        <v>3.8597648515070566E-3</v>
      </c>
      <c r="E110">
        <f t="shared" si="24"/>
        <v>1.782708741615752E-2</v>
      </c>
      <c r="F110">
        <f t="shared" si="24"/>
        <v>2.5779049733290635E-2</v>
      </c>
      <c r="G110">
        <f t="shared" si="24"/>
        <v>2.2603205524204348E-2</v>
      </c>
      <c r="H110">
        <f t="shared" si="24"/>
        <v>1.9972831667471009E-2</v>
      </c>
      <c r="I110">
        <f t="shared" si="24"/>
        <v>1.8408567077758634E-2</v>
      </c>
      <c r="J110">
        <f t="shared" si="24"/>
        <v>1.8024712876907725E-2</v>
      </c>
      <c r="K110">
        <f t="shared" si="24"/>
        <v>1.7576397265173366E-2</v>
      </c>
      <c r="L110">
        <f t="shared" si="24"/>
        <v>1.7757541136636183E-2</v>
      </c>
      <c r="M110">
        <f t="shared" si="24"/>
        <v>1.7938685008099E-2</v>
      </c>
    </row>
    <row r="111" spans="2:16" x14ac:dyDescent="0.2">
      <c r="C111" t="s">
        <v>300</v>
      </c>
      <c r="D111">
        <f t="shared" ref="D111:M111" si="25">D86/100</f>
        <v>1.876415189192587E-2</v>
      </c>
      <c r="E111">
        <f t="shared" si="25"/>
        <v>0.16613379594023198</v>
      </c>
      <c r="F111">
        <f t="shared" si="25"/>
        <v>0.34641942017646921</v>
      </c>
      <c r="G111">
        <f t="shared" si="25"/>
        <v>0.46446745220388652</v>
      </c>
      <c r="H111">
        <f t="shared" si="25"/>
        <v>0.54151713967293669</v>
      </c>
      <c r="I111">
        <f t="shared" si="25"/>
        <v>0.6333669337539779</v>
      </c>
      <c r="J111">
        <f t="shared" si="25"/>
        <v>0.68072490339754466</v>
      </c>
      <c r="K111">
        <f t="shared" si="25"/>
        <v>0.7346066424349198</v>
      </c>
      <c r="L111">
        <f t="shared" si="25"/>
        <v>0.7981389672811402</v>
      </c>
      <c r="M111">
        <f t="shared" si="25"/>
        <v>0.8616712921273606</v>
      </c>
    </row>
    <row r="112" spans="2:16" x14ac:dyDescent="0.2">
      <c r="C112" t="s">
        <v>301</v>
      </c>
      <c r="D112">
        <f t="shared" ref="D112:M112" si="26">D87/100</f>
        <v>1.1044622188911755E-2</v>
      </c>
      <c r="E112">
        <f t="shared" si="26"/>
        <v>0.13047962110791694</v>
      </c>
      <c r="F112">
        <f t="shared" si="26"/>
        <v>0.29486132070988796</v>
      </c>
      <c r="G112">
        <f t="shared" si="26"/>
        <v>0.41926104115547785</v>
      </c>
      <c r="H112">
        <f t="shared" si="26"/>
        <v>0.50157147633799459</v>
      </c>
      <c r="I112">
        <f t="shared" si="26"/>
        <v>0.59654979959846055</v>
      </c>
      <c r="J112">
        <f t="shared" si="26"/>
        <v>0.64467547764372912</v>
      </c>
      <c r="K112">
        <f t="shared" si="26"/>
        <v>0.69945384790457299</v>
      </c>
      <c r="L112">
        <f t="shared" si="26"/>
        <v>0.76262388500786782</v>
      </c>
      <c r="M112">
        <f t="shared" si="26"/>
        <v>0.82579392211116276</v>
      </c>
    </row>
    <row r="113" spans="2:16" x14ac:dyDescent="0.2">
      <c r="B113" t="s">
        <v>313</v>
      </c>
      <c r="C113" s="2" t="s">
        <v>241</v>
      </c>
      <c r="D113">
        <f t="shared" ref="D113:M113" si="27">D88/100</f>
        <v>3.479981477153915E-2</v>
      </c>
      <c r="E113">
        <f t="shared" si="27"/>
        <v>0.18939914755084736</v>
      </c>
      <c r="F113">
        <f t="shared" si="27"/>
        <v>0.36738710364056898</v>
      </c>
      <c r="G113">
        <f t="shared" si="27"/>
        <v>0.49508572972873366</v>
      </c>
      <c r="H113">
        <f t="shared" si="27"/>
        <v>0.58501112600083827</v>
      </c>
      <c r="I113">
        <f t="shared" si="27"/>
        <v>0.67390367233613935</v>
      </c>
      <c r="J113">
        <f t="shared" si="27"/>
        <v>0.73548122304401398</v>
      </c>
      <c r="K113">
        <f t="shared" si="27"/>
        <v>0.8056319349346126</v>
      </c>
      <c r="L113">
        <f t="shared" si="27"/>
        <v>0.85949096940659075</v>
      </c>
      <c r="M113">
        <f t="shared" si="27"/>
        <v>0.91335000387856879</v>
      </c>
    </row>
    <row r="114" spans="2:16" x14ac:dyDescent="0.2">
      <c r="C114" t="s">
        <v>209</v>
      </c>
      <c r="D114">
        <f t="shared" ref="D114:M114" si="28">D89/100</f>
        <v>6.2057660718861998E-3</v>
      </c>
      <c r="E114">
        <f t="shared" si="28"/>
        <v>1.2515099734082926E-2</v>
      </c>
      <c r="F114">
        <f t="shared" si="28"/>
        <v>1.5838892917905523E-2</v>
      </c>
      <c r="G114">
        <f t="shared" si="28"/>
        <v>1.6031511073833365E-2</v>
      </c>
      <c r="H114">
        <f t="shared" si="28"/>
        <v>1.7006324789533414E-2</v>
      </c>
      <c r="I114">
        <f t="shared" si="28"/>
        <v>1.5919998105298115E-2</v>
      </c>
      <c r="J114">
        <f t="shared" si="28"/>
        <v>1.6177352247713848E-2</v>
      </c>
      <c r="K114">
        <f t="shared" si="28"/>
        <v>1.5729792517994556E-2</v>
      </c>
      <c r="L114">
        <f t="shared" si="28"/>
        <v>1.5873365103412751E-2</v>
      </c>
      <c r="M114">
        <f t="shared" si="28"/>
        <v>1.6016937688830942E-2</v>
      </c>
    </row>
    <row r="115" spans="2:16" x14ac:dyDescent="0.2">
      <c r="C115" t="s">
        <v>300</v>
      </c>
      <c r="D115">
        <f t="shared" ref="D115:M115" si="29">D90/100</f>
        <v>4.100558084342535E-2</v>
      </c>
      <c r="E115">
        <f t="shared" si="29"/>
        <v>0.20191424728493029</v>
      </c>
      <c r="F115">
        <f t="shared" si="29"/>
        <v>0.38322599655847456</v>
      </c>
      <c r="G115">
        <f t="shared" si="29"/>
        <v>0.51111724080256704</v>
      </c>
      <c r="H115">
        <f t="shared" si="29"/>
        <v>0.60201745079037172</v>
      </c>
      <c r="I115">
        <f t="shared" si="29"/>
        <v>0.68982367044143744</v>
      </c>
      <c r="J115">
        <f t="shared" si="29"/>
        <v>0.75165857529172786</v>
      </c>
      <c r="K115">
        <f t="shared" si="29"/>
        <v>0.82136172745260705</v>
      </c>
      <c r="L115">
        <f t="shared" si="29"/>
        <v>0.87536433451000339</v>
      </c>
      <c r="M115">
        <f t="shared" si="29"/>
        <v>0.92936694156739974</v>
      </c>
    </row>
    <row r="116" spans="2:16" x14ac:dyDescent="0.2">
      <c r="C116" t="s">
        <v>301</v>
      </c>
      <c r="D116">
        <f t="shared" ref="D116:M116" si="30">D91/100</f>
        <v>2.8594048699652951E-2</v>
      </c>
      <c r="E116">
        <f t="shared" si="30"/>
        <v>0.17688404781676442</v>
      </c>
      <c r="F116">
        <f t="shared" si="30"/>
        <v>0.35154821072266346</v>
      </c>
      <c r="G116">
        <f t="shared" si="30"/>
        <v>0.47905421865490028</v>
      </c>
      <c r="H116">
        <f t="shared" si="30"/>
        <v>0.56800480121130492</v>
      </c>
      <c r="I116">
        <f t="shared" si="30"/>
        <v>0.65798367423084114</v>
      </c>
      <c r="J116">
        <f t="shared" si="30"/>
        <v>0.7193038707963002</v>
      </c>
      <c r="K116">
        <f t="shared" si="30"/>
        <v>0.78990214241661805</v>
      </c>
      <c r="L116">
        <f t="shared" si="30"/>
        <v>0.84361760430317789</v>
      </c>
      <c r="M116">
        <f t="shared" si="30"/>
        <v>0.89733306618973785</v>
      </c>
    </row>
    <row r="117" spans="2:16" x14ac:dyDescent="0.2">
      <c r="B117" t="s">
        <v>314</v>
      </c>
      <c r="C117" s="2" t="s">
        <v>241</v>
      </c>
      <c r="D117">
        <f t="shared" ref="D117:I117" si="31">D92/100</f>
        <v>3.6483395417067445E-2</v>
      </c>
      <c r="E117">
        <f t="shared" si="31"/>
        <v>0.25177125234057968</v>
      </c>
      <c r="F117">
        <f t="shared" si="31"/>
        <v>0.43342148748031301</v>
      </c>
      <c r="G117">
        <f t="shared" si="31"/>
        <v>0.5514388232606191</v>
      </c>
      <c r="H117">
        <f t="shared" si="31"/>
        <v>0.63549925574368726</v>
      </c>
      <c r="I117">
        <f t="shared" si="31"/>
        <v>0.71893183581832398</v>
      </c>
    </row>
    <row r="118" spans="2:16" x14ac:dyDescent="0.2">
      <c r="C118" t="s">
        <v>209</v>
      </c>
      <c r="D118">
        <f t="shared" ref="D118:I118" si="32">D93/100</f>
        <v>5.691099786081278E-3</v>
      </c>
      <c r="E118">
        <f t="shared" si="32"/>
        <v>2.1475770104643147E-2</v>
      </c>
      <c r="F118">
        <f t="shared" si="32"/>
        <v>2.2053651995800214E-2</v>
      </c>
      <c r="G118">
        <f t="shared" si="32"/>
        <v>1.8419387587596925E-2</v>
      </c>
      <c r="H118">
        <f t="shared" si="32"/>
        <v>1.649667795060436E-2</v>
      </c>
      <c r="I118">
        <f t="shared" si="32"/>
        <v>1.4862232067923711E-2</v>
      </c>
    </row>
    <row r="119" spans="2:16" x14ac:dyDescent="0.2">
      <c r="C119" t="s">
        <v>300</v>
      </c>
      <c r="D119">
        <f t="shared" ref="D119:I119" si="33">D94/100</f>
        <v>4.2174495203148726E-2</v>
      </c>
      <c r="E119">
        <f t="shared" si="33"/>
        <v>0.27324702244522281</v>
      </c>
      <c r="F119">
        <f t="shared" si="33"/>
        <v>0.45547513947611323</v>
      </c>
      <c r="G119">
        <f t="shared" si="33"/>
        <v>0.56985821084821608</v>
      </c>
      <c r="H119">
        <f t="shared" si="33"/>
        <v>0.65199593369429154</v>
      </c>
      <c r="I119">
        <f t="shared" si="33"/>
        <v>0.73379406788624779</v>
      </c>
    </row>
    <row r="120" spans="2:16" x14ac:dyDescent="0.2">
      <c r="C120" t="s">
        <v>301</v>
      </c>
      <c r="D120">
        <f t="shared" ref="D120:I120" si="34">D95/100</f>
        <v>3.0792295630986163E-2</v>
      </c>
      <c r="E120">
        <f t="shared" si="34"/>
        <v>0.23029548223593654</v>
      </c>
      <c r="F120">
        <f t="shared" si="34"/>
        <v>0.41136783548451278</v>
      </c>
      <c r="G120">
        <f t="shared" si="34"/>
        <v>0.53301943567302212</v>
      </c>
      <c r="H120">
        <f t="shared" si="34"/>
        <v>0.61900257779308288</v>
      </c>
      <c r="I120">
        <f t="shared" si="34"/>
        <v>0.70406960375040029</v>
      </c>
    </row>
    <row r="121" spans="2:16" x14ac:dyDescent="0.2">
      <c r="B121" t="s">
        <v>315</v>
      </c>
      <c r="C121" s="2" t="s">
        <v>241</v>
      </c>
      <c r="D121">
        <f>D96/100</f>
        <v>6.6284736562494367E-2</v>
      </c>
      <c r="E121">
        <f t="shared" ref="E121:I121" si="35">E96/100</f>
        <v>0.31161333457238344</v>
      </c>
      <c r="F121">
        <f t="shared" si="35"/>
        <v>0.46285216875449853</v>
      </c>
      <c r="G121">
        <f t="shared" si="35"/>
        <v>0.57378299102035091</v>
      </c>
      <c r="H121">
        <f t="shared" si="35"/>
        <v>0.67220994610598661</v>
      </c>
      <c r="I121">
        <f t="shared" si="35"/>
        <v>0.77226412995377469</v>
      </c>
    </row>
    <row r="122" spans="2:16" x14ac:dyDescent="0.2">
      <c r="C122" t="s">
        <v>209</v>
      </c>
      <c r="D122">
        <f t="shared" ref="D122:I122" si="36">D97/100</f>
        <v>5.9414918269257346E-3</v>
      </c>
      <c r="E122">
        <f t="shared" si="36"/>
        <v>1.4631520829510206E-2</v>
      </c>
      <c r="F122">
        <f t="shared" si="36"/>
        <v>1.1184453654382854E-2</v>
      </c>
      <c r="G122">
        <f t="shared" si="36"/>
        <v>8.6941852852254961E-3</v>
      </c>
      <c r="H122">
        <f t="shared" si="36"/>
        <v>8.4815391143855338E-3</v>
      </c>
      <c r="I122">
        <f t="shared" si="36"/>
        <v>1.166122288863076E-2</v>
      </c>
    </row>
    <row r="123" spans="2:16" x14ac:dyDescent="0.2">
      <c r="C123" t="s">
        <v>300</v>
      </c>
      <c r="D123">
        <f>D98/100</f>
        <v>7.2226228389420111E-2</v>
      </c>
      <c r="E123">
        <f t="shared" ref="E123:I123" si="37">E98/100</f>
        <v>0.32624485540189363</v>
      </c>
      <c r="F123">
        <f t="shared" si="37"/>
        <v>0.47403662240888139</v>
      </c>
      <c r="G123">
        <f t="shared" si="37"/>
        <v>0.58247717630557649</v>
      </c>
      <c r="H123">
        <f t="shared" si="37"/>
        <v>0.68069148522037226</v>
      </c>
      <c r="I123">
        <f t="shared" si="37"/>
        <v>0.7839253528424055</v>
      </c>
    </row>
    <row r="124" spans="2:16" x14ac:dyDescent="0.2">
      <c r="C124" t="s">
        <v>301</v>
      </c>
      <c r="D124">
        <f t="shared" ref="D124:I124" si="38">D99/100</f>
        <v>6.0343244735568631E-2</v>
      </c>
      <c r="E124">
        <f t="shared" si="38"/>
        <v>0.29698181374287325</v>
      </c>
      <c r="F124">
        <f t="shared" si="38"/>
        <v>0.45166771510011572</v>
      </c>
      <c r="G124">
        <f t="shared" si="38"/>
        <v>0.56508880573512543</v>
      </c>
      <c r="H124">
        <f t="shared" si="38"/>
        <v>0.66372840699160107</v>
      </c>
      <c r="I124">
        <f t="shared" si="38"/>
        <v>0.76060290706514389</v>
      </c>
    </row>
    <row r="126" spans="2:16" x14ac:dyDescent="0.2">
      <c r="D126" s="3">
        <v>10</v>
      </c>
      <c r="E126" s="3">
        <v>20</v>
      </c>
      <c r="F126" s="3">
        <v>30</v>
      </c>
      <c r="G126" s="3">
        <v>40</v>
      </c>
      <c r="H126" s="3">
        <v>60</v>
      </c>
      <c r="I126" s="3">
        <v>80</v>
      </c>
      <c r="J126" s="3">
        <v>100</v>
      </c>
      <c r="K126" s="3">
        <v>120</v>
      </c>
      <c r="L126" s="3">
        <v>140</v>
      </c>
      <c r="M126" s="3">
        <v>160</v>
      </c>
    </row>
    <row r="127" spans="2:16" x14ac:dyDescent="0.2">
      <c r="B127" t="s">
        <v>318</v>
      </c>
      <c r="C127" t="s">
        <v>241</v>
      </c>
      <c r="D127">
        <v>0.53672264000767345</v>
      </c>
      <c r="E127">
        <v>12.799242950468033</v>
      </c>
      <c r="F127">
        <v>25.762280183789944</v>
      </c>
      <c r="G127">
        <v>35.403580672276867</v>
      </c>
      <c r="H127">
        <v>45.926347391791488</v>
      </c>
      <c r="I127">
        <v>54.363050702426584</v>
      </c>
      <c r="J127">
        <v>60.713964801255571</v>
      </c>
      <c r="K127">
        <v>65.509308749693631</v>
      </c>
      <c r="L127">
        <v>71.454758240227648</v>
      </c>
      <c r="M127">
        <v>77.250035405363093</v>
      </c>
    </row>
    <row r="128" spans="2:16" x14ac:dyDescent="0.2">
      <c r="C128" t="s">
        <v>209</v>
      </c>
      <c r="D128">
        <v>0.13884884486024091</v>
      </c>
      <c r="E128">
        <v>1.4728539690239415</v>
      </c>
      <c r="F128">
        <v>1.7650035440152783</v>
      </c>
      <c r="G128">
        <v>1.7056580773224268</v>
      </c>
      <c r="H128">
        <v>1.4950742940166022</v>
      </c>
      <c r="I128">
        <v>1.7138282944537457</v>
      </c>
      <c r="J128">
        <v>1.8307453901230832</v>
      </c>
      <c r="K128">
        <v>1.9905637290762552</v>
      </c>
      <c r="L128">
        <v>2.0925966462004362</v>
      </c>
      <c r="M128">
        <v>2.2311522889981723</v>
      </c>
      <c r="O128" t="s">
        <v>195</v>
      </c>
      <c r="P128">
        <v>66.3</v>
      </c>
    </row>
    <row r="129" spans="2:16" x14ac:dyDescent="0.2">
      <c r="C129" t="s">
        <v>316</v>
      </c>
      <c r="D129">
        <v>0.67557148486791441</v>
      </c>
      <c r="E129">
        <v>14.272096919491974</v>
      </c>
      <c r="F129">
        <v>27.527283727805223</v>
      </c>
      <c r="G129">
        <v>37.109238749599292</v>
      </c>
      <c r="H129">
        <v>47.421421685808092</v>
      </c>
      <c r="I129">
        <v>56.076878996880332</v>
      </c>
      <c r="J129">
        <v>62.544710191378655</v>
      </c>
      <c r="K129">
        <v>67.499872478769888</v>
      </c>
      <c r="L129">
        <v>73.547354886428081</v>
      </c>
      <c r="M129">
        <v>79.481187694361267</v>
      </c>
      <c r="O129" t="s">
        <v>302</v>
      </c>
      <c r="P129">
        <v>62.3</v>
      </c>
    </row>
    <row r="130" spans="2:16" x14ac:dyDescent="0.2">
      <c r="C130" t="s">
        <v>317</v>
      </c>
      <c r="D130">
        <v>0.39787379514743254</v>
      </c>
      <c r="E130">
        <v>11.326388981444092</v>
      </c>
      <c r="F130">
        <v>23.997276639774665</v>
      </c>
      <c r="G130">
        <v>33.697922594954441</v>
      </c>
      <c r="H130">
        <v>44.431273097774884</v>
      </c>
      <c r="I130">
        <v>52.649222407972836</v>
      </c>
      <c r="J130">
        <v>58.883219411132487</v>
      </c>
      <c r="K130">
        <v>63.518745020617374</v>
      </c>
      <c r="L130">
        <v>69.362161594027214</v>
      </c>
      <c r="M130">
        <v>75.018883116364918</v>
      </c>
      <c r="O130" t="s">
        <v>303</v>
      </c>
      <c r="P130">
        <v>70.599999999999994</v>
      </c>
    </row>
    <row r="131" spans="2:16" x14ac:dyDescent="0.2">
      <c r="B131" t="s">
        <v>319</v>
      </c>
      <c r="C131" t="s">
        <v>241</v>
      </c>
      <c r="E131">
        <v>15.358429323069167</v>
      </c>
      <c r="F131">
        <f t="shared" ref="F131:F134" si="39">AVERAGE(G131,E131)</f>
        <v>26.19339369581531</v>
      </c>
      <c r="G131">
        <v>37.028358068561452</v>
      </c>
      <c r="H131">
        <v>48.06436600146516</v>
      </c>
      <c r="I131">
        <v>55.282585946589073</v>
      </c>
      <c r="J131">
        <v>60.578560832567227</v>
      </c>
      <c r="K131">
        <v>66.522825052241956</v>
      </c>
      <c r="L131">
        <v>72.951274857648869</v>
      </c>
    </row>
    <row r="132" spans="2:16" x14ac:dyDescent="0.2">
      <c r="C132" t="s">
        <v>209</v>
      </c>
      <c r="E132">
        <v>1.3055279147610466</v>
      </c>
      <c r="F132">
        <f t="shared" si="39"/>
        <v>1.4333192687863328</v>
      </c>
      <c r="G132">
        <v>1.5611106228116187</v>
      </c>
      <c r="H132">
        <v>1.4841935719223951</v>
      </c>
      <c r="I132">
        <v>1.5956079673877355</v>
      </c>
      <c r="J132">
        <v>1.6777121467045184</v>
      </c>
      <c r="K132">
        <v>1.8397923136478556</v>
      </c>
      <c r="L132">
        <v>2.0538086077796645</v>
      </c>
      <c r="O132" t="s">
        <v>195</v>
      </c>
      <c r="P132">
        <v>63.4</v>
      </c>
    </row>
    <row r="133" spans="2:16" x14ac:dyDescent="0.2">
      <c r="C133" t="s">
        <v>316</v>
      </c>
      <c r="E133">
        <v>16.663957237830214</v>
      </c>
      <c r="F133">
        <f t="shared" si="39"/>
        <v>27.626712964601644</v>
      </c>
      <c r="G133">
        <v>38.589468691373071</v>
      </c>
      <c r="H133">
        <v>49.548559573387557</v>
      </c>
      <c r="I133">
        <v>56.878193913976808</v>
      </c>
      <c r="J133">
        <v>62.256272979271742</v>
      </c>
      <c r="K133">
        <v>68.362617365889818</v>
      </c>
      <c r="L133">
        <v>75.005083465428527</v>
      </c>
      <c r="O133" t="s">
        <v>302</v>
      </c>
      <c r="P133">
        <v>60</v>
      </c>
    </row>
    <row r="134" spans="2:16" x14ac:dyDescent="0.2">
      <c r="C134" t="s">
        <v>317</v>
      </c>
      <c r="E134">
        <v>14.05290140830812</v>
      </c>
      <c r="F134">
        <f t="shared" si="39"/>
        <v>24.760074427028975</v>
      </c>
      <c r="G134">
        <v>35.467247445749834</v>
      </c>
      <c r="H134">
        <v>46.580172429542763</v>
      </c>
      <c r="I134">
        <v>53.686977979201338</v>
      </c>
      <c r="J134">
        <v>58.900848685862712</v>
      </c>
      <c r="K134">
        <v>64.683032738594093</v>
      </c>
      <c r="L134">
        <v>70.897466249869211</v>
      </c>
      <c r="O134" t="s">
        <v>303</v>
      </c>
      <c r="P134">
        <v>67.2</v>
      </c>
    </row>
    <row r="135" spans="2:16" x14ac:dyDescent="0.2">
      <c r="E135" s="3"/>
      <c r="G135" s="3"/>
      <c r="H135" s="3"/>
      <c r="I135" s="3"/>
      <c r="J135" s="3"/>
      <c r="K135" s="3"/>
      <c r="L135" s="3"/>
    </row>
    <row r="136" spans="2:16" x14ac:dyDescent="0.2">
      <c r="B136" t="s">
        <v>318</v>
      </c>
      <c r="C136" t="s">
        <v>241</v>
      </c>
      <c r="D136">
        <f>D127/100</f>
        <v>5.3672264000767349E-3</v>
      </c>
      <c r="E136">
        <f t="shared" ref="E136:M136" si="40">E127/100</f>
        <v>0.12799242950468032</v>
      </c>
      <c r="F136">
        <f t="shared" si="40"/>
        <v>0.25762280183789943</v>
      </c>
      <c r="G136">
        <f t="shared" si="40"/>
        <v>0.35403580672276869</v>
      </c>
      <c r="H136">
        <f t="shared" si="40"/>
        <v>0.45926347391791489</v>
      </c>
      <c r="I136">
        <f t="shared" si="40"/>
        <v>0.54363050702426585</v>
      </c>
      <c r="J136">
        <f t="shared" si="40"/>
        <v>0.60713964801255571</v>
      </c>
      <c r="K136">
        <f t="shared" si="40"/>
        <v>0.65509308749693629</v>
      </c>
      <c r="L136">
        <f t="shared" si="40"/>
        <v>0.71454758240227645</v>
      </c>
      <c r="M136">
        <f t="shared" si="40"/>
        <v>0.77250035405363093</v>
      </c>
    </row>
    <row r="137" spans="2:16" x14ac:dyDescent="0.2">
      <c r="C137" t="s">
        <v>209</v>
      </c>
      <c r="D137">
        <f t="shared" ref="D137:M137" si="41">D128/100</f>
        <v>1.3884884486024091E-3</v>
      </c>
      <c r="E137">
        <f t="shared" si="41"/>
        <v>1.4728539690239415E-2</v>
      </c>
      <c r="F137">
        <f t="shared" si="41"/>
        <v>1.7650035440152784E-2</v>
      </c>
      <c r="G137">
        <f t="shared" si="41"/>
        <v>1.7056580773224268E-2</v>
      </c>
      <c r="H137">
        <f t="shared" si="41"/>
        <v>1.4950742940166023E-2</v>
      </c>
      <c r="I137">
        <f t="shared" si="41"/>
        <v>1.7138282944537456E-2</v>
      </c>
      <c r="J137">
        <f t="shared" si="41"/>
        <v>1.8307453901230831E-2</v>
      </c>
      <c r="K137">
        <f t="shared" si="41"/>
        <v>1.9905637290762553E-2</v>
      </c>
      <c r="L137">
        <f t="shared" si="41"/>
        <v>2.0925966462004363E-2</v>
      </c>
      <c r="M137">
        <f t="shared" si="41"/>
        <v>2.2311522889981724E-2</v>
      </c>
    </row>
    <row r="138" spans="2:16" x14ac:dyDescent="0.2">
      <c r="C138" t="s">
        <v>316</v>
      </c>
      <c r="D138">
        <f t="shared" ref="D138:M138" si="42">D129/100</f>
        <v>6.7557148486791438E-3</v>
      </c>
      <c r="E138">
        <f t="shared" si="42"/>
        <v>0.14272096919491972</v>
      </c>
      <c r="F138">
        <f t="shared" si="42"/>
        <v>0.27527283727805224</v>
      </c>
      <c r="G138">
        <f t="shared" si="42"/>
        <v>0.37109238749599294</v>
      </c>
      <c r="H138">
        <f t="shared" si="42"/>
        <v>0.47421421685808091</v>
      </c>
      <c r="I138">
        <f t="shared" si="42"/>
        <v>0.56076878996880331</v>
      </c>
      <c r="J138">
        <f t="shared" si="42"/>
        <v>0.62544710191378661</v>
      </c>
      <c r="K138">
        <f t="shared" si="42"/>
        <v>0.67499872478769884</v>
      </c>
      <c r="L138">
        <f t="shared" si="42"/>
        <v>0.73547354886428085</v>
      </c>
      <c r="M138">
        <f t="shared" si="42"/>
        <v>0.79481187694361266</v>
      </c>
    </row>
    <row r="139" spans="2:16" x14ac:dyDescent="0.2">
      <c r="C139" t="s">
        <v>317</v>
      </c>
      <c r="D139">
        <f t="shared" ref="D139:M139" si="43">D130/100</f>
        <v>3.9787379514743251E-3</v>
      </c>
      <c r="E139">
        <f t="shared" si="43"/>
        <v>0.11326388981444092</v>
      </c>
      <c r="F139">
        <f t="shared" si="43"/>
        <v>0.23997276639774665</v>
      </c>
      <c r="G139">
        <f t="shared" si="43"/>
        <v>0.33697922594954444</v>
      </c>
      <c r="H139">
        <f t="shared" si="43"/>
        <v>0.44431273097774882</v>
      </c>
      <c r="I139">
        <f t="shared" si="43"/>
        <v>0.5264922240797284</v>
      </c>
      <c r="J139">
        <f t="shared" si="43"/>
        <v>0.58883219411132481</v>
      </c>
      <c r="K139">
        <f t="shared" si="43"/>
        <v>0.63518745020617373</v>
      </c>
      <c r="L139">
        <f t="shared" si="43"/>
        <v>0.69362161594027216</v>
      </c>
      <c r="M139">
        <f t="shared" si="43"/>
        <v>0.75018883116364921</v>
      </c>
    </row>
    <row r="140" spans="2:16" x14ac:dyDescent="0.2">
      <c r="B140" t="s">
        <v>319</v>
      </c>
      <c r="C140" t="s">
        <v>241</v>
      </c>
      <c r="E140">
        <f t="shared" ref="E140:L140" si="44">E131/100</f>
        <v>0.15358429323069167</v>
      </c>
      <c r="F140">
        <f t="shared" si="44"/>
        <v>0.26193393695815309</v>
      </c>
      <c r="G140">
        <f t="shared" si="44"/>
        <v>0.37028358068561451</v>
      </c>
      <c r="H140">
        <f t="shared" si="44"/>
        <v>0.48064366001465159</v>
      </c>
      <c r="I140">
        <f t="shared" si="44"/>
        <v>0.55282585946589069</v>
      </c>
      <c r="J140">
        <f t="shared" si="44"/>
        <v>0.6057856083256723</v>
      </c>
      <c r="K140">
        <f t="shared" si="44"/>
        <v>0.66522825052241952</v>
      </c>
      <c r="L140">
        <f t="shared" si="44"/>
        <v>0.72951274857648873</v>
      </c>
    </row>
    <row r="141" spans="2:16" x14ac:dyDescent="0.2">
      <c r="C141" t="s">
        <v>209</v>
      </c>
      <c r="E141">
        <f t="shared" ref="E141:L141" si="45">E132/100</f>
        <v>1.3055279147610465E-2</v>
      </c>
      <c r="F141">
        <f t="shared" si="45"/>
        <v>1.4333192687863327E-2</v>
      </c>
      <c r="G141">
        <f t="shared" si="45"/>
        <v>1.5611106228116187E-2</v>
      </c>
      <c r="H141">
        <f t="shared" si="45"/>
        <v>1.4841935719223952E-2</v>
      </c>
      <c r="I141">
        <f t="shared" si="45"/>
        <v>1.5956079673877355E-2</v>
      </c>
      <c r="J141">
        <f t="shared" si="45"/>
        <v>1.6777121467045183E-2</v>
      </c>
      <c r="K141">
        <f t="shared" si="45"/>
        <v>1.8397923136478554E-2</v>
      </c>
      <c r="L141">
        <f t="shared" si="45"/>
        <v>2.0538086077796645E-2</v>
      </c>
    </row>
    <row r="142" spans="2:16" x14ac:dyDescent="0.2">
      <c r="C142" t="s">
        <v>316</v>
      </c>
      <c r="E142">
        <f t="shared" ref="E142:L142" si="46">E133/100</f>
        <v>0.16663957237830215</v>
      </c>
      <c r="F142">
        <f t="shared" si="46"/>
        <v>0.27626712964601646</v>
      </c>
      <c r="G142">
        <f t="shared" si="46"/>
        <v>0.38589468691373069</v>
      </c>
      <c r="H142">
        <f t="shared" si="46"/>
        <v>0.49548559573387557</v>
      </c>
      <c r="I142">
        <f t="shared" si="46"/>
        <v>0.56878193913976804</v>
      </c>
      <c r="J142">
        <f t="shared" si="46"/>
        <v>0.62256272979271743</v>
      </c>
      <c r="K142">
        <f t="shared" si="46"/>
        <v>0.68362617365889822</v>
      </c>
      <c r="L142">
        <f t="shared" si="46"/>
        <v>0.75005083465428524</v>
      </c>
    </row>
    <row r="143" spans="2:16" x14ac:dyDescent="0.2">
      <c r="C143" t="s">
        <v>317</v>
      </c>
      <c r="E143">
        <f t="shared" ref="E143:L143" si="47">E134/100</f>
        <v>0.14052901408308119</v>
      </c>
      <c r="F143">
        <f t="shared" si="47"/>
        <v>0.24760074427028975</v>
      </c>
      <c r="G143">
        <f t="shared" si="47"/>
        <v>0.35467247445749833</v>
      </c>
      <c r="H143">
        <f t="shared" si="47"/>
        <v>0.46580172429542765</v>
      </c>
      <c r="I143">
        <f t="shared" si="47"/>
        <v>0.53686977979201334</v>
      </c>
      <c r="J143">
        <f t="shared" si="47"/>
        <v>0.58900848685862717</v>
      </c>
      <c r="K143">
        <f t="shared" si="47"/>
        <v>0.64683032738594093</v>
      </c>
      <c r="L143">
        <f t="shared" si="47"/>
        <v>0.70897466249869212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9"/>
  <sheetViews>
    <sheetView workbookViewId="0">
      <selection activeCell="D39" sqref="D39"/>
    </sheetView>
  </sheetViews>
  <sheetFormatPr baseColWidth="10" defaultRowHeight="16" x14ac:dyDescent="0.2"/>
  <sheetData>
    <row r="2" spans="1:16" x14ac:dyDescent="0.2">
      <c r="A2" t="s">
        <v>14</v>
      </c>
    </row>
    <row r="3" spans="1:16" x14ac:dyDescent="0.2">
      <c r="B3" t="s">
        <v>13</v>
      </c>
    </row>
    <row r="4" spans="1:16" x14ac:dyDescent="0.2">
      <c r="B4" t="s">
        <v>3</v>
      </c>
    </row>
    <row r="5" spans="1:16" x14ac:dyDescent="0.2">
      <c r="B5" t="s">
        <v>15</v>
      </c>
      <c r="C5" t="s">
        <v>16</v>
      </c>
    </row>
    <row r="6" spans="1:16" x14ac:dyDescent="0.2">
      <c r="A6">
        <v>0.2</v>
      </c>
      <c r="B6">
        <v>25</v>
      </c>
      <c r="C6">
        <v>19</v>
      </c>
      <c r="D6">
        <f t="shared" ref="D6:D11" si="0">SQRT(100*(C6/100)*(1-(C6/100)))</f>
        <v>3.9230090491866063</v>
      </c>
    </row>
    <row r="7" spans="1:16" x14ac:dyDescent="0.2">
      <c r="A7">
        <v>0.5</v>
      </c>
      <c r="B7">
        <v>61</v>
      </c>
      <c r="C7">
        <v>53</v>
      </c>
      <c r="D7">
        <f t="shared" si="0"/>
        <v>4.9909918853871122</v>
      </c>
    </row>
    <row r="8" spans="1:16" x14ac:dyDescent="0.2">
      <c r="A8">
        <v>1</v>
      </c>
      <c r="B8">
        <v>66</v>
      </c>
      <c r="C8">
        <v>62</v>
      </c>
      <c r="D8">
        <f t="shared" si="0"/>
        <v>4.8538644398046387</v>
      </c>
    </row>
    <row r="9" spans="1:16" x14ac:dyDescent="0.2">
      <c r="A9">
        <v>1.5</v>
      </c>
      <c r="C9">
        <v>62</v>
      </c>
      <c r="D9">
        <f t="shared" si="0"/>
        <v>4.8538644398046387</v>
      </c>
    </row>
    <row r="10" spans="1:16" x14ac:dyDescent="0.2">
      <c r="A10">
        <v>1.7</v>
      </c>
      <c r="C10">
        <v>72</v>
      </c>
      <c r="D10">
        <f t="shared" si="0"/>
        <v>4.4899888641287298</v>
      </c>
    </row>
    <row r="11" spans="1:16" x14ac:dyDescent="0.2">
      <c r="A11">
        <v>2</v>
      </c>
      <c r="B11">
        <v>89</v>
      </c>
      <c r="C11">
        <v>87</v>
      </c>
      <c r="D11">
        <f t="shared" si="0"/>
        <v>3.3630343441600474</v>
      </c>
    </row>
    <row r="12" spans="1:16" x14ac:dyDescent="0.2">
      <c r="P12" s="1"/>
    </row>
    <row r="13" spans="1:16" x14ac:dyDescent="0.2">
      <c r="A13" t="s">
        <v>4</v>
      </c>
      <c r="C13" t="s">
        <v>17</v>
      </c>
      <c r="P13" s="1"/>
    </row>
    <row r="14" spans="1:16" x14ac:dyDescent="0.2">
      <c r="A14">
        <v>0.01</v>
      </c>
      <c r="C14">
        <v>89</v>
      </c>
      <c r="P14" s="1"/>
    </row>
    <row r="15" spans="1:16" x14ac:dyDescent="0.2">
      <c r="A15">
        <v>0.1</v>
      </c>
      <c r="C15">
        <v>84</v>
      </c>
      <c r="D15">
        <f t="shared" ref="D15:D20" si="1">SQRT(100*(C15/100)*(1-(C15/100)))</f>
        <v>3.6660605559646724</v>
      </c>
    </row>
    <row r="16" spans="1:16" x14ac:dyDescent="0.2">
      <c r="A16">
        <v>0.2</v>
      </c>
      <c r="C16">
        <v>85</v>
      </c>
      <c r="D16">
        <f t="shared" si="1"/>
        <v>3.5707142142714252</v>
      </c>
    </row>
    <row r="17" spans="1:4" x14ac:dyDescent="0.2">
      <c r="A17">
        <v>0.5</v>
      </c>
      <c r="C17">
        <v>82</v>
      </c>
      <c r="D17">
        <f t="shared" si="1"/>
        <v>3.8418745424597098</v>
      </c>
    </row>
    <row r="18" spans="1:4" x14ac:dyDescent="0.2">
      <c r="A18">
        <v>1</v>
      </c>
      <c r="C18">
        <v>78</v>
      </c>
      <c r="D18">
        <f t="shared" si="1"/>
        <v>4.1424630354415957</v>
      </c>
    </row>
    <row r="19" spans="1:4" x14ac:dyDescent="0.2">
      <c r="A19">
        <v>1.5</v>
      </c>
      <c r="C19">
        <v>79</v>
      </c>
      <c r="D19">
        <f t="shared" si="1"/>
        <v>4.0730823708832595</v>
      </c>
    </row>
    <row r="20" spans="1:4" x14ac:dyDescent="0.2">
      <c r="A20">
        <v>1.7</v>
      </c>
      <c r="C20">
        <v>75</v>
      </c>
      <c r="D20">
        <f t="shared" si="1"/>
        <v>4.3301270189221936</v>
      </c>
    </row>
    <row r="21" spans="1:4" x14ac:dyDescent="0.2">
      <c r="A21">
        <v>2</v>
      </c>
      <c r="C21">
        <v>84</v>
      </c>
      <c r="D21">
        <f>SQRT(100*(C21/100)*(1-(C21/100)))</f>
        <v>3.6660605559646724</v>
      </c>
    </row>
    <row r="22" spans="1:4" x14ac:dyDescent="0.2">
      <c r="C22">
        <f>AVERAGE(C16:C21)</f>
        <v>80.5</v>
      </c>
    </row>
    <row r="24" spans="1:4" x14ac:dyDescent="0.2">
      <c r="C24" t="s">
        <v>24</v>
      </c>
    </row>
    <row r="25" spans="1:4" x14ac:dyDescent="0.2">
      <c r="A25">
        <v>0.01</v>
      </c>
      <c r="C25">
        <v>87</v>
      </c>
    </row>
    <row r="26" spans="1:4" x14ac:dyDescent="0.2">
      <c r="A26">
        <v>2</v>
      </c>
      <c r="C26">
        <v>81</v>
      </c>
    </row>
    <row r="28" spans="1:4" x14ac:dyDescent="0.2">
      <c r="B28" t="s">
        <v>25</v>
      </c>
    </row>
    <row r="29" spans="1:4" x14ac:dyDescent="0.2">
      <c r="A29">
        <v>2</v>
      </c>
      <c r="C29">
        <v>0</v>
      </c>
    </row>
    <row r="33" spans="1:2" x14ac:dyDescent="0.2">
      <c r="B33" t="s">
        <v>24</v>
      </c>
    </row>
    <row r="34" spans="1:2" x14ac:dyDescent="0.2">
      <c r="A34" t="s">
        <v>26</v>
      </c>
      <c r="B34">
        <v>56</v>
      </c>
    </row>
    <row r="35" spans="1:2" x14ac:dyDescent="0.2">
      <c r="A35" t="s">
        <v>27</v>
      </c>
      <c r="B35">
        <v>51</v>
      </c>
    </row>
    <row r="36" spans="1:2" x14ac:dyDescent="0.2">
      <c r="A36" t="s">
        <v>31</v>
      </c>
      <c r="B36">
        <v>50</v>
      </c>
    </row>
    <row r="37" spans="1:2" x14ac:dyDescent="0.2">
      <c r="A37" t="s">
        <v>28</v>
      </c>
      <c r="B37">
        <v>47</v>
      </c>
    </row>
    <row r="38" spans="1:2" x14ac:dyDescent="0.2">
      <c r="A38" t="s">
        <v>29</v>
      </c>
      <c r="B38">
        <v>1</v>
      </c>
    </row>
    <row r="39" spans="1:2" x14ac:dyDescent="0.2">
      <c r="A39" t="s">
        <v>30</v>
      </c>
      <c r="B39">
        <v>18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56"/>
  <sheetViews>
    <sheetView topLeftCell="C1" workbookViewId="0">
      <selection activeCell="L28" sqref="L28"/>
    </sheetView>
  </sheetViews>
  <sheetFormatPr baseColWidth="10" defaultRowHeight="16" x14ac:dyDescent="0.2"/>
  <sheetData>
    <row r="2" spans="1:8" x14ac:dyDescent="0.2">
      <c r="A2">
        <v>0</v>
      </c>
      <c r="B2">
        <v>1000.1261</v>
      </c>
      <c r="D2">
        <v>0</v>
      </c>
      <c r="E2">
        <v>1000.1261</v>
      </c>
      <c r="G2">
        <v>0</v>
      </c>
      <c r="H2">
        <v>1000.1261</v>
      </c>
    </row>
    <row r="3" spans="1:8" x14ac:dyDescent="0.2">
      <c r="A3">
        <v>1000</v>
      </c>
      <c r="B3">
        <v>562.98305000000005</v>
      </c>
      <c r="D3">
        <v>1000</v>
      </c>
      <c r="E3">
        <v>755.62310000000002</v>
      </c>
      <c r="G3">
        <v>1000</v>
      </c>
      <c r="H3">
        <v>755.57888000000003</v>
      </c>
    </row>
    <row r="4" spans="1:8" x14ac:dyDescent="0.2">
      <c r="A4">
        <v>2000</v>
      </c>
      <c r="B4">
        <v>592.59546999999998</v>
      </c>
      <c r="D4">
        <v>2000</v>
      </c>
      <c r="E4">
        <v>871.26115000000004</v>
      </c>
      <c r="G4">
        <v>2000</v>
      </c>
      <c r="H4">
        <v>866.43804</v>
      </c>
    </row>
    <row r="5" spans="1:8" x14ac:dyDescent="0.2">
      <c r="A5">
        <v>3000</v>
      </c>
      <c r="B5">
        <v>636.03494000000001</v>
      </c>
      <c r="D5">
        <v>3000</v>
      </c>
      <c r="E5">
        <v>926.74757</v>
      </c>
      <c r="G5">
        <v>3000</v>
      </c>
      <c r="H5">
        <v>941.03129000000001</v>
      </c>
    </row>
    <row r="6" spans="1:8" x14ac:dyDescent="0.2">
      <c r="A6">
        <v>4000</v>
      </c>
      <c r="B6">
        <v>684.26669000000004</v>
      </c>
      <c r="D6">
        <v>4000</v>
      </c>
      <c r="E6">
        <v>976.56930999999997</v>
      </c>
      <c r="G6">
        <v>4000</v>
      </c>
      <c r="H6">
        <v>973.99797999999998</v>
      </c>
    </row>
    <row r="7" spans="1:8" x14ac:dyDescent="0.2">
      <c r="A7">
        <v>5000</v>
      </c>
      <c r="B7">
        <v>720.43844000000001</v>
      </c>
      <c r="D7">
        <v>5000</v>
      </c>
      <c r="E7">
        <v>997.12644999999998</v>
      </c>
      <c r="G7">
        <v>5000</v>
      </c>
      <c r="H7">
        <v>1007.2367</v>
      </c>
    </row>
    <row r="8" spans="1:8" x14ac:dyDescent="0.2">
      <c r="A8">
        <v>6000</v>
      </c>
      <c r="B8">
        <v>772.89517000000001</v>
      </c>
      <c r="D8">
        <v>6000</v>
      </c>
      <c r="E8">
        <v>1009.1882000000001</v>
      </c>
      <c r="G8">
        <v>6000</v>
      </c>
      <c r="H8">
        <v>1009.2034</v>
      </c>
    </row>
    <row r="9" spans="1:8" x14ac:dyDescent="0.2">
      <c r="A9">
        <v>7000</v>
      </c>
      <c r="B9">
        <v>820.61707999999999</v>
      </c>
      <c r="D9">
        <v>7000</v>
      </c>
      <c r="E9">
        <v>1001.7465</v>
      </c>
      <c r="G9">
        <v>7000</v>
      </c>
      <c r="H9">
        <v>1019.9715</v>
      </c>
    </row>
    <row r="10" spans="1:8" x14ac:dyDescent="0.2">
      <c r="A10">
        <v>8000</v>
      </c>
      <c r="B10">
        <v>865.49131999999997</v>
      </c>
      <c r="D10">
        <v>8000</v>
      </c>
      <c r="E10">
        <v>1019.7231</v>
      </c>
      <c r="G10">
        <v>8000</v>
      </c>
      <c r="H10">
        <v>1024.82</v>
      </c>
    </row>
    <row r="11" spans="1:8" x14ac:dyDescent="0.2">
      <c r="A11">
        <v>9000</v>
      </c>
      <c r="B11">
        <v>903.05092000000002</v>
      </c>
      <c r="D11">
        <v>9000</v>
      </c>
      <c r="E11">
        <v>1009.6079</v>
      </c>
      <c r="G11">
        <v>9000</v>
      </c>
      <c r="H11">
        <v>1023.3011</v>
      </c>
    </row>
    <row r="12" spans="1:8" x14ac:dyDescent="0.2">
      <c r="A12">
        <v>10000</v>
      </c>
      <c r="B12">
        <v>948.45195999999999</v>
      </c>
      <c r="D12">
        <v>10000</v>
      </c>
      <c r="E12">
        <v>1017.7929</v>
      </c>
      <c r="G12">
        <v>10000</v>
      </c>
      <c r="H12">
        <v>1023.2295</v>
      </c>
    </row>
    <row r="13" spans="1:8" x14ac:dyDescent="0.2">
      <c r="A13">
        <v>11000</v>
      </c>
      <c r="B13">
        <v>984.05452000000002</v>
      </c>
      <c r="D13">
        <v>11000</v>
      </c>
      <c r="E13">
        <v>1016.7828</v>
      </c>
      <c r="G13">
        <v>11000</v>
      </c>
      <c r="H13">
        <v>1016.931</v>
      </c>
    </row>
    <row r="14" spans="1:8" x14ac:dyDescent="0.2">
      <c r="A14">
        <v>12000</v>
      </c>
      <c r="B14">
        <v>1010.4081</v>
      </c>
      <c r="D14">
        <v>12000</v>
      </c>
      <c r="E14">
        <v>1015.1981</v>
      </c>
      <c r="G14">
        <v>12000</v>
      </c>
      <c r="H14">
        <v>1014.7821</v>
      </c>
    </row>
    <row r="15" spans="1:8" x14ac:dyDescent="0.2">
      <c r="A15">
        <v>13000</v>
      </c>
      <c r="B15">
        <v>1037.0118</v>
      </c>
      <c r="D15">
        <v>13000</v>
      </c>
      <c r="E15">
        <v>1005.0780999999999</v>
      </c>
      <c r="G15">
        <v>13000</v>
      </c>
      <c r="H15">
        <v>1020.4444</v>
      </c>
    </row>
    <row r="16" spans="1:8" x14ac:dyDescent="0.2">
      <c r="A16">
        <v>14000</v>
      </c>
      <c r="B16">
        <v>1034.6268</v>
      </c>
      <c r="D16">
        <v>14000</v>
      </c>
      <c r="E16">
        <v>1011.8692</v>
      </c>
      <c r="G16">
        <v>14000</v>
      </c>
      <c r="H16">
        <v>1008.6107</v>
      </c>
    </row>
    <row r="17" spans="1:17" x14ac:dyDescent="0.2">
      <c r="A17">
        <v>15000</v>
      </c>
      <c r="B17">
        <v>1029.6419000000001</v>
      </c>
      <c r="D17">
        <v>15000</v>
      </c>
      <c r="E17">
        <v>1009.4607</v>
      </c>
      <c r="G17">
        <v>15000</v>
      </c>
      <c r="H17">
        <v>1007.8441</v>
      </c>
    </row>
    <row r="18" spans="1:17" x14ac:dyDescent="0.2">
      <c r="A18">
        <v>16000</v>
      </c>
      <c r="B18">
        <v>1015.8609</v>
      </c>
      <c r="D18">
        <v>16000</v>
      </c>
      <c r="E18">
        <v>999.49888999999996</v>
      </c>
      <c r="G18">
        <v>16000</v>
      </c>
      <c r="H18">
        <v>1002.3933</v>
      </c>
    </row>
    <row r="19" spans="1:17" x14ac:dyDescent="0.2">
      <c r="A19">
        <v>17000</v>
      </c>
      <c r="B19">
        <v>1000.5597</v>
      </c>
      <c r="D19">
        <v>17000</v>
      </c>
      <c r="E19">
        <v>1012.4659</v>
      </c>
      <c r="G19">
        <v>17000</v>
      </c>
      <c r="H19">
        <v>1002.5563</v>
      </c>
    </row>
    <row r="20" spans="1:17" x14ac:dyDescent="0.2">
      <c r="A20">
        <v>18000</v>
      </c>
      <c r="B20">
        <v>988.79516000000001</v>
      </c>
      <c r="D20">
        <v>18000</v>
      </c>
      <c r="E20">
        <v>1005.4277</v>
      </c>
      <c r="G20">
        <v>18000</v>
      </c>
      <c r="H20">
        <v>1010.4629</v>
      </c>
      <c r="Q20" t="s">
        <v>19</v>
      </c>
    </row>
    <row r="21" spans="1:17" x14ac:dyDescent="0.2">
      <c r="A21">
        <v>19000</v>
      </c>
      <c r="B21">
        <v>978.86666000000002</v>
      </c>
      <c r="D21">
        <v>19000</v>
      </c>
      <c r="E21">
        <v>998.06951000000004</v>
      </c>
      <c r="G21">
        <v>19000</v>
      </c>
      <c r="H21">
        <v>1014.3064000000001</v>
      </c>
      <c r="P21" t="s">
        <v>18</v>
      </c>
      <c r="Q21">
        <v>-1.4999999999999999E-2</v>
      </c>
    </row>
    <row r="22" spans="1:17" x14ac:dyDescent="0.2">
      <c r="A22">
        <v>20000</v>
      </c>
      <c r="B22">
        <v>978.51733000000002</v>
      </c>
      <c r="D22">
        <v>20000</v>
      </c>
      <c r="E22">
        <v>1007.4532</v>
      </c>
      <c r="G22">
        <v>20000</v>
      </c>
      <c r="H22">
        <v>1012.6094000000001</v>
      </c>
      <c r="P22" t="s">
        <v>4</v>
      </c>
      <c r="Q22">
        <v>-1.4999999999999999E-2</v>
      </c>
    </row>
    <row r="23" spans="1:17" x14ac:dyDescent="0.2">
      <c r="A23">
        <v>21000</v>
      </c>
      <c r="B23">
        <v>985.65516000000002</v>
      </c>
      <c r="D23">
        <v>21000</v>
      </c>
      <c r="E23">
        <v>985.89398000000006</v>
      </c>
      <c r="G23">
        <v>21000</v>
      </c>
      <c r="H23">
        <v>1012.3789</v>
      </c>
      <c r="P23">
        <v>1.7</v>
      </c>
      <c r="Q23">
        <v>-7.1999999999999998E-3</v>
      </c>
    </row>
    <row r="24" spans="1:17" x14ac:dyDescent="0.2">
      <c r="A24">
        <v>22000</v>
      </c>
      <c r="B24">
        <v>996.04237000000001</v>
      </c>
      <c r="D24">
        <v>22000</v>
      </c>
      <c r="E24">
        <v>1002.874</v>
      </c>
      <c r="G24">
        <v>22000</v>
      </c>
      <c r="H24">
        <v>1011.1331</v>
      </c>
      <c r="P24">
        <v>1</v>
      </c>
      <c r="Q24">
        <v>-8.8999999999999999E-3</v>
      </c>
    </row>
    <row r="25" spans="1:17" x14ac:dyDescent="0.2">
      <c r="A25">
        <v>23000</v>
      </c>
      <c r="B25">
        <v>1006.3372000000001</v>
      </c>
      <c r="D25">
        <v>23000</v>
      </c>
      <c r="E25">
        <v>1001.148</v>
      </c>
      <c r="G25">
        <v>23000</v>
      </c>
      <c r="H25">
        <v>1011.1316</v>
      </c>
      <c r="P25">
        <v>0.5</v>
      </c>
      <c r="Q25">
        <v>-1.0800000000000001E-2</v>
      </c>
    </row>
    <row r="26" spans="1:17" x14ac:dyDescent="0.2">
      <c r="A26">
        <v>24000</v>
      </c>
      <c r="B26">
        <v>1017.4672</v>
      </c>
      <c r="D26">
        <v>24000</v>
      </c>
      <c r="E26">
        <v>999.94608000000005</v>
      </c>
      <c r="G26">
        <v>24000</v>
      </c>
      <c r="H26">
        <v>1004.9717000000001</v>
      </c>
      <c r="P26">
        <v>0.2</v>
      </c>
      <c r="Q26">
        <v>-1.2500000000000001E-2</v>
      </c>
    </row>
    <row r="27" spans="1:17" x14ac:dyDescent="0.2">
      <c r="A27">
        <v>25000</v>
      </c>
      <c r="B27">
        <v>1014.2912</v>
      </c>
      <c r="D27">
        <v>25000</v>
      </c>
      <c r="E27">
        <v>997.64649999999995</v>
      </c>
      <c r="G27">
        <v>25000</v>
      </c>
      <c r="H27">
        <v>1002.4963</v>
      </c>
    </row>
    <row r="28" spans="1:17" x14ac:dyDescent="0.2">
      <c r="A28">
        <v>26000</v>
      </c>
      <c r="B28">
        <v>1008.2098999999999</v>
      </c>
      <c r="D28">
        <v>26000</v>
      </c>
      <c r="E28">
        <v>992.95851000000005</v>
      </c>
      <c r="G28">
        <v>26000</v>
      </c>
      <c r="H28">
        <v>1005.9059999999999</v>
      </c>
    </row>
    <row r="29" spans="1:17" x14ac:dyDescent="0.2">
      <c r="A29">
        <v>27000</v>
      </c>
      <c r="B29">
        <v>1008.683</v>
      </c>
      <c r="D29">
        <v>27000</v>
      </c>
      <c r="E29">
        <v>999.70102999999995</v>
      </c>
      <c r="G29">
        <v>27000</v>
      </c>
      <c r="H29">
        <v>1005.2071</v>
      </c>
    </row>
    <row r="30" spans="1:17" x14ac:dyDescent="0.2">
      <c r="A30">
        <v>28000</v>
      </c>
      <c r="B30">
        <v>997.98004000000003</v>
      </c>
      <c r="D30">
        <v>28000</v>
      </c>
      <c r="E30">
        <v>999.50094999999999</v>
      </c>
      <c r="G30">
        <v>28000</v>
      </c>
      <c r="H30">
        <v>998.51503000000002</v>
      </c>
    </row>
    <row r="31" spans="1:17" x14ac:dyDescent="0.2">
      <c r="A31">
        <v>29000</v>
      </c>
      <c r="B31">
        <v>993.77373</v>
      </c>
      <c r="D31">
        <v>29000</v>
      </c>
      <c r="E31">
        <v>998.80120999999997</v>
      </c>
      <c r="G31">
        <v>29000</v>
      </c>
      <c r="H31">
        <v>997.87780999999995</v>
      </c>
    </row>
    <row r="32" spans="1:17" x14ac:dyDescent="0.2">
      <c r="A32">
        <v>30000</v>
      </c>
      <c r="B32">
        <v>989.43278999999995</v>
      </c>
      <c r="D32">
        <v>30000</v>
      </c>
      <c r="E32">
        <v>997.16902000000005</v>
      </c>
      <c r="G32">
        <v>30000</v>
      </c>
      <c r="H32">
        <v>998.42922999999996</v>
      </c>
    </row>
    <row r="33" spans="1:8" x14ac:dyDescent="0.2">
      <c r="A33">
        <v>31000</v>
      </c>
      <c r="B33">
        <v>985.11197000000004</v>
      </c>
      <c r="D33">
        <v>31000</v>
      </c>
      <c r="E33">
        <v>992.26535999999999</v>
      </c>
      <c r="G33">
        <v>31000</v>
      </c>
      <c r="H33">
        <v>995.88031999999998</v>
      </c>
    </row>
    <row r="34" spans="1:8" x14ac:dyDescent="0.2">
      <c r="A34">
        <v>32000</v>
      </c>
      <c r="B34">
        <v>995.35451999999998</v>
      </c>
      <c r="D34">
        <v>32000</v>
      </c>
      <c r="E34">
        <v>1000.2746</v>
      </c>
      <c r="G34">
        <v>32000</v>
      </c>
      <c r="H34">
        <v>997.43258000000003</v>
      </c>
    </row>
    <row r="35" spans="1:8" x14ac:dyDescent="0.2">
      <c r="A35">
        <v>33000</v>
      </c>
      <c r="B35">
        <v>999.42273999999998</v>
      </c>
      <c r="D35">
        <v>33000</v>
      </c>
      <c r="E35">
        <v>1000.535</v>
      </c>
      <c r="G35">
        <v>33000</v>
      </c>
      <c r="H35">
        <v>995.79187999999999</v>
      </c>
    </row>
    <row r="36" spans="1:8" x14ac:dyDescent="0.2">
      <c r="A36">
        <v>34000</v>
      </c>
      <c r="B36">
        <v>1010.925</v>
      </c>
      <c r="D36">
        <v>34000</v>
      </c>
      <c r="E36">
        <v>996.60035000000005</v>
      </c>
      <c r="G36">
        <v>34000</v>
      </c>
      <c r="H36">
        <v>1010.9413</v>
      </c>
    </row>
    <row r="37" spans="1:8" x14ac:dyDescent="0.2">
      <c r="A37">
        <v>35000</v>
      </c>
      <c r="B37">
        <v>1000.0738</v>
      </c>
      <c r="D37">
        <v>35000</v>
      </c>
      <c r="E37">
        <v>983.65706</v>
      </c>
      <c r="G37">
        <v>35000</v>
      </c>
      <c r="H37">
        <v>999.69143999999994</v>
      </c>
    </row>
    <row r="38" spans="1:8" x14ac:dyDescent="0.2">
      <c r="A38">
        <v>36000</v>
      </c>
      <c r="B38">
        <v>1012.2241</v>
      </c>
      <c r="D38">
        <v>36000</v>
      </c>
      <c r="E38">
        <v>992.29549999999995</v>
      </c>
      <c r="G38">
        <v>36000</v>
      </c>
      <c r="H38">
        <v>998.76464999999996</v>
      </c>
    </row>
    <row r="39" spans="1:8" x14ac:dyDescent="0.2">
      <c r="A39">
        <v>37000</v>
      </c>
      <c r="B39">
        <v>1001.078</v>
      </c>
      <c r="D39">
        <v>37000</v>
      </c>
      <c r="E39">
        <v>997.43582000000004</v>
      </c>
      <c r="G39">
        <v>37000</v>
      </c>
      <c r="H39">
        <v>1008.0809</v>
      </c>
    </row>
    <row r="40" spans="1:8" x14ac:dyDescent="0.2">
      <c r="A40">
        <v>38000</v>
      </c>
      <c r="B40">
        <v>992.78516000000002</v>
      </c>
      <c r="D40">
        <v>38000</v>
      </c>
      <c r="E40">
        <v>1006.2315</v>
      </c>
      <c r="G40">
        <v>38000</v>
      </c>
      <c r="H40">
        <v>991.61152000000004</v>
      </c>
    </row>
    <row r="41" spans="1:8" x14ac:dyDescent="0.2">
      <c r="A41">
        <v>39000</v>
      </c>
      <c r="B41">
        <v>995.80074000000002</v>
      </c>
      <c r="D41">
        <v>39000</v>
      </c>
      <c r="E41">
        <v>1008.8117</v>
      </c>
      <c r="G41">
        <v>39000</v>
      </c>
      <c r="H41">
        <v>1004.7554</v>
      </c>
    </row>
    <row r="42" spans="1:8" x14ac:dyDescent="0.2">
      <c r="A42">
        <v>40000</v>
      </c>
      <c r="B42">
        <v>977.19925000000001</v>
      </c>
      <c r="D42">
        <v>40000</v>
      </c>
      <c r="E42">
        <v>1000.4309</v>
      </c>
      <c r="G42">
        <v>40000</v>
      </c>
      <c r="H42">
        <v>1012.9147</v>
      </c>
    </row>
    <row r="43" spans="1:8" x14ac:dyDescent="0.2">
      <c r="A43">
        <v>41000</v>
      </c>
      <c r="B43">
        <v>989.57447999999999</v>
      </c>
      <c r="D43">
        <v>41000</v>
      </c>
      <c r="E43">
        <v>1002.9528</v>
      </c>
      <c r="G43">
        <v>41000</v>
      </c>
      <c r="H43">
        <v>998.06789000000003</v>
      </c>
    </row>
    <row r="44" spans="1:8" x14ac:dyDescent="0.2">
      <c r="A44">
        <v>42000</v>
      </c>
      <c r="B44">
        <v>1000.8214</v>
      </c>
      <c r="D44">
        <v>42000</v>
      </c>
      <c r="E44">
        <v>1003.8643</v>
      </c>
      <c r="G44">
        <v>42000</v>
      </c>
      <c r="H44">
        <v>1009.2742</v>
      </c>
    </row>
    <row r="45" spans="1:8" x14ac:dyDescent="0.2">
      <c r="A45">
        <v>43000</v>
      </c>
      <c r="B45">
        <v>999.15309000000002</v>
      </c>
      <c r="D45">
        <v>43000</v>
      </c>
      <c r="E45">
        <v>1005.841</v>
      </c>
      <c r="G45">
        <v>43000</v>
      </c>
      <c r="H45">
        <v>1005.4567</v>
      </c>
    </row>
    <row r="46" spans="1:8" x14ac:dyDescent="0.2">
      <c r="A46">
        <v>44000</v>
      </c>
      <c r="B46">
        <v>998.86989000000005</v>
      </c>
      <c r="D46">
        <v>44000</v>
      </c>
      <c r="E46">
        <v>993.19848999999999</v>
      </c>
      <c r="G46">
        <v>44000</v>
      </c>
      <c r="H46">
        <v>1019.1232</v>
      </c>
    </row>
    <row r="47" spans="1:8" x14ac:dyDescent="0.2">
      <c r="A47">
        <v>45000</v>
      </c>
      <c r="B47">
        <v>1007.2449</v>
      </c>
      <c r="D47">
        <v>45000</v>
      </c>
      <c r="E47">
        <v>996.64817000000005</v>
      </c>
      <c r="G47">
        <v>45000</v>
      </c>
      <c r="H47">
        <v>991.47078999999997</v>
      </c>
    </row>
    <row r="48" spans="1:8" x14ac:dyDescent="0.2">
      <c r="A48">
        <v>46000</v>
      </c>
      <c r="B48">
        <v>1005.4472</v>
      </c>
      <c r="D48">
        <v>46000</v>
      </c>
      <c r="E48">
        <v>1002.4382000000001</v>
      </c>
      <c r="G48">
        <v>46000</v>
      </c>
      <c r="H48">
        <v>1001.4530999999999</v>
      </c>
    </row>
    <row r="49" spans="1:26" x14ac:dyDescent="0.2">
      <c r="A49">
        <v>47000</v>
      </c>
      <c r="B49">
        <v>1009.9897</v>
      </c>
      <c r="D49">
        <v>47000</v>
      </c>
      <c r="E49">
        <v>997.78988000000004</v>
      </c>
      <c r="G49">
        <v>47000</v>
      </c>
      <c r="H49">
        <v>1003.3274</v>
      </c>
    </row>
    <row r="50" spans="1:26" x14ac:dyDescent="0.2">
      <c r="A50">
        <v>48000</v>
      </c>
      <c r="B50">
        <v>1005.0062</v>
      </c>
      <c r="D50">
        <v>48000</v>
      </c>
      <c r="E50">
        <v>999.22960999999998</v>
      </c>
      <c r="G50">
        <v>48000</v>
      </c>
      <c r="H50">
        <v>1002.8339999999999</v>
      </c>
    </row>
    <row r="51" spans="1:26" x14ac:dyDescent="0.2">
      <c r="A51">
        <v>49000</v>
      </c>
      <c r="B51">
        <v>1004.2166999999999</v>
      </c>
      <c r="D51">
        <v>49000</v>
      </c>
      <c r="E51">
        <v>1003.2861</v>
      </c>
      <c r="G51">
        <v>49000</v>
      </c>
      <c r="H51">
        <v>1011.4501</v>
      </c>
    </row>
    <row r="52" spans="1:26" x14ac:dyDescent="0.2">
      <c r="A52">
        <v>50000</v>
      </c>
      <c r="B52">
        <v>984.11932999999999</v>
      </c>
      <c r="D52">
        <v>50000</v>
      </c>
      <c r="E52">
        <v>1006.0271</v>
      </c>
      <c r="G52">
        <v>50000</v>
      </c>
      <c r="H52">
        <v>993.84100999999998</v>
      </c>
    </row>
    <row r="53" spans="1:26" x14ac:dyDescent="0.2">
      <c r="P53" t="s">
        <v>20</v>
      </c>
      <c r="S53" t="s">
        <v>21</v>
      </c>
      <c r="V53" t="s">
        <v>22</v>
      </c>
      <c r="Y53" t="s">
        <v>23</v>
      </c>
    </row>
    <row r="54" spans="1:26" x14ac:dyDescent="0.2">
      <c r="A54">
        <v>50000</v>
      </c>
      <c r="B54">
        <v>984.11932999999999</v>
      </c>
      <c r="D54">
        <v>50000</v>
      </c>
      <c r="E54">
        <v>1006.0271</v>
      </c>
      <c r="G54">
        <v>50000</v>
      </c>
      <c r="H54">
        <v>993.84100999999998</v>
      </c>
      <c r="J54">
        <v>50000</v>
      </c>
      <c r="K54">
        <v>993.84100999999998</v>
      </c>
      <c r="M54">
        <v>50000</v>
      </c>
      <c r="N54">
        <v>993.84100999999998</v>
      </c>
      <c r="P54">
        <v>50000</v>
      </c>
      <c r="Q54">
        <v>993.84100999999998</v>
      </c>
      <c r="S54">
        <v>50000</v>
      </c>
      <c r="T54">
        <v>989.65872000000002</v>
      </c>
      <c r="V54">
        <v>50000</v>
      </c>
      <c r="W54">
        <v>993.84100999999998</v>
      </c>
      <c r="Y54">
        <v>50000</v>
      </c>
      <c r="Z54">
        <v>993.84100999999998</v>
      </c>
    </row>
    <row r="55" spans="1:26" x14ac:dyDescent="0.2">
      <c r="A55">
        <v>51000</v>
      </c>
      <c r="B55">
        <v>1071.7953</v>
      </c>
      <c r="D55">
        <v>51000</v>
      </c>
      <c r="E55">
        <v>1045.0569</v>
      </c>
      <c r="G55">
        <v>51000</v>
      </c>
      <c r="H55">
        <v>1025.4087999999999</v>
      </c>
      <c r="J55">
        <v>51000</v>
      </c>
      <c r="K55">
        <v>1013.1733</v>
      </c>
      <c r="M55">
        <v>51000</v>
      </c>
      <c r="N55">
        <v>987.98889999999994</v>
      </c>
      <c r="P55">
        <v>51000</v>
      </c>
      <c r="Q55">
        <v>386.50214</v>
      </c>
      <c r="S55">
        <v>51000</v>
      </c>
      <c r="T55">
        <v>997.06042000000002</v>
      </c>
      <c r="V55">
        <v>51000</v>
      </c>
      <c r="W55">
        <v>805.05193999999995</v>
      </c>
      <c r="Y55">
        <v>51000</v>
      </c>
      <c r="Z55">
        <v>686.75540000000001</v>
      </c>
    </row>
    <row r="56" spans="1:26" x14ac:dyDescent="0.2">
      <c r="A56">
        <v>52000</v>
      </c>
      <c r="B56">
        <v>1068.7991</v>
      </c>
      <c r="D56">
        <v>52000</v>
      </c>
      <c r="E56">
        <v>1010.9742</v>
      </c>
      <c r="G56">
        <v>52000</v>
      </c>
      <c r="H56">
        <v>1005.8377</v>
      </c>
      <c r="J56">
        <v>52000</v>
      </c>
      <c r="K56">
        <v>989.98626999999999</v>
      </c>
      <c r="M56">
        <v>52000</v>
      </c>
      <c r="N56">
        <v>978.62004999999999</v>
      </c>
      <c r="P56">
        <v>52000</v>
      </c>
      <c r="Q56">
        <v>377.59679999999997</v>
      </c>
      <c r="S56">
        <v>52000</v>
      </c>
      <c r="T56">
        <v>892.93476999999996</v>
      </c>
      <c r="V56">
        <v>52000</v>
      </c>
      <c r="W56">
        <v>701.56930999999997</v>
      </c>
      <c r="Y56">
        <v>52000</v>
      </c>
      <c r="Z56">
        <v>585.27183000000002</v>
      </c>
    </row>
    <row r="57" spans="1:26" x14ac:dyDescent="0.2">
      <c r="A57">
        <v>53000</v>
      </c>
      <c r="B57">
        <v>1051.0118</v>
      </c>
      <c r="D57">
        <v>53000</v>
      </c>
      <c r="E57">
        <v>996.97019999999998</v>
      </c>
      <c r="G57">
        <v>53000</v>
      </c>
      <c r="H57">
        <v>977.702</v>
      </c>
      <c r="J57">
        <v>53000</v>
      </c>
      <c r="K57">
        <v>968.48010999999997</v>
      </c>
      <c r="M57">
        <v>53000</v>
      </c>
      <c r="N57">
        <v>956.22037999999998</v>
      </c>
      <c r="P57">
        <v>53000</v>
      </c>
      <c r="Q57">
        <v>371.15634</v>
      </c>
      <c r="S57">
        <v>53000</v>
      </c>
      <c r="T57">
        <v>788.50243999999998</v>
      </c>
      <c r="V57">
        <v>53000</v>
      </c>
      <c r="W57">
        <v>669.20889</v>
      </c>
      <c r="Y57">
        <v>53000</v>
      </c>
      <c r="Z57">
        <v>561.49051999999995</v>
      </c>
    </row>
    <row r="58" spans="1:26" x14ac:dyDescent="0.2">
      <c r="A58">
        <v>54000</v>
      </c>
      <c r="B58">
        <v>1030.3986</v>
      </c>
      <c r="D58">
        <v>54000</v>
      </c>
      <c r="E58">
        <v>970.21315000000004</v>
      </c>
      <c r="G58">
        <v>54000</v>
      </c>
      <c r="H58">
        <v>973.87684999999999</v>
      </c>
      <c r="J58">
        <v>54000</v>
      </c>
      <c r="K58">
        <v>966.52533000000005</v>
      </c>
      <c r="M58">
        <v>54000</v>
      </c>
      <c r="N58">
        <v>950.52977999999996</v>
      </c>
      <c r="P58">
        <v>54000</v>
      </c>
      <c r="Q58">
        <v>368.13871</v>
      </c>
      <c r="S58">
        <v>54000</v>
      </c>
      <c r="T58">
        <v>707.36202000000003</v>
      </c>
      <c r="V58">
        <v>54000</v>
      </c>
      <c r="W58">
        <v>659.13390000000004</v>
      </c>
      <c r="Y58">
        <v>54000</v>
      </c>
      <c r="Z58">
        <v>555.66164000000003</v>
      </c>
    </row>
    <row r="59" spans="1:26" x14ac:dyDescent="0.2">
      <c r="A59">
        <v>55000</v>
      </c>
      <c r="B59">
        <v>1013.5149</v>
      </c>
      <c r="D59">
        <v>55000</v>
      </c>
      <c r="E59">
        <v>977.67655000000002</v>
      </c>
      <c r="G59">
        <v>55000</v>
      </c>
      <c r="H59">
        <v>964.14797999999996</v>
      </c>
      <c r="J59">
        <v>55000</v>
      </c>
      <c r="K59">
        <v>942.81847000000005</v>
      </c>
      <c r="M59">
        <v>55000</v>
      </c>
      <c r="N59">
        <v>929.76478999999995</v>
      </c>
      <c r="P59">
        <v>55000</v>
      </c>
      <c r="Q59">
        <v>376.22030000000001</v>
      </c>
      <c r="S59">
        <v>55000</v>
      </c>
      <c r="T59">
        <v>628.58897000000002</v>
      </c>
      <c r="V59">
        <v>55000</v>
      </c>
      <c r="W59">
        <v>657.34875</v>
      </c>
      <c r="Y59">
        <v>55000</v>
      </c>
      <c r="Z59">
        <v>557.60117000000002</v>
      </c>
    </row>
    <row r="60" spans="1:26" x14ac:dyDescent="0.2">
      <c r="A60">
        <v>56000</v>
      </c>
      <c r="B60">
        <v>994.68651</v>
      </c>
      <c r="D60">
        <v>56000</v>
      </c>
      <c r="E60">
        <v>971.08349999999996</v>
      </c>
      <c r="G60">
        <v>56000</v>
      </c>
      <c r="H60">
        <v>955.87771999999995</v>
      </c>
      <c r="J60">
        <v>56000</v>
      </c>
      <c r="K60">
        <v>928.32333000000006</v>
      </c>
      <c r="M60">
        <v>56000</v>
      </c>
      <c r="N60">
        <v>915.48495000000003</v>
      </c>
      <c r="P60">
        <v>56000</v>
      </c>
      <c r="Q60">
        <v>373.39780999999999</v>
      </c>
      <c r="S60">
        <v>56000</v>
      </c>
      <c r="T60">
        <v>558.75242000000003</v>
      </c>
      <c r="V60">
        <v>56000</v>
      </c>
      <c r="W60">
        <v>647.81850999999995</v>
      </c>
      <c r="Y60">
        <v>56000</v>
      </c>
      <c r="Z60">
        <v>557.19538</v>
      </c>
    </row>
    <row r="61" spans="1:26" x14ac:dyDescent="0.2">
      <c r="A61">
        <v>57000</v>
      </c>
      <c r="B61">
        <v>975.16259000000002</v>
      </c>
      <c r="D61">
        <v>57000</v>
      </c>
      <c r="E61">
        <v>965.01016000000004</v>
      </c>
      <c r="G61">
        <v>57000</v>
      </c>
      <c r="H61">
        <v>942.68272000000002</v>
      </c>
      <c r="J61">
        <v>57000</v>
      </c>
      <c r="K61">
        <v>921.65130999999997</v>
      </c>
      <c r="M61">
        <v>57000</v>
      </c>
      <c r="N61">
        <v>915.26891999999998</v>
      </c>
      <c r="P61">
        <v>57000</v>
      </c>
      <c r="Q61">
        <v>372.25416000000001</v>
      </c>
      <c r="S61">
        <v>57000</v>
      </c>
      <c r="T61">
        <v>507.38995</v>
      </c>
      <c r="V61">
        <v>57000</v>
      </c>
      <c r="W61">
        <v>646.03223000000003</v>
      </c>
      <c r="Y61">
        <v>57000</v>
      </c>
      <c r="Z61">
        <v>559.11508000000003</v>
      </c>
    </row>
    <row r="62" spans="1:26" x14ac:dyDescent="0.2">
      <c r="A62">
        <v>58000</v>
      </c>
      <c r="B62">
        <v>955.60943999999995</v>
      </c>
      <c r="D62">
        <v>58000</v>
      </c>
      <c r="E62">
        <v>941.82219999999995</v>
      </c>
      <c r="G62">
        <v>58000</v>
      </c>
      <c r="H62">
        <v>930.93125999999995</v>
      </c>
      <c r="J62">
        <v>58000</v>
      </c>
      <c r="K62">
        <v>912.46415000000002</v>
      </c>
      <c r="M62">
        <v>58000</v>
      </c>
      <c r="N62">
        <v>899.11346000000003</v>
      </c>
      <c r="P62">
        <v>58000</v>
      </c>
      <c r="Q62">
        <v>370.98473000000001</v>
      </c>
      <c r="S62">
        <v>58000</v>
      </c>
      <c r="T62">
        <v>463.35750000000002</v>
      </c>
      <c r="V62">
        <v>58000</v>
      </c>
      <c r="W62">
        <v>646.66557999999998</v>
      </c>
      <c r="Y62">
        <v>58000</v>
      </c>
      <c r="Z62">
        <v>558.43206999999995</v>
      </c>
    </row>
    <row r="63" spans="1:26" x14ac:dyDescent="0.2">
      <c r="A63">
        <v>59000</v>
      </c>
      <c r="B63">
        <v>931.82171000000005</v>
      </c>
      <c r="D63">
        <v>59000</v>
      </c>
      <c r="E63">
        <v>939.05178999999998</v>
      </c>
      <c r="G63">
        <v>59000</v>
      </c>
      <c r="H63">
        <v>924.02386000000001</v>
      </c>
      <c r="J63">
        <v>59000</v>
      </c>
      <c r="K63">
        <v>903.74477000000002</v>
      </c>
      <c r="M63">
        <v>59000</v>
      </c>
      <c r="N63">
        <v>879.4819</v>
      </c>
      <c r="P63">
        <v>59000</v>
      </c>
      <c r="Q63">
        <v>367.65962999999999</v>
      </c>
      <c r="S63">
        <v>59000</v>
      </c>
      <c r="T63">
        <v>428.39643000000001</v>
      </c>
      <c r="V63">
        <v>59000</v>
      </c>
      <c r="W63">
        <v>645.29043000000001</v>
      </c>
      <c r="Y63">
        <v>59000</v>
      </c>
      <c r="Z63">
        <v>561.81760999999995</v>
      </c>
    </row>
    <row r="64" spans="1:26" x14ac:dyDescent="0.2">
      <c r="A64">
        <v>60000</v>
      </c>
      <c r="B64">
        <v>911.03544999999997</v>
      </c>
      <c r="D64">
        <v>60000</v>
      </c>
      <c r="E64">
        <v>943.47279000000003</v>
      </c>
      <c r="G64">
        <v>60000</v>
      </c>
      <c r="H64">
        <v>908.53535999999997</v>
      </c>
      <c r="J64">
        <v>60000</v>
      </c>
      <c r="K64">
        <v>892.87625000000003</v>
      </c>
      <c r="M64">
        <v>60000</v>
      </c>
      <c r="N64">
        <v>871.43095000000005</v>
      </c>
      <c r="P64">
        <v>60000</v>
      </c>
      <c r="Q64">
        <v>374.04793000000001</v>
      </c>
      <c r="S64">
        <v>60000</v>
      </c>
      <c r="T64">
        <v>396.04982999999999</v>
      </c>
      <c r="V64">
        <v>60000</v>
      </c>
      <c r="W64">
        <v>650.20920000000001</v>
      </c>
      <c r="Y64">
        <v>60000</v>
      </c>
      <c r="Z64">
        <v>557.95289000000002</v>
      </c>
    </row>
    <row r="65" spans="1:26" x14ac:dyDescent="0.2">
      <c r="A65">
        <v>61000</v>
      </c>
      <c r="B65">
        <v>893.50752999999997</v>
      </c>
      <c r="D65">
        <v>61000</v>
      </c>
      <c r="E65">
        <v>933.38328000000001</v>
      </c>
      <c r="G65">
        <v>61000</v>
      </c>
      <c r="H65">
        <v>906.38000999999997</v>
      </c>
      <c r="J65">
        <v>61000</v>
      </c>
      <c r="K65">
        <v>885.93726000000004</v>
      </c>
      <c r="M65">
        <v>61000</v>
      </c>
      <c r="N65">
        <v>862.64829999999995</v>
      </c>
      <c r="P65">
        <v>61000</v>
      </c>
      <c r="Q65">
        <v>374.59444000000002</v>
      </c>
      <c r="S65">
        <v>61000</v>
      </c>
      <c r="T65">
        <v>379.00092999999998</v>
      </c>
      <c r="V65">
        <v>61000</v>
      </c>
      <c r="W65">
        <v>645.69601</v>
      </c>
      <c r="Y65">
        <v>61000</v>
      </c>
      <c r="Z65">
        <v>553.74810000000002</v>
      </c>
    </row>
    <row r="66" spans="1:26" x14ac:dyDescent="0.2">
      <c r="A66">
        <v>62000</v>
      </c>
      <c r="B66">
        <v>884.24905000000001</v>
      </c>
      <c r="D66">
        <v>62000</v>
      </c>
      <c r="E66">
        <v>922.92030999999997</v>
      </c>
      <c r="G66">
        <v>62000</v>
      </c>
      <c r="H66">
        <v>898.26421000000005</v>
      </c>
      <c r="J66">
        <v>62000</v>
      </c>
      <c r="K66">
        <v>879.15224999999998</v>
      </c>
      <c r="M66">
        <v>62000</v>
      </c>
      <c r="N66">
        <v>845.42535999999996</v>
      </c>
      <c r="P66">
        <v>62000</v>
      </c>
      <c r="Q66">
        <v>372.56963999999999</v>
      </c>
      <c r="S66">
        <v>62000</v>
      </c>
      <c r="T66">
        <v>382.82477999999998</v>
      </c>
      <c r="V66">
        <v>62000</v>
      </c>
      <c r="W66">
        <v>650.69101000000001</v>
      </c>
      <c r="Y66">
        <v>62000</v>
      </c>
      <c r="Z66">
        <v>563.19897000000003</v>
      </c>
    </row>
    <row r="67" spans="1:26" x14ac:dyDescent="0.2">
      <c r="A67">
        <v>63000</v>
      </c>
      <c r="B67">
        <v>862.09644000000003</v>
      </c>
      <c r="D67">
        <v>63000</v>
      </c>
      <c r="E67">
        <v>917.02971000000002</v>
      </c>
      <c r="G67">
        <v>63000</v>
      </c>
      <c r="H67">
        <v>881.13914</v>
      </c>
      <c r="J67">
        <v>63000</v>
      </c>
      <c r="K67">
        <v>856.11635000000001</v>
      </c>
      <c r="M67">
        <v>63000</v>
      </c>
      <c r="N67">
        <v>847.03120999999999</v>
      </c>
      <c r="P67">
        <v>63000</v>
      </c>
      <c r="Q67">
        <v>373.68405999999999</v>
      </c>
      <c r="S67">
        <v>63000</v>
      </c>
      <c r="T67">
        <v>386.42257000000001</v>
      </c>
      <c r="V67">
        <v>63000</v>
      </c>
      <c r="W67">
        <v>649.43798000000004</v>
      </c>
      <c r="Y67">
        <v>63000</v>
      </c>
      <c r="Z67">
        <v>564.05462</v>
      </c>
    </row>
    <row r="68" spans="1:26" x14ac:dyDescent="0.2">
      <c r="A68">
        <v>64000</v>
      </c>
      <c r="B68">
        <v>841.74123999999995</v>
      </c>
      <c r="D68">
        <v>64000</v>
      </c>
      <c r="E68">
        <v>910.27729999999997</v>
      </c>
      <c r="G68">
        <v>64000</v>
      </c>
      <c r="H68">
        <v>880.55244000000005</v>
      </c>
      <c r="J68">
        <v>64000</v>
      </c>
      <c r="K68">
        <v>853.44011</v>
      </c>
      <c r="M68">
        <v>64000</v>
      </c>
      <c r="N68">
        <v>822.90792999999996</v>
      </c>
      <c r="P68">
        <v>64000</v>
      </c>
      <c r="Q68">
        <v>376.56270000000001</v>
      </c>
      <c r="S68">
        <v>64000</v>
      </c>
      <c r="T68">
        <v>370.37452000000002</v>
      </c>
      <c r="V68">
        <v>64000</v>
      </c>
      <c r="W68">
        <v>646.26913000000002</v>
      </c>
      <c r="Y68">
        <v>64000</v>
      </c>
      <c r="Z68">
        <v>560.61956999999995</v>
      </c>
    </row>
    <row r="69" spans="1:26" x14ac:dyDescent="0.2">
      <c r="A69">
        <v>65000</v>
      </c>
      <c r="B69">
        <v>833.16198999999995</v>
      </c>
      <c r="D69">
        <v>65000</v>
      </c>
      <c r="E69">
        <v>887.90620000000001</v>
      </c>
      <c r="G69">
        <v>65000</v>
      </c>
      <c r="H69">
        <v>873.64269000000002</v>
      </c>
      <c r="J69">
        <v>65000</v>
      </c>
      <c r="K69">
        <v>829.47671000000003</v>
      </c>
      <c r="M69">
        <v>65000</v>
      </c>
      <c r="N69">
        <v>810.61653000000001</v>
      </c>
      <c r="P69">
        <v>65000</v>
      </c>
      <c r="Q69">
        <v>371.16167999999999</v>
      </c>
      <c r="S69">
        <v>65000</v>
      </c>
      <c r="T69">
        <v>352.76801999999998</v>
      </c>
      <c r="V69">
        <v>65000</v>
      </c>
      <c r="W69">
        <v>644.38576</v>
      </c>
      <c r="Y69">
        <v>65000</v>
      </c>
      <c r="Z69">
        <v>554.53427999999997</v>
      </c>
    </row>
    <row r="70" spans="1:26" x14ac:dyDescent="0.2">
      <c r="A70">
        <v>66000</v>
      </c>
      <c r="B70">
        <v>811.32209999999998</v>
      </c>
      <c r="D70">
        <v>66000</v>
      </c>
      <c r="E70">
        <v>884.47793000000001</v>
      </c>
      <c r="G70">
        <v>66000</v>
      </c>
      <c r="H70">
        <v>864.03545999999994</v>
      </c>
      <c r="J70">
        <v>66000</v>
      </c>
      <c r="K70">
        <v>822.40857000000005</v>
      </c>
      <c r="M70">
        <v>66000</v>
      </c>
      <c r="N70">
        <v>782.28237000000001</v>
      </c>
      <c r="P70">
        <v>66000</v>
      </c>
      <c r="Q70">
        <v>375.01677000000001</v>
      </c>
      <c r="S70">
        <v>66000</v>
      </c>
      <c r="T70">
        <v>333.68351999999999</v>
      </c>
      <c r="V70">
        <v>66000</v>
      </c>
      <c r="W70">
        <v>657.63986999999997</v>
      </c>
      <c r="Y70">
        <v>66000</v>
      </c>
      <c r="Z70">
        <v>560.34190999999998</v>
      </c>
    </row>
    <row r="71" spans="1:26" x14ac:dyDescent="0.2">
      <c r="A71">
        <v>67000</v>
      </c>
      <c r="B71">
        <v>797.66156999999998</v>
      </c>
      <c r="D71">
        <v>67000</v>
      </c>
      <c r="E71">
        <v>877.66463999999996</v>
      </c>
      <c r="G71">
        <v>67000</v>
      </c>
      <c r="H71">
        <v>846.50171</v>
      </c>
      <c r="J71">
        <v>67000</v>
      </c>
      <c r="K71">
        <v>827.79030999999998</v>
      </c>
      <c r="M71">
        <v>67000</v>
      </c>
      <c r="N71">
        <v>779.48689999999999</v>
      </c>
      <c r="P71">
        <v>67000</v>
      </c>
      <c r="Q71">
        <v>369.78277000000003</v>
      </c>
      <c r="S71">
        <v>67000</v>
      </c>
      <c r="T71">
        <v>323.86707999999999</v>
      </c>
      <c r="V71">
        <v>67000</v>
      </c>
      <c r="W71">
        <v>641.10661000000005</v>
      </c>
      <c r="Y71">
        <v>67000</v>
      </c>
      <c r="Z71">
        <v>560.50035000000003</v>
      </c>
    </row>
    <row r="72" spans="1:26" x14ac:dyDescent="0.2">
      <c r="A72">
        <v>68000</v>
      </c>
      <c r="B72">
        <v>777.27364999999998</v>
      </c>
      <c r="D72">
        <v>68000</v>
      </c>
      <c r="E72">
        <v>876.22969000000001</v>
      </c>
      <c r="G72">
        <v>68000</v>
      </c>
      <c r="H72">
        <v>841.25478999999996</v>
      </c>
      <c r="J72">
        <v>68000</v>
      </c>
      <c r="K72">
        <v>813.29683</v>
      </c>
      <c r="M72">
        <v>68000</v>
      </c>
      <c r="N72">
        <v>774.55957999999998</v>
      </c>
      <c r="P72">
        <v>68000</v>
      </c>
      <c r="Q72">
        <v>375.84805</v>
      </c>
      <c r="S72">
        <v>68000</v>
      </c>
      <c r="T72">
        <v>309.07046000000003</v>
      </c>
      <c r="V72">
        <v>68000</v>
      </c>
      <c r="W72">
        <v>649.67229999999995</v>
      </c>
      <c r="Y72">
        <v>68000</v>
      </c>
      <c r="Z72">
        <v>555.74247000000003</v>
      </c>
    </row>
    <row r="73" spans="1:26" x14ac:dyDescent="0.2">
      <c r="A73">
        <v>69000</v>
      </c>
      <c r="B73">
        <v>769.41697999999997</v>
      </c>
      <c r="D73">
        <v>69000</v>
      </c>
      <c r="E73">
        <v>872.41471000000001</v>
      </c>
      <c r="G73">
        <v>69000</v>
      </c>
      <c r="H73">
        <v>835.51838999999995</v>
      </c>
      <c r="J73">
        <v>69000</v>
      </c>
      <c r="K73">
        <v>793.33285000000001</v>
      </c>
      <c r="M73">
        <v>69000</v>
      </c>
      <c r="N73">
        <v>762.58954000000006</v>
      </c>
      <c r="P73">
        <v>69000</v>
      </c>
      <c r="Q73">
        <v>372.29856000000001</v>
      </c>
      <c r="S73">
        <v>69000</v>
      </c>
      <c r="T73">
        <v>300.60342000000003</v>
      </c>
      <c r="V73">
        <v>69000</v>
      </c>
      <c r="W73">
        <v>649.00189</v>
      </c>
      <c r="Y73">
        <v>69000</v>
      </c>
      <c r="Z73">
        <v>556.51912000000004</v>
      </c>
    </row>
    <row r="74" spans="1:26" x14ac:dyDescent="0.2">
      <c r="A74">
        <v>70000</v>
      </c>
      <c r="B74">
        <v>751.85964000000001</v>
      </c>
      <c r="D74">
        <v>70000</v>
      </c>
      <c r="E74">
        <v>868.57703000000004</v>
      </c>
      <c r="G74">
        <v>70000</v>
      </c>
      <c r="H74">
        <v>824.65846999999997</v>
      </c>
      <c r="J74">
        <v>70000</v>
      </c>
      <c r="K74">
        <v>789.66701999999998</v>
      </c>
      <c r="M74">
        <v>70000</v>
      </c>
      <c r="N74">
        <v>755.83645000000001</v>
      </c>
      <c r="P74">
        <v>70000</v>
      </c>
      <c r="Q74">
        <v>370.53205000000003</v>
      </c>
      <c r="S74">
        <v>70000</v>
      </c>
      <c r="T74">
        <v>295.45152999999999</v>
      </c>
      <c r="V74">
        <v>70000</v>
      </c>
      <c r="W74">
        <v>643.94200999999998</v>
      </c>
      <c r="Y74">
        <v>70000</v>
      </c>
      <c r="Z74">
        <v>560.89584000000002</v>
      </c>
    </row>
    <row r="75" spans="1:26" x14ac:dyDescent="0.2">
      <c r="A75">
        <v>71000</v>
      </c>
      <c r="B75">
        <v>735.72679000000005</v>
      </c>
      <c r="D75">
        <v>71000</v>
      </c>
      <c r="E75">
        <v>854.12189999999998</v>
      </c>
      <c r="G75">
        <v>71000</v>
      </c>
      <c r="H75">
        <v>819.91240000000005</v>
      </c>
      <c r="J75">
        <v>71000</v>
      </c>
      <c r="K75">
        <v>772.37878000000001</v>
      </c>
      <c r="M75">
        <v>71000</v>
      </c>
      <c r="N75">
        <v>736.33181999999999</v>
      </c>
      <c r="P75">
        <v>71000</v>
      </c>
      <c r="Q75">
        <v>370.94968</v>
      </c>
      <c r="S75">
        <v>71000</v>
      </c>
      <c r="T75">
        <v>287.28586999999999</v>
      </c>
      <c r="V75">
        <v>71000</v>
      </c>
      <c r="W75">
        <v>648.08167000000003</v>
      </c>
      <c r="Y75">
        <v>71000</v>
      </c>
      <c r="Z75">
        <v>564.33043999999995</v>
      </c>
    </row>
    <row r="76" spans="1:26" x14ac:dyDescent="0.2">
      <c r="A76">
        <v>72000</v>
      </c>
      <c r="B76">
        <v>726.36722999999995</v>
      </c>
      <c r="D76">
        <v>72000</v>
      </c>
      <c r="E76">
        <v>856.62752</v>
      </c>
      <c r="G76">
        <v>72000</v>
      </c>
      <c r="H76">
        <v>810.05215999999996</v>
      </c>
      <c r="J76">
        <v>72000</v>
      </c>
      <c r="K76">
        <v>761.23545999999999</v>
      </c>
      <c r="M76">
        <v>72000</v>
      </c>
      <c r="N76">
        <v>722.19063000000006</v>
      </c>
      <c r="P76">
        <v>72000</v>
      </c>
      <c r="Q76">
        <v>373.10061999999999</v>
      </c>
      <c r="S76">
        <v>72000</v>
      </c>
      <c r="T76">
        <v>289.96719999999999</v>
      </c>
      <c r="V76">
        <v>72000</v>
      </c>
      <c r="W76">
        <v>648.49910999999997</v>
      </c>
      <c r="Y76">
        <v>72000</v>
      </c>
      <c r="Z76">
        <v>556.26387</v>
      </c>
    </row>
    <row r="77" spans="1:26" x14ac:dyDescent="0.2">
      <c r="A77">
        <v>73000</v>
      </c>
      <c r="B77">
        <v>702.59661000000006</v>
      </c>
      <c r="D77">
        <v>73000</v>
      </c>
      <c r="E77">
        <v>847.25044000000003</v>
      </c>
      <c r="G77">
        <v>73000</v>
      </c>
      <c r="H77">
        <v>798.02769999999998</v>
      </c>
      <c r="J77">
        <v>73000</v>
      </c>
      <c r="K77">
        <v>756.46762000000001</v>
      </c>
      <c r="M77">
        <v>73000</v>
      </c>
      <c r="N77">
        <v>712.57001000000002</v>
      </c>
      <c r="P77">
        <v>73000</v>
      </c>
      <c r="Q77">
        <v>371.64825000000002</v>
      </c>
      <c r="S77">
        <v>73000</v>
      </c>
      <c r="T77">
        <v>288.96870999999999</v>
      </c>
      <c r="V77">
        <v>73000</v>
      </c>
      <c r="W77">
        <v>648.06552999999997</v>
      </c>
      <c r="Y77">
        <v>73000</v>
      </c>
      <c r="Z77">
        <v>561.06043999999997</v>
      </c>
    </row>
    <row r="78" spans="1:26" x14ac:dyDescent="0.2">
      <c r="A78">
        <v>74000</v>
      </c>
      <c r="B78">
        <v>689.76638000000003</v>
      </c>
      <c r="D78">
        <v>74000</v>
      </c>
      <c r="E78">
        <v>833.35226999999998</v>
      </c>
      <c r="G78">
        <v>74000</v>
      </c>
      <c r="H78">
        <v>788.65076999999997</v>
      </c>
      <c r="J78">
        <v>74000</v>
      </c>
      <c r="K78">
        <v>747.71545000000003</v>
      </c>
      <c r="M78">
        <v>74000</v>
      </c>
      <c r="N78">
        <v>702.49089000000004</v>
      </c>
      <c r="P78">
        <v>74000</v>
      </c>
      <c r="Q78">
        <v>375.63812000000001</v>
      </c>
      <c r="S78">
        <v>74000</v>
      </c>
      <c r="T78">
        <v>295.56853000000001</v>
      </c>
      <c r="V78">
        <v>74000</v>
      </c>
      <c r="W78">
        <v>653.75604999999996</v>
      </c>
      <c r="Y78">
        <v>74000</v>
      </c>
      <c r="Z78">
        <v>564.17773</v>
      </c>
    </row>
    <row r="79" spans="1:26" x14ac:dyDescent="0.2">
      <c r="A79">
        <v>75000</v>
      </c>
      <c r="B79">
        <v>679.05128000000002</v>
      </c>
      <c r="D79">
        <v>75000</v>
      </c>
      <c r="E79">
        <v>827.08889999999997</v>
      </c>
      <c r="G79">
        <v>75000</v>
      </c>
      <c r="H79">
        <v>786.76931000000002</v>
      </c>
      <c r="J79">
        <v>75000</v>
      </c>
      <c r="K79">
        <v>733.75250000000005</v>
      </c>
      <c r="M79">
        <v>75000</v>
      </c>
      <c r="N79">
        <v>689.14112</v>
      </c>
      <c r="P79">
        <v>75000</v>
      </c>
      <c r="Q79">
        <v>372.61991</v>
      </c>
      <c r="S79">
        <v>75000</v>
      </c>
      <c r="T79">
        <v>301.18112000000002</v>
      </c>
      <c r="V79">
        <v>75000</v>
      </c>
      <c r="W79">
        <v>647.19399999999996</v>
      </c>
      <c r="Y79">
        <v>75000</v>
      </c>
      <c r="Z79">
        <v>556.73693000000003</v>
      </c>
    </row>
    <row r="80" spans="1:26" x14ac:dyDescent="0.2">
      <c r="A80">
        <v>76000</v>
      </c>
      <c r="B80">
        <v>665.13834999999995</v>
      </c>
      <c r="D80">
        <v>76000</v>
      </c>
      <c r="E80">
        <v>814.27509999999995</v>
      </c>
      <c r="G80">
        <v>76000</v>
      </c>
      <c r="H80">
        <v>773.37383999999997</v>
      </c>
      <c r="J80">
        <v>76000</v>
      </c>
      <c r="K80">
        <v>722.90764000000001</v>
      </c>
      <c r="M80">
        <v>76000</v>
      </c>
      <c r="N80">
        <v>671.16443000000004</v>
      </c>
      <c r="P80">
        <v>76000</v>
      </c>
      <c r="Q80">
        <v>370.43275</v>
      </c>
      <c r="S80">
        <v>76000</v>
      </c>
      <c r="T80">
        <v>308.13157999999999</v>
      </c>
      <c r="V80">
        <v>76000</v>
      </c>
      <c r="W80">
        <v>655.07992000000002</v>
      </c>
      <c r="Y80">
        <v>76000</v>
      </c>
      <c r="Z80">
        <v>559.89986999999996</v>
      </c>
    </row>
    <row r="81" spans="1:26" x14ac:dyDescent="0.2">
      <c r="A81">
        <v>77000</v>
      </c>
      <c r="B81">
        <v>650.22096999999997</v>
      </c>
      <c r="D81">
        <v>77000</v>
      </c>
      <c r="E81">
        <v>810.46295999999995</v>
      </c>
      <c r="G81">
        <v>77000</v>
      </c>
      <c r="H81">
        <v>768.50869999999998</v>
      </c>
      <c r="J81">
        <v>77000</v>
      </c>
      <c r="K81">
        <v>711.09876999999994</v>
      </c>
      <c r="M81">
        <v>77000</v>
      </c>
      <c r="N81">
        <v>654.93002000000001</v>
      </c>
      <c r="P81">
        <v>77000</v>
      </c>
      <c r="Q81">
        <v>367.30770999999999</v>
      </c>
      <c r="S81">
        <v>77000</v>
      </c>
      <c r="T81">
        <v>307.16419999999999</v>
      </c>
      <c r="V81">
        <v>77000</v>
      </c>
      <c r="W81">
        <v>654.01588000000004</v>
      </c>
      <c r="Y81">
        <v>77000</v>
      </c>
      <c r="Z81">
        <v>553.58222000000001</v>
      </c>
    </row>
    <row r="82" spans="1:26" x14ac:dyDescent="0.2">
      <c r="A82">
        <v>78000</v>
      </c>
      <c r="B82">
        <v>638.96290999999997</v>
      </c>
      <c r="D82">
        <v>78000</v>
      </c>
      <c r="E82">
        <v>811.19443999999999</v>
      </c>
      <c r="G82">
        <v>78000</v>
      </c>
      <c r="H82">
        <v>753.19475</v>
      </c>
      <c r="J82">
        <v>78000</v>
      </c>
      <c r="K82">
        <v>701.64561000000003</v>
      </c>
      <c r="M82">
        <v>78000</v>
      </c>
      <c r="N82">
        <v>651.69958999999994</v>
      </c>
      <c r="P82">
        <v>78000</v>
      </c>
      <c r="Q82">
        <v>374.29903999999999</v>
      </c>
      <c r="S82">
        <v>78000</v>
      </c>
      <c r="T82">
        <v>307.84352000000001</v>
      </c>
      <c r="V82">
        <v>78000</v>
      </c>
      <c r="W82">
        <v>653.88539000000003</v>
      </c>
      <c r="Y82">
        <v>78000</v>
      </c>
      <c r="Z82">
        <v>552.52606000000003</v>
      </c>
    </row>
    <row r="83" spans="1:26" x14ac:dyDescent="0.2">
      <c r="A83">
        <v>79000</v>
      </c>
      <c r="B83">
        <v>623.25730999999996</v>
      </c>
      <c r="D83">
        <v>79000</v>
      </c>
      <c r="E83">
        <v>805.64964999999995</v>
      </c>
      <c r="G83">
        <v>79000</v>
      </c>
      <c r="H83">
        <v>742.37366999999995</v>
      </c>
      <c r="J83">
        <v>79000</v>
      </c>
      <c r="K83">
        <v>688.65310999999997</v>
      </c>
      <c r="M83">
        <v>79000</v>
      </c>
      <c r="N83">
        <v>640.29638999999997</v>
      </c>
      <c r="P83">
        <v>79000</v>
      </c>
      <c r="Q83">
        <v>366.57436999999999</v>
      </c>
      <c r="S83">
        <v>79000</v>
      </c>
      <c r="T83">
        <v>304.43369000000001</v>
      </c>
      <c r="V83">
        <v>79000</v>
      </c>
      <c r="W83">
        <v>643.55677000000003</v>
      </c>
      <c r="Y83">
        <v>79000</v>
      </c>
      <c r="Z83">
        <v>556.43416999999999</v>
      </c>
    </row>
    <row r="84" spans="1:26" x14ac:dyDescent="0.2">
      <c r="A84">
        <v>80000</v>
      </c>
      <c r="B84">
        <v>612.60540000000003</v>
      </c>
      <c r="D84">
        <v>80000</v>
      </c>
      <c r="E84">
        <v>799.79773999999998</v>
      </c>
      <c r="G84">
        <v>80000</v>
      </c>
      <c r="H84">
        <v>738.12944000000005</v>
      </c>
      <c r="J84">
        <v>80000</v>
      </c>
      <c r="K84">
        <v>676.00612999999998</v>
      </c>
      <c r="M84">
        <v>80000</v>
      </c>
      <c r="N84">
        <v>627.48913000000005</v>
      </c>
      <c r="P84">
        <v>80000</v>
      </c>
      <c r="Q84">
        <v>372.37936000000002</v>
      </c>
      <c r="S84">
        <v>80000</v>
      </c>
      <c r="T84">
        <v>300.80047999999999</v>
      </c>
      <c r="V84">
        <v>80000</v>
      </c>
      <c r="W84">
        <v>651.27081999999996</v>
      </c>
      <c r="Y84">
        <v>80000</v>
      </c>
      <c r="Z84">
        <v>558.60281999999995</v>
      </c>
    </row>
    <row r="85" spans="1:26" x14ac:dyDescent="0.2">
      <c r="A85">
        <v>81000</v>
      </c>
      <c r="B85">
        <v>597.10220000000004</v>
      </c>
      <c r="D85">
        <v>81000</v>
      </c>
      <c r="E85">
        <v>786.11787000000004</v>
      </c>
      <c r="G85">
        <v>81000</v>
      </c>
      <c r="H85">
        <v>722.64918999999998</v>
      </c>
      <c r="J85">
        <v>81000</v>
      </c>
      <c r="K85">
        <v>669.16916000000003</v>
      </c>
      <c r="M85">
        <v>81000</v>
      </c>
      <c r="N85">
        <v>611.35337000000004</v>
      </c>
      <c r="P85">
        <v>81000</v>
      </c>
      <c r="Q85">
        <v>370.70082000000002</v>
      </c>
      <c r="S85">
        <v>81000</v>
      </c>
      <c r="T85">
        <v>297.43108000000001</v>
      </c>
      <c r="V85">
        <v>81000</v>
      </c>
      <c r="W85">
        <v>647.23548000000005</v>
      </c>
      <c r="Y85">
        <v>81000</v>
      </c>
      <c r="Z85">
        <v>556.07507999999996</v>
      </c>
    </row>
    <row r="86" spans="1:26" x14ac:dyDescent="0.2">
      <c r="A86">
        <v>82000</v>
      </c>
      <c r="B86">
        <v>586.08992999999998</v>
      </c>
      <c r="D86">
        <v>82000</v>
      </c>
      <c r="E86">
        <v>778.29007000000001</v>
      </c>
      <c r="G86">
        <v>82000</v>
      </c>
      <c r="H86">
        <v>717.85802000000001</v>
      </c>
      <c r="J86">
        <v>82000</v>
      </c>
      <c r="K86">
        <v>656.25936999999999</v>
      </c>
      <c r="M86">
        <v>82000</v>
      </c>
      <c r="N86">
        <v>600.63580000000002</v>
      </c>
      <c r="P86">
        <v>82000</v>
      </c>
      <c r="Q86">
        <v>375.85748000000001</v>
      </c>
      <c r="S86">
        <v>82000</v>
      </c>
      <c r="T86">
        <v>295.71132</v>
      </c>
      <c r="V86">
        <v>82000</v>
      </c>
      <c r="W86">
        <v>648.23365000000001</v>
      </c>
      <c r="Y86">
        <v>82000</v>
      </c>
      <c r="Z86">
        <v>560.16633000000002</v>
      </c>
    </row>
    <row r="87" spans="1:26" x14ac:dyDescent="0.2">
      <c r="A87">
        <v>83000</v>
      </c>
      <c r="B87">
        <v>572.06953999999996</v>
      </c>
      <c r="D87">
        <v>83000</v>
      </c>
      <c r="E87">
        <v>776.38446999999996</v>
      </c>
      <c r="G87">
        <v>83000</v>
      </c>
      <c r="H87">
        <v>715.87729000000002</v>
      </c>
      <c r="J87">
        <v>83000</v>
      </c>
      <c r="K87">
        <v>650.05800999999997</v>
      </c>
      <c r="M87">
        <v>83000</v>
      </c>
      <c r="N87">
        <v>584.61324000000002</v>
      </c>
      <c r="P87">
        <v>83000</v>
      </c>
      <c r="Q87">
        <v>371.04876000000002</v>
      </c>
      <c r="S87">
        <v>83000</v>
      </c>
      <c r="T87">
        <v>291.06466999999998</v>
      </c>
      <c r="V87">
        <v>83000</v>
      </c>
      <c r="W87">
        <v>642.89008999999999</v>
      </c>
      <c r="Y87">
        <v>83000</v>
      </c>
      <c r="Z87">
        <v>557.55088000000001</v>
      </c>
    </row>
    <row r="88" spans="1:26" x14ac:dyDescent="0.2">
      <c r="A88">
        <v>84000</v>
      </c>
      <c r="B88">
        <v>558.48099000000002</v>
      </c>
      <c r="D88">
        <v>84000</v>
      </c>
      <c r="E88">
        <v>765.71208000000001</v>
      </c>
      <c r="G88">
        <v>84000</v>
      </c>
      <c r="H88">
        <v>694.44862999999998</v>
      </c>
      <c r="J88">
        <v>84000</v>
      </c>
      <c r="K88">
        <v>637.52949999999998</v>
      </c>
      <c r="M88">
        <v>84000</v>
      </c>
      <c r="N88">
        <v>574.72563000000002</v>
      </c>
      <c r="P88">
        <v>84000</v>
      </c>
      <c r="Q88">
        <v>371.89927999999998</v>
      </c>
      <c r="S88">
        <v>84000</v>
      </c>
      <c r="T88">
        <v>294.93196</v>
      </c>
      <c r="V88">
        <v>84000</v>
      </c>
      <c r="W88">
        <v>648.21738000000005</v>
      </c>
      <c r="Y88">
        <v>84000</v>
      </c>
      <c r="Z88">
        <v>555.35581000000002</v>
      </c>
    </row>
    <row r="89" spans="1:26" x14ac:dyDescent="0.2">
      <c r="A89">
        <v>85000</v>
      </c>
      <c r="B89">
        <v>545.34037000000001</v>
      </c>
      <c r="D89">
        <v>85000</v>
      </c>
      <c r="E89">
        <v>752.84420999999998</v>
      </c>
      <c r="G89">
        <v>85000</v>
      </c>
      <c r="H89">
        <v>688.16035999999997</v>
      </c>
      <c r="J89">
        <v>85000</v>
      </c>
      <c r="K89">
        <v>621.05229999999995</v>
      </c>
      <c r="M89">
        <v>85000</v>
      </c>
      <c r="N89">
        <v>559.91657999999995</v>
      </c>
      <c r="P89">
        <v>85000</v>
      </c>
      <c r="Q89">
        <v>369.90911999999997</v>
      </c>
      <c r="S89">
        <v>85000</v>
      </c>
      <c r="T89">
        <v>295.00054</v>
      </c>
      <c r="V89">
        <v>85000</v>
      </c>
      <c r="W89">
        <v>657.98310000000004</v>
      </c>
      <c r="Y89">
        <v>85000</v>
      </c>
      <c r="Z89">
        <v>562.28615000000002</v>
      </c>
    </row>
    <row r="90" spans="1:26" x14ac:dyDescent="0.2">
      <c r="A90">
        <v>86000</v>
      </c>
      <c r="B90">
        <v>530.64117999999996</v>
      </c>
      <c r="D90">
        <v>86000</v>
      </c>
      <c r="E90">
        <v>757.56979000000001</v>
      </c>
      <c r="G90">
        <v>86000</v>
      </c>
      <c r="H90">
        <v>697.27079000000003</v>
      </c>
      <c r="J90">
        <v>86000</v>
      </c>
      <c r="K90">
        <v>610.51031</v>
      </c>
      <c r="M90">
        <v>86000</v>
      </c>
      <c r="N90">
        <v>549.22523999999999</v>
      </c>
      <c r="P90">
        <v>86000</v>
      </c>
      <c r="Q90">
        <v>375.11799999999999</v>
      </c>
      <c r="S90">
        <v>86000</v>
      </c>
      <c r="T90">
        <v>300.25285000000002</v>
      </c>
      <c r="V90">
        <v>86000</v>
      </c>
      <c r="W90">
        <v>646.86319000000003</v>
      </c>
      <c r="Y90">
        <v>86000</v>
      </c>
      <c r="Z90">
        <v>558.62613999999996</v>
      </c>
    </row>
    <row r="91" spans="1:26" x14ac:dyDescent="0.2">
      <c r="A91">
        <v>87000</v>
      </c>
      <c r="B91">
        <v>521.45951000000002</v>
      </c>
      <c r="D91">
        <v>87000</v>
      </c>
      <c r="E91">
        <v>746.52724999999998</v>
      </c>
      <c r="G91">
        <v>87000</v>
      </c>
      <c r="H91">
        <v>691.41241000000002</v>
      </c>
      <c r="J91">
        <v>87000</v>
      </c>
      <c r="K91">
        <v>599.49252000000001</v>
      </c>
      <c r="M91">
        <v>87000</v>
      </c>
      <c r="N91">
        <v>541.68006000000003</v>
      </c>
      <c r="P91">
        <v>87000</v>
      </c>
      <c r="Q91">
        <v>374.42540000000002</v>
      </c>
      <c r="S91">
        <v>87000</v>
      </c>
      <c r="T91">
        <v>302.87007999999997</v>
      </c>
      <c r="V91">
        <v>87000</v>
      </c>
      <c r="W91">
        <v>648.59572000000003</v>
      </c>
      <c r="Y91">
        <v>87000</v>
      </c>
      <c r="Z91">
        <v>559.07402999999999</v>
      </c>
    </row>
    <row r="92" spans="1:26" x14ac:dyDescent="0.2">
      <c r="A92">
        <v>88000</v>
      </c>
      <c r="B92">
        <v>501.90814</v>
      </c>
      <c r="D92">
        <v>88000</v>
      </c>
      <c r="E92">
        <v>747.57928000000004</v>
      </c>
      <c r="G92">
        <v>88000</v>
      </c>
      <c r="H92">
        <v>667.23905999999999</v>
      </c>
      <c r="J92">
        <v>88000</v>
      </c>
      <c r="K92">
        <v>596.25950999999998</v>
      </c>
      <c r="M92">
        <v>88000</v>
      </c>
      <c r="N92">
        <v>517.68903999999998</v>
      </c>
      <c r="P92">
        <v>88000</v>
      </c>
      <c r="Q92">
        <v>372.57450999999998</v>
      </c>
      <c r="S92">
        <v>88000</v>
      </c>
      <c r="T92">
        <v>306.52485999999999</v>
      </c>
      <c r="V92">
        <v>88000</v>
      </c>
      <c r="W92">
        <v>649.29517999999996</v>
      </c>
      <c r="Y92">
        <v>88000</v>
      </c>
      <c r="Z92">
        <v>560.38585</v>
      </c>
    </row>
    <row r="93" spans="1:26" x14ac:dyDescent="0.2">
      <c r="A93">
        <v>89000</v>
      </c>
      <c r="B93">
        <v>492.02645000000001</v>
      </c>
      <c r="D93">
        <v>89000</v>
      </c>
      <c r="E93">
        <v>731.53498000000002</v>
      </c>
      <c r="G93">
        <v>89000</v>
      </c>
      <c r="H93">
        <v>668.86726999999996</v>
      </c>
      <c r="J93">
        <v>89000</v>
      </c>
      <c r="K93">
        <v>585.15516000000002</v>
      </c>
      <c r="M93">
        <v>89000</v>
      </c>
      <c r="N93">
        <v>514.35662000000002</v>
      </c>
      <c r="P93">
        <v>89000</v>
      </c>
      <c r="Q93">
        <v>368.88042999999999</v>
      </c>
      <c r="S93">
        <v>89000</v>
      </c>
      <c r="T93">
        <v>306.45058</v>
      </c>
      <c r="V93">
        <v>89000</v>
      </c>
      <c r="W93">
        <v>645.68641000000002</v>
      </c>
      <c r="Y93">
        <v>89000</v>
      </c>
      <c r="Z93">
        <v>555.97758999999996</v>
      </c>
    </row>
    <row r="94" spans="1:26" x14ac:dyDescent="0.2">
      <c r="A94">
        <v>90000</v>
      </c>
      <c r="B94">
        <v>478.56968000000001</v>
      </c>
      <c r="D94">
        <v>90000</v>
      </c>
      <c r="E94">
        <v>722.13923999999997</v>
      </c>
      <c r="G94">
        <v>90000</v>
      </c>
      <c r="H94">
        <v>649.87449000000004</v>
      </c>
      <c r="J94">
        <v>90000</v>
      </c>
      <c r="K94">
        <v>568.27817000000005</v>
      </c>
      <c r="M94">
        <v>90000</v>
      </c>
      <c r="N94">
        <v>499.54552999999999</v>
      </c>
      <c r="P94">
        <v>90000</v>
      </c>
      <c r="Q94">
        <v>369.45359000000002</v>
      </c>
      <c r="S94">
        <v>90000</v>
      </c>
      <c r="T94">
        <v>305.28339999999997</v>
      </c>
      <c r="V94">
        <v>90000</v>
      </c>
      <c r="W94">
        <v>652.23347999999999</v>
      </c>
      <c r="Y94">
        <v>90000</v>
      </c>
      <c r="Z94">
        <v>559.11297000000002</v>
      </c>
    </row>
    <row r="95" spans="1:26" x14ac:dyDescent="0.2">
      <c r="A95">
        <v>91000</v>
      </c>
      <c r="B95">
        <v>467.59679</v>
      </c>
      <c r="D95">
        <v>91000</v>
      </c>
      <c r="E95">
        <v>720.18844000000001</v>
      </c>
      <c r="G95">
        <v>91000</v>
      </c>
      <c r="H95">
        <v>648.64841999999999</v>
      </c>
      <c r="J95">
        <v>91000</v>
      </c>
      <c r="K95">
        <v>554.17475999999999</v>
      </c>
      <c r="M95">
        <v>91000</v>
      </c>
      <c r="N95">
        <v>491.98579000000001</v>
      </c>
      <c r="P95">
        <v>91000</v>
      </c>
      <c r="Q95">
        <v>377.06335000000001</v>
      </c>
      <c r="S95">
        <v>91000</v>
      </c>
      <c r="T95">
        <v>302.84568999999999</v>
      </c>
      <c r="V95">
        <v>91000</v>
      </c>
      <c r="W95">
        <v>654.16597000000002</v>
      </c>
      <c r="Y95">
        <v>91000</v>
      </c>
      <c r="Z95">
        <v>557.50716</v>
      </c>
    </row>
    <row r="96" spans="1:26" x14ac:dyDescent="0.2">
      <c r="A96">
        <v>92000</v>
      </c>
      <c r="B96">
        <v>454.48631</v>
      </c>
      <c r="D96">
        <v>92000</v>
      </c>
      <c r="E96">
        <v>714.21254999999996</v>
      </c>
      <c r="G96">
        <v>92000</v>
      </c>
      <c r="H96">
        <v>630.28710999999998</v>
      </c>
      <c r="J96">
        <v>92000</v>
      </c>
      <c r="K96">
        <v>549.35348999999997</v>
      </c>
      <c r="M96">
        <v>92000</v>
      </c>
      <c r="N96">
        <v>467.19641000000001</v>
      </c>
      <c r="P96">
        <v>92000</v>
      </c>
      <c r="Q96">
        <v>372.87502000000001</v>
      </c>
      <c r="S96">
        <v>92000</v>
      </c>
      <c r="T96">
        <v>298.60034999999999</v>
      </c>
      <c r="V96">
        <v>92000</v>
      </c>
      <c r="W96">
        <v>646.60991999999999</v>
      </c>
      <c r="Y96">
        <v>92000</v>
      </c>
      <c r="Z96">
        <v>559.31293000000005</v>
      </c>
    </row>
    <row r="97" spans="1:26" x14ac:dyDescent="0.2">
      <c r="A97">
        <v>93000</v>
      </c>
      <c r="B97">
        <v>441.82697999999999</v>
      </c>
      <c r="D97">
        <v>93000</v>
      </c>
      <c r="E97">
        <v>705.73896000000002</v>
      </c>
      <c r="G97">
        <v>93000</v>
      </c>
      <c r="H97">
        <v>622.53881000000001</v>
      </c>
      <c r="J97">
        <v>93000</v>
      </c>
      <c r="K97">
        <v>544.49998000000005</v>
      </c>
      <c r="M97">
        <v>93000</v>
      </c>
      <c r="N97">
        <v>456.80937999999998</v>
      </c>
      <c r="P97">
        <v>93000</v>
      </c>
      <c r="Q97">
        <v>371.63947999999999</v>
      </c>
      <c r="S97">
        <v>93000</v>
      </c>
      <c r="T97">
        <v>293.01170000000002</v>
      </c>
      <c r="V97">
        <v>93000</v>
      </c>
      <c r="W97">
        <v>652.00027</v>
      </c>
      <c r="Y97">
        <v>93000</v>
      </c>
      <c r="Z97">
        <v>558.20453999999995</v>
      </c>
    </row>
    <row r="98" spans="1:26" x14ac:dyDescent="0.2">
      <c r="A98">
        <v>94000</v>
      </c>
      <c r="B98">
        <v>432.26740000000001</v>
      </c>
      <c r="D98">
        <v>94000</v>
      </c>
      <c r="E98">
        <v>696.44592</v>
      </c>
      <c r="G98">
        <v>94000</v>
      </c>
      <c r="H98">
        <v>614.29542000000004</v>
      </c>
      <c r="J98">
        <v>94000</v>
      </c>
      <c r="K98">
        <v>521.51130999999998</v>
      </c>
      <c r="M98">
        <v>94000</v>
      </c>
      <c r="N98">
        <v>448.77373</v>
      </c>
      <c r="P98">
        <v>94000</v>
      </c>
      <c r="Q98">
        <v>374.02857</v>
      </c>
      <c r="S98">
        <v>94000</v>
      </c>
      <c r="T98">
        <v>292.51634000000001</v>
      </c>
      <c r="V98">
        <v>94000</v>
      </c>
      <c r="W98">
        <v>650.99342000000001</v>
      </c>
      <c r="Y98">
        <v>94000</v>
      </c>
      <c r="Z98">
        <v>567.06196</v>
      </c>
    </row>
    <row r="99" spans="1:26" x14ac:dyDescent="0.2">
      <c r="A99">
        <v>95000</v>
      </c>
      <c r="B99">
        <v>421.14157</v>
      </c>
      <c r="D99">
        <v>95000</v>
      </c>
      <c r="E99">
        <v>687.02620999999999</v>
      </c>
      <c r="G99">
        <v>95000</v>
      </c>
      <c r="H99">
        <v>607.49884999999995</v>
      </c>
      <c r="J99">
        <v>95000</v>
      </c>
      <c r="K99">
        <v>514.91918999999996</v>
      </c>
      <c r="M99">
        <v>95000</v>
      </c>
      <c r="N99">
        <v>435.56484999999998</v>
      </c>
      <c r="P99">
        <v>95000</v>
      </c>
      <c r="Q99">
        <v>373.52901000000003</v>
      </c>
      <c r="S99">
        <v>95000</v>
      </c>
      <c r="T99">
        <v>294.35977000000003</v>
      </c>
      <c r="V99">
        <v>95000</v>
      </c>
      <c r="W99">
        <v>644.45367999999996</v>
      </c>
      <c r="Y99">
        <v>95000</v>
      </c>
      <c r="Z99">
        <v>547.81407999999999</v>
      </c>
    </row>
    <row r="100" spans="1:26" x14ac:dyDescent="0.2">
      <c r="A100">
        <v>96000</v>
      </c>
      <c r="B100">
        <v>411.85984999999999</v>
      </c>
      <c r="D100">
        <v>96000</v>
      </c>
      <c r="E100">
        <v>684.42402000000004</v>
      </c>
      <c r="G100">
        <v>96000</v>
      </c>
      <c r="H100">
        <v>594.51670000000001</v>
      </c>
      <c r="J100">
        <v>96000</v>
      </c>
      <c r="K100">
        <v>499.59379999999999</v>
      </c>
      <c r="M100">
        <v>96000</v>
      </c>
      <c r="N100">
        <v>424.88134000000002</v>
      </c>
      <c r="P100">
        <v>96000</v>
      </c>
      <c r="Q100">
        <v>370.60712999999998</v>
      </c>
      <c r="S100">
        <v>96000</v>
      </c>
      <c r="T100">
        <v>297.31322</v>
      </c>
      <c r="V100">
        <v>96000</v>
      </c>
      <c r="W100">
        <v>653.17303000000004</v>
      </c>
      <c r="Y100">
        <v>96000</v>
      </c>
      <c r="Z100">
        <v>557.39720999999997</v>
      </c>
    </row>
    <row r="101" spans="1:26" x14ac:dyDescent="0.2">
      <c r="A101">
        <v>97000</v>
      </c>
      <c r="B101">
        <v>413.63040999999998</v>
      </c>
      <c r="D101">
        <v>97000</v>
      </c>
      <c r="E101">
        <v>676.78841999999997</v>
      </c>
      <c r="G101">
        <v>97000</v>
      </c>
      <c r="H101">
        <v>589.53863000000001</v>
      </c>
      <c r="J101">
        <v>97000</v>
      </c>
      <c r="K101">
        <v>495.75130999999999</v>
      </c>
      <c r="M101">
        <v>97000</v>
      </c>
      <c r="N101">
        <v>410.41138999999998</v>
      </c>
      <c r="P101">
        <v>97000</v>
      </c>
      <c r="Q101">
        <v>375.71982000000003</v>
      </c>
      <c r="S101">
        <v>97000</v>
      </c>
      <c r="T101">
        <v>300.49232000000001</v>
      </c>
      <c r="V101">
        <v>97000</v>
      </c>
      <c r="W101">
        <v>645.58798000000002</v>
      </c>
      <c r="Y101">
        <v>97000</v>
      </c>
      <c r="Z101">
        <v>560.19485999999995</v>
      </c>
    </row>
    <row r="102" spans="1:26" x14ac:dyDescent="0.2">
      <c r="A102">
        <v>98000</v>
      </c>
      <c r="B102">
        <v>425.74659000000003</v>
      </c>
      <c r="D102">
        <v>98000</v>
      </c>
      <c r="E102">
        <v>665.59954000000005</v>
      </c>
      <c r="G102">
        <v>98000</v>
      </c>
      <c r="H102">
        <v>580.22055999999998</v>
      </c>
      <c r="J102">
        <v>98000</v>
      </c>
      <c r="K102">
        <v>488.28967999999998</v>
      </c>
      <c r="M102">
        <v>98000</v>
      </c>
      <c r="N102">
        <v>400.47676999999999</v>
      </c>
      <c r="P102">
        <v>98000</v>
      </c>
      <c r="Q102">
        <v>372.27762999999999</v>
      </c>
      <c r="S102">
        <v>98000</v>
      </c>
      <c r="T102">
        <v>300.19481999999999</v>
      </c>
      <c r="V102">
        <v>98000</v>
      </c>
      <c r="W102">
        <v>654.35455000000002</v>
      </c>
      <c r="Y102">
        <v>98000</v>
      </c>
      <c r="Z102">
        <v>553.12404000000004</v>
      </c>
    </row>
    <row r="103" spans="1:26" x14ac:dyDescent="0.2">
      <c r="A103">
        <v>99000</v>
      </c>
      <c r="B103">
        <v>431.95931000000002</v>
      </c>
      <c r="D103">
        <v>99000</v>
      </c>
      <c r="E103">
        <v>655.81021999999996</v>
      </c>
      <c r="G103">
        <v>99000</v>
      </c>
      <c r="H103">
        <v>575.19078999999999</v>
      </c>
      <c r="J103">
        <v>99000</v>
      </c>
      <c r="K103">
        <v>474.03359999999998</v>
      </c>
      <c r="M103">
        <v>99000</v>
      </c>
      <c r="N103">
        <v>382.19272999999998</v>
      </c>
      <c r="P103">
        <v>99000</v>
      </c>
      <c r="Q103">
        <v>373.07231999999999</v>
      </c>
      <c r="S103">
        <v>99000</v>
      </c>
      <c r="T103">
        <v>303.88652999999999</v>
      </c>
      <c r="V103">
        <v>99000</v>
      </c>
      <c r="W103">
        <v>650.67646999999999</v>
      </c>
      <c r="Y103">
        <v>99000</v>
      </c>
      <c r="Z103">
        <v>553.95475999999996</v>
      </c>
    </row>
    <row r="104" spans="1:26" x14ac:dyDescent="0.2">
      <c r="A104">
        <v>100000</v>
      </c>
      <c r="B104">
        <v>425.86613999999997</v>
      </c>
      <c r="D104">
        <v>100000</v>
      </c>
      <c r="E104">
        <v>652.36842000000001</v>
      </c>
      <c r="G104">
        <v>100000</v>
      </c>
      <c r="H104">
        <v>569.42094999999995</v>
      </c>
      <c r="J104">
        <v>100000</v>
      </c>
      <c r="K104">
        <v>469.97784999999999</v>
      </c>
      <c r="M104">
        <v>100000</v>
      </c>
      <c r="N104">
        <v>375.52010999999999</v>
      </c>
      <c r="P104">
        <v>100000</v>
      </c>
      <c r="Q104">
        <v>371.82968</v>
      </c>
      <c r="S104">
        <v>100000</v>
      </c>
      <c r="T104">
        <v>306.21881000000002</v>
      </c>
      <c r="V104">
        <v>100000</v>
      </c>
      <c r="W104">
        <v>656.82619</v>
      </c>
      <c r="Y104">
        <v>100000</v>
      </c>
      <c r="Z104">
        <v>556.02696000000003</v>
      </c>
    </row>
    <row r="106" spans="1:26" x14ac:dyDescent="0.2">
      <c r="A106">
        <v>0</v>
      </c>
      <c r="B106">
        <v>1000.1261</v>
      </c>
      <c r="D106">
        <v>50000</v>
      </c>
      <c r="E106">
        <v>989.65872000000002</v>
      </c>
    </row>
    <row r="107" spans="1:26" x14ac:dyDescent="0.2">
      <c r="A107">
        <v>1000</v>
      </c>
      <c r="B107">
        <v>560.49999000000003</v>
      </c>
      <c r="D107">
        <v>51000</v>
      </c>
      <c r="E107">
        <v>1072.9391000000001</v>
      </c>
    </row>
    <row r="108" spans="1:26" x14ac:dyDescent="0.2">
      <c r="A108">
        <v>2000</v>
      </c>
      <c r="B108">
        <v>598.17578000000003</v>
      </c>
      <c r="D108">
        <v>52000</v>
      </c>
      <c r="E108">
        <v>1062.0587</v>
      </c>
    </row>
    <row r="109" spans="1:26" x14ac:dyDescent="0.2">
      <c r="A109">
        <v>3000</v>
      </c>
      <c r="B109">
        <v>638.08018000000004</v>
      </c>
      <c r="D109">
        <v>53000</v>
      </c>
      <c r="E109">
        <v>1041.3859</v>
      </c>
    </row>
    <row r="110" spans="1:26" x14ac:dyDescent="0.2">
      <c r="A110">
        <v>4000</v>
      </c>
      <c r="B110">
        <v>680.57474999999999</v>
      </c>
      <c r="D110">
        <v>54000</v>
      </c>
      <c r="E110">
        <v>1026.4292</v>
      </c>
    </row>
    <row r="111" spans="1:26" x14ac:dyDescent="0.2">
      <c r="A111">
        <v>5000</v>
      </c>
      <c r="B111">
        <v>726.84882000000005</v>
      </c>
      <c r="D111">
        <v>55000</v>
      </c>
      <c r="E111">
        <v>1022.2288</v>
      </c>
    </row>
    <row r="112" spans="1:26" x14ac:dyDescent="0.2">
      <c r="A112">
        <v>6000</v>
      </c>
      <c r="B112">
        <v>767.73474999999996</v>
      </c>
      <c r="D112">
        <v>56000</v>
      </c>
      <c r="E112">
        <v>992.42762000000005</v>
      </c>
    </row>
    <row r="113" spans="1:5" x14ac:dyDescent="0.2">
      <c r="A113">
        <v>7000</v>
      </c>
      <c r="B113">
        <v>814.26340000000005</v>
      </c>
      <c r="D113">
        <v>57000</v>
      </c>
      <c r="E113">
        <v>971.29256999999996</v>
      </c>
    </row>
    <row r="114" spans="1:5" x14ac:dyDescent="0.2">
      <c r="A114">
        <v>8000</v>
      </c>
      <c r="B114">
        <v>861.44852000000003</v>
      </c>
      <c r="D114">
        <v>58000</v>
      </c>
      <c r="E114">
        <v>959.00958000000003</v>
      </c>
    </row>
    <row r="115" spans="1:5" x14ac:dyDescent="0.2">
      <c r="A115">
        <v>9000</v>
      </c>
      <c r="B115">
        <v>901.65729999999996</v>
      </c>
      <c r="D115">
        <v>59000</v>
      </c>
      <c r="E115">
        <v>940.16989000000001</v>
      </c>
    </row>
    <row r="116" spans="1:5" x14ac:dyDescent="0.2">
      <c r="A116">
        <v>10000</v>
      </c>
      <c r="B116">
        <v>953.67310999999995</v>
      </c>
      <c r="D116">
        <v>60000</v>
      </c>
      <c r="E116">
        <v>908.24361999999996</v>
      </c>
    </row>
    <row r="117" spans="1:5" x14ac:dyDescent="0.2">
      <c r="A117">
        <v>11000</v>
      </c>
      <c r="B117">
        <v>977.35880999999995</v>
      </c>
      <c r="D117">
        <v>61000</v>
      </c>
      <c r="E117">
        <v>907.30046000000004</v>
      </c>
    </row>
    <row r="118" spans="1:5" x14ac:dyDescent="0.2">
      <c r="A118">
        <v>12000</v>
      </c>
      <c r="B118">
        <v>1011.039</v>
      </c>
      <c r="D118">
        <v>62000</v>
      </c>
      <c r="E118">
        <v>872.20300999999995</v>
      </c>
    </row>
    <row r="119" spans="1:5" x14ac:dyDescent="0.2">
      <c r="A119">
        <v>13000</v>
      </c>
      <c r="B119">
        <v>1032.2265</v>
      </c>
      <c r="D119">
        <v>63000</v>
      </c>
      <c r="E119">
        <v>856.43235000000004</v>
      </c>
    </row>
    <row r="120" spans="1:5" x14ac:dyDescent="0.2">
      <c r="A120">
        <v>14000</v>
      </c>
      <c r="B120">
        <v>1038.1186</v>
      </c>
      <c r="D120">
        <v>64000</v>
      </c>
      <c r="E120">
        <v>843.39777000000004</v>
      </c>
    </row>
    <row r="121" spans="1:5" x14ac:dyDescent="0.2">
      <c r="A121">
        <v>15000</v>
      </c>
      <c r="B121">
        <v>1033.0183</v>
      </c>
      <c r="D121">
        <v>65000</v>
      </c>
      <c r="E121">
        <v>820.88891999999998</v>
      </c>
    </row>
    <row r="122" spans="1:5" x14ac:dyDescent="0.2">
      <c r="A122">
        <v>16000</v>
      </c>
      <c r="B122">
        <v>1021.4393</v>
      </c>
      <c r="D122">
        <v>66000</v>
      </c>
      <c r="E122">
        <v>813.65621999999996</v>
      </c>
    </row>
    <row r="123" spans="1:5" x14ac:dyDescent="0.2">
      <c r="A123">
        <v>17000</v>
      </c>
      <c r="B123">
        <v>999.96543999999994</v>
      </c>
      <c r="D123">
        <v>67000</v>
      </c>
      <c r="E123">
        <v>798.96474000000001</v>
      </c>
    </row>
    <row r="124" spans="1:5" x14ac:dyDescent="0.2">
      <c r="A124">
        <v>18000</v>
      </c>
      <c r="B124">
        <v>981.84550000000002</v>
      </c>
      <c r="D124">
        <v>68000</v>
      </c>
      <c r="E124">
        <v>780.53998999999999</v>
      </c>
    </row>
    <row r="125" spans="1:5" x14ac:dyDescent="0.2">
      <c r="A125">
        <v>19000</v>
      </c>
      <c r="B125">
        <v>978.88428999999996</v>
      </c>
      <c r="D125">
        <v>69000</v>
      </c>
      <c r="E125">
        <v>763.53008999999997</v>
      </c>
    </row>
    <row r="126" spans="1:5" x14ac:dyDescent="0.2">
      <c r="A126">
        <v>20000</v>
      </c>
      <c r="B126">
        <v>977.08357000000001</v>
      </c>
      <c r="D126">
        <v>70000</v>
      </c>
      <c r="E126">
        <v>744.33624999999995</v>
      </c>
    </row>
    <row r="127" spans="1:5" x14ac:dyDescent="0.2">
      <c r="A127">
        <v>21000</v>
      </c>
      <c r="B127">
        <v>983.06825000000003</v>
      </c>
      <c r="D127">
        <v>71000</v>
      </c>
      <c r="E127">
        <v>735.61461999999995</v>
      </c>
    </row>
    <row r="128" spans="1:5" x14ac:dyDescent="0.2">
      <c r="A128">
        <v>22000</v>
      </c>
      <c r="B128">
        <v>997.85433</v>
      </c>
      <c r="D128">
        <v>72000</v>
      </c>
      <c r="E128">
        <v>720.74989000000005</v>
      </c>
    </row>
    <row r="129" spans="1:5" x14ac:dyDescent="0.2">
      <c r="A129">
        <v>23000</v>
      </c>
      <c r="B129">
        <v>1016.2356</v>
      </c>
      <c r="D129">
        <v>73000</v>
      </c>
      <c r="E129">
        <v>715.02764999999999</v>
      </c>
    </row>
    <row r="130" spans="1:5" x14ac:dyDescent="0.2">
      <c r="A130">
        <v>24000</v>
      </c>
      <c r="B130">
        <v>1011.7529</v>
      </c>
      <c r="D130">
        <v>74000</v>
      </c>
      <c r="E130">
        <v>695.59285</v>
      </c>
    </row>
    <row r="131" spans="1:5" x14ac:dyDescent="0.2">
      <c r="A131">
        <v>25000</v>
      </c>
      <c r="B131">
        <v>1015.7703</v>
      </c>
      <c r="D131">
        <v>75000</v>
      </c>
      <c r="E131">
        <v>681.56885</v>
      </c>
    </row>
    <row r="132" spans="1:5" x14ac:dyDescent="0.2">
      <c r="A132">
        <v>26000</v>
      </c>
      <c r="B132">
        <v>1005.6947</v>
      </c>
      <c r="D132">
        <v>76000</v>
      </c>
      <c r="E132">
        <v>667.40435000000002</v>
      </c>
    </row>
    <row r="133" spans="1:5" x14ac:dyDescent="0.2">
      <c r="A133">
        <v>27000</v>
      </c>
      <c r="B133">
        <v>995.20347000000004</v>
      </c>
      <c r="D133">
        <v>77000</v>
      </c>
      <c r="E133">
        <v>651.18403000000001</v>
      </c>
    </row>
    <row r="134" spans="1:5" x14ac:dyDescent="0.2">
      <c r="A134">
        <v>28000</v>
      </c>
      <c r="B134">
        <v>995.80460000000005</v>
      </c>
      <c r="D134">
        <v>78000</v>
      </c>
      <c r="E134">
        <v>639.18332999999996</v>
      </c>
    </row>
    <row r="135" spans="1:5" x14ac:dyDescent="0.2">
      <c r="A135">
        <v>29000</v>
      </c>
      <c r="B135">
        <v>986.26655000000005</v>
      </c>
      <c r="D135">
        <v>79000</v>
      </c>
      <c r="E135">
        <v>632.23371999999995</v>
      </c>
    </row>
    <row r="136" spans="1:5" x14ac:dyDescent="0.2">
      <c r="A136">
        <v>30000</v>
      </c>
      <c r="B136">
        <v>989.02535</v>
      </c>
      <c r="D136">
        <v>80000</v>
      </c>
      <c r="E136">
        <v>611.51293999999996</v>
      </c>
    </row>
    <row r="137" spans="1:5" x14ac:dyDescent="0.2">
      <c r="A137">
        <v>31000</v>
      </c>
      <c r="B137">
        <v>992.68619000000001</v>
      </c>
      <c r="D137">
        <v>81000</v>
      </c>
      <c r="E137">
        <v>597.24180000000001</v>
      </c>
    </row>
    <row r="138" spans="1:5" x14ac:dyDescent="0.2">
      <c r="A138">
        <v>32000</v>
      </c>
      <c r="B138">
        <v>997.14466000000004</v>
      </c>
      <c r="D138">
        <v>82000</v>
      </c>
      <c r="E138">
        <v>585.52404000000001</v>
      </c>
    </row>
    <row r="139" spans="1:5" x14ac:dyDescent="0.2">
      <c r="A139">
        <v>33000</v>
      </c>
      <c r="B139">
        <v>1008.8625</v>
      </c>
      <c r="D139">
        <v>83000</v>
      </c>
      <c r="E139">
        <v>569.27619000000004</v>
      </c>
    </row>
    <row r="140" spans="1:5" x14ac:dyDescent="0.2">
      <c r="A140">
        <v>34000</v>
      </c>
      <c r="B140">
        <v>1007.1550999999999</v>
      </c>
      <c r="D140">
        <v>84000</v>
      </c>
      <c r="E140">
        <v>563.13530000000003</v>
      </c>
    </row>
    <row r="141" spans="1:5" x14ac:dyDescent="0.2">
      <c r="A141">
        <v>35000</v>
      </c>
      <c r="B141">
        <v>1020.2821</v>
      </c>
      <c r="D141">
        <v>85000</v>
      </c>
      <c r="E141">
        <v>543.27230999999995</v>
      </c>
    </row>
    <row r="142" spans="1:5" x14ac:dyDescent="0.2">
      <c r="A142">
        <v>36000</v>
      </c>
      <c r="B142">
        <v>1004.2963999999999</v>
      </c>
      <c r="D142">
        <v>86000</v>
      </c>
      <c r="E142">
        <v>533.56088</v>
      </c>
    </row>
    <row r="143" spans="1:5" x14ac:dyDescent="0.2">
      <c r="A143">
        <v>37000</v>
      </c>
      <c r="B143">
        <v>1009.1539</v>
      </c>
      <c r="D143">
        <v>87000</v>
      </c>
      <c r="E143">
        <v>518.16813999999999</v>
      </c>
    </row>
    <row r="144" spans="1:5" x14ac:dyDescent="0.2">
      <c r="A144">
        <v>38000</v>
      </c>
      <c r="B144">
        <v>1002.2864</v>
      </c>
      <c r="D144">
        <v>88000</v>
      </c>
      <c r="E144">
        <v>507.80844000000002</v>
      </c>
    </row>
    <row r="145" spans="1:5" x14ac:dyDescent="0.2">
      <c r="A145">
        <v>39000</v>
      </c>
      <c r="B145">
        <v>996.67115999999999</v>
      </c>
      <c r="D145">
        <v>89000</v>
      </c>
      <c r="E145">
        <v>493.14965000000001</v>
      </c>
    </row>
    <row r="146" spans="1:5" x14ac:dyDescent="0.2">
      <c r="A146">
        <v>40000</v>
      </c>
      <c r="B146">
        <v>988.89667999999995</v>
      </c>
      <c r="D146">
        <v>90000</v>
      </c>
      <c r="E146">
        <v>478.83816999999999</v>
      </c>
    </row>
    <row r="147" spans="1:5" x14ac:dyDescent="0.2">
      <c r="A147">
        <v>41000</v>
      </c>
      <c r="B147">
        <v>994.02673000000004</v>
      </c>
      <c r="D147">
        <v>91000</v>
      </c>
      <c r="E147">
        <v>468.88702999999998</v>
      </c>
    </row>
    <row r="148" spans="1:5" x14ac:dyDescent="0.2">
      <c r="A148">
        <v>42000</v>
      </c>
      <c r="B148">
        <v>996.83249000000001</v>
      </c>
      <c r="D148">
        <v>92000</v>
      </c>
      <c r="E148">
        <v>457.04356999999999</v>
      </c>
    </row>
    <row r="149" spans="1:5" x14ac:dyDescent="0.2">
      <c r="A149">
        <v>43000</v>
      </c>
      <c r="B149">
        <v>999.26184999999998</v>
      </c>
      <c r="D149">
        <v>93000</v>
      </c>
      <c r="E149">
        <v>441.14490999999998</v>
      </c>
    </row>
    <row r="150" spans="1:5" x14ac:dyDescent="0.2">
      <c r="A150">
        <v>44000</v>
      </c>
      <c r="B150">
        <v>1004.5358</v>
      </c>
      <c r="D150">
        <v>94000</v>
      </c>
      <c r="E150">
        <v>432.19988999999998</v>
      </c>
    </row>
    <row r="151" spans="1:5" x14ac:dyDescent="0.2">
      <c r="A151">
        <v>45000</v>
      </c>
      <c r="B151">
        <v>1012.1454</v>
      </c>
      <c r="D151">
        <v>95000</v>
      </c>
      <c r="E151">
        <v>421.16343999999998</v>
      </c>
    </row>
    <row r="152" spans="1:5" x14ac:dyDescent="0.2">
      <c r="A152">
        <v>46000</v>
      </c>
      <c r="B152">
        <v>1008.1558</v>
      </c>
      <c r="D152">
        <v>96000</v>
      </c>
      <c r="E152">
        <v>410.07236</v>
      </c>
    </row>
    <row r="153" spans="1:5" x14ac:dyDescent="0.2">
      <c r="A153">
        <v>47000</v>
      </c>
      <c r="B153">
        <v>1001.3986</v>
      </c>
      <c r="D153">
        <v>97000</v>
      </c>
      <c r="E153">
        <v>406.59143</v>
      </c>
    </row>
    <row r="154" spans="1:5" x14ac:dyDescent="0.2">
      <c r="A154">
        <v>48000</v>
      </c>
      <c r="B154">
        <v>1001.6903</v>
      </c>
      <c r="D154">
        <v>98000</v>
      </c>
      <c r="E154">
        <v>425.91584999999998</v>
      </c>
    </row>
    <row r="155" spans="1:5" x14ac:dyDescent="0.2">
      <c r="A155">
        <v>49000</v>
      </c>
      <c r="B155">
        <v>992.86598000000004</v>
      </c>
      <c r="D155">
        <v>99000</v>
      </c>
      <c r="E155">
        <v>435.14060000000001</v>
      </c>
    </row>
    <row r="156" spans="1:5" x14ac:dyDescent="0.2">
      <c r="A156">
        <v>50000</v>
      </c>
      <c r="B156">
        <v>989.65872000000002</v>
      </c>
      <c r="D156">
        <v>100000</v>
      </c>
      <c r="E156">
        <v>423.55167999999998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7"/>
  <sheetViews>
    <sheetView topLeftCell="A25" workbookViewId="0">
      <selection activeCell="O68" sqref="O68:X71"/>
    </sheetView>
  </sheetViews>
  <sheetFormatPr baseColWidth="10" defaultRowHeight="16" x14ac:dyDescent="0.2"/>
  <sheetData>
    <row r="1" spans="1:24" x14ac:dyDescent="0.2">
      <c r="A1" t="s">
        <v>33</v>
      </c>
      <c r="F1" t="s">
        <v>34</v>
      </c>
    </row>
    <row r="3" spans="1:24" x14ac:dyDescent="0.2">
      <c r="B3" s="3" t="s">
        <v>41</v>
      </c>
    </row>
    <row r="4" spans="1:24" x14ac:dyDescent="0.2">
      <c r="L4" t="s">
        <v>36</v>
      </c>
    </row>
    <row r="5" spans="1:24" x14ac:dyDescent="0.2">
      <c r="A5" t="s">
        <v>35</v>
      </c>
      <c r="B5" s="3">
        <v>10</v>
      </c>
      <c r="C5" s="3">
        <v>20</v>
      </c>
      <c r="D5" s="3">
        <v>30</v>
      </c>
      <c r="E5" s="3">
        <v>40</v>
      </c>
      <c r="F5" s="3">
        <v>50</v>
      </c>
      <c r="G5" s="3">
        <v>60</v>
      </c>
      <c r="H5" s="3">
        <v>70</v>
      </c>
      <c r="I5" s="3">
        <v>80</v>
      </c>
      <c r="J5" s="3">
        <v>100</v>
      </c>
      <c r="K5" s="3">
        <v>120</v>
      </c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 x14ac:dyDescent="0.2">
      <c r="A6">
        <v>135</v>
      </c>
      <c r="C6">
        <v>6</v>
      </c>
      <c r="E6" s="2">
        <v>39</v>
      </c>
      <c r="F6" s="2"/>
      <c r="G6">
        <v>56</v>
      </c>
      <c r="I6">
        <v>65</v>
      </c>
      <c r="J6">
        <v>74</v>
      </c>
      <c r="K6">
        <v>87</v>
      </c>
      <c r="L6">
        <v>51.4</v>
      </c>
    </row>
    <row r="7" spans="1:24" x14ac:dyDescent="0.2">
      <c r="A7" t="s">
        <v>32</v>
      </c>
      <c r="C7">
        <v>5</v>
      </c>
      <c r="E7">
        <v>38</v>
      </c>
      <c r="G7">
        <v>59</v>
      </c>
      <c r="I7">
        <v>69</v>
      </c>
      <c r="J7">
        <v>77</v>
      </c>
      <c r="K7">
        <v>87</v>
      </c>
      <c r="L7">
        <v>50.2</v>
      </c>
    </row>
    <row r="8" spans="1:24" x14ac:dyDescent="0.2">
      <c r="A8" t="s">
        <v>37</v>
      </c>
      <c r="B8">
        <v>1</v>
      </c>
      <c r="C8">
        <v>29</v>
      </c>
      <c r="E8">
        <v>58</v>
      </c>
      <c r="G8">
        <v>68</v>
      </c>
      <c r="I8" s="2">
        <v>81</v>
      </c>
      <c r="L8">
        <v>32.1</v>
      </c>
    </row>
    <row r="9" spans="1:24" x14ac:dyDescent="0.2">
      <c r="A9" t="s">
        <v>38</v>
      </c>
      <c r="C9">
        <v>13</v>
      </c>
      <c r="E9">
        <v>51</v>
      </c>
      <c r="G9" s="2">
        <v>62</v>
      </c>
      <c r="H9" s="2"/>
      <c r="I9" s="2">
        <v>75</v>
      </c>
      <c r="L9">
        <v>39</v>
      </c>
    </row>
    <row r="10" spans="1:24" x14ac:dyDescent="0.2">
      <c r="A10" t="s">
        <v>39</v>
      </c>
      <c r="C10">
        <v>8</v>
      </c>
      <c r="E10">
        <v>40</v>
      </c>
      <c r="G10" s="2">
        <v>64</v>
      </c>
      <c r="H10" s="2"/>
      <c r="I10" s="2">
        <v>71</v>
      </c>
      <c r="L10">
        <v>47.2</v>
      </c>
    </row>
    <row r="11" spans="1:24" x14ac:dyDescent="0.2">
      <c r="A11" s="4" t="s">
        <v>40</v>
      </c>
      <c r="B11" s="4"/>
      <c r="C11" s="4">
        <v>13</v>
      </c>
      <c r="D11" s="4"/>
      <c r="E11" s="4">
        <v>45</v>
      </c>
      <c r="F11" s="4"/>
      <c r="G11" s="4"/>
      <c r="H11" s="4"/>
      <c r="I11" s="4"/>
      <c r="J11" s="4"/>
      <c r="K11" s="4"/>
      <c r="L11" s="4"/>
      <c r="N11" t="s">
        <v>299</v>
      </c>
    </row>
    <row r="12" spans="1:24" x14ac:dyDescent="0.2">
      <c r="A12" t="s">
        <v>42</v>
      </c>
      <c r="B12">
        <v>9</v>
      </c>
      <c r="C12">
        <v>42</v>
      </c>
      <c r="D12">
        <v>70</v>
      </c>
      <c r="E12">
        <v>82</v>
      </c>
      <c r="F12" s="13">
        <f>(E12-D12)/(E$5-D$5)*(F$5-E$5)+E12</f>
        <v>94</v>
      </c>
      <c r="G12" s="23">
        <v>100</v>
      </c>
      <c r="H12" s="23">
        <v>100</v>
      </c>
      <c r="I12" s="23">
        <v>100</v>
      </c>
      <c r="J12" s="23">
        <v>100</v>
      </c>
      <c r="L12">
        <v>22.5</v>
      </c>
      <c r="N12">
        <v>1</v>
      </c>
      <c r="P12">
        <f>$N12*B12</f>
        <v>9</v>
      </c>
      <c r="Q12">
        <f t="shared" ref="Q12:X27" si="0">$N12*C12</f>
        <v>42</v>
      </c>
      <c r="R12">
        <f t="shared" si="0"/>
        <v>70</v>
      </c>
      <c r="S12">
        <f t="shared" si="0"/>
        <v>82</v>
      </c>
      <c r="T12">
        <f t="shared" si="0"/>
        <v>94</v>
      </c>
      <c r="U12">
        <f t="shared" si="0"/>
        <v>100</v>
      </c>
      <c r="V12">
        <f t="shared" si="0"/>
        <v>100</v>
      </c>
      <c r="W12">
        <f t="shared" si="0"/>
        <v>100</v>
      </c>
      <c r="X12">
        <f t="shared" si="0"/>
        <v>100</v>
      </c>
    </row>
    <row r="13" spans="1:24" x14ac:dyDescent="0.2">
      <c r="A13" t="s">
        <v>43</v>
      </c>
      <c r="B13">
        <v>5</v>
      </c>
      <c r="C13">
        <v>45</v>
      </c>
      <c r="D13">
        <v>61</v>
      </c>
      <c r="E13">
        <v>72</v>
      </c>
      <c r="F13">
        <f>(E13-D13)/(E$5-D$5)*(F$5-E$5)+E13</f>
        <v>83</v>
      </c>
      <c r="G13" s="13">
        <f>(F13-E13)/(F$5-E$5)*(G$5-F$5)+F13</f>
        <v>94</v>
      </c>
      <c r="H13" s="13">
        <v>100</v>
      </c>
      <c r="I13" s="23">
        <v>100</v>
      </c>
      <c r="J13" s="23">
        <v>100</v>
      </c>
      <c r="L13">
        <v>22.2</v>
      </c>
      <c r="N13">
        <v>1</v>
      </c>
      <c r="P13">
        <f t="shared" ref="P13:P66" si="1">$N13*B13</f>
        <v>5</v>
      </c>
      <c r="Q13">
        <f t="shared" si="0"/>
        <v>45</v>
      </c>
      <c r="R13">
        <f t="shared" si="0"/>
        <v>61</v>
      </c>
      <c r="S13">
        <f t="shared" si="0"/>
        <v>72</v>
      </c>
      <c r="T13">
        <f t="shared" si="0"/>
        <v>83</v>
      </c>
      <c r="U13">
        <f t="shared" si="0"/>
        <v>94</v>
      </c>
      <c r="V13">
        <f t="shared" si="0"/>
        <v>100</v>
      </c>
      <c r="W13">
        <f t="shared" si="0"/>
        <v>100</v>
      </c>
      <c r="X13">
        <f t="shared" si="0"/>
        <v>100</v>
      </c>
    </row>
    <row r="14" spans="1:24" x14ac:dyDescent="0.2">
      <c r="A14" t="s">
        <v>44</v>
      </c>
      <c r="B14">
        <v>6</v>
      </c>
      <c r="C14">
        <v>29</v>
      </c>
      <c r="D14">
        <v>49</v>
      </c>
      <c r="E14">
        <v>75</v>
      </c>
      <c r="F14" s="13">
        <v>100</v>
      </c>
      <c r="G14" s="13">
        <v>100</v>
      </c>
      <c r="H14" s="13">
        <v>100</v>
      </c>
      <c r="I14" s="23">
        <v>100</v>
      </c>
      <c r="J14" s="23">
        <v>100</v>
      </c>
      <c r="L14">
        <v>30.5</v>
      </c>
      <c r="N14">
        <v>1</v>
      </c>
      <c r="P14">
        <f t="shared" si="1"/>
        <v>6</v>
      </c>
      <c r="Q14">
        <f t="shared" si="0"/>
        <v>29</v>
      </c>
      <c r="R14">
        <f t="shared" si="0"/>
        <v>49</v>
      </c>
      <c r="S14">
        <f t="shared" si="0"/>
        <v>75</v>
      </c>
      <c r="T14">
        <f t="shared" si="0"/>
        <v>100</v>
      </c>
      <c r="U14">
        <f t="shared" si="0"/>
        <v>100</v>
      </c>
      <c r="V14">
        <f t="shared" si="0"/>
        <v>100</v>
      </c>
      <c r="W14">
        <f t="shared" si="0"/>
        <v>100</v>
      </c>
      <c r="X14">
        <f t="shared" si="0"/>
        <v>100</v>
      </c>
    </row>
    <row r="15" spans="1:24" x14ac:dyDescent="0.2">
      <c r="A15" t="s">
        <v>45</v>
      </c>
      <c r="B15">
        <v>1</v>
      </c>
      <c r="C15">
        <v>32</v>
      </c>
      <c r="D15">
        <v>51</v>
      </c>
      <c r="E15">
        <v>65</v>
      </c>
      <c r="F15">
        <v>79</v>
      </c>
      <c r="G15" s="13">
        <f>(F15-E15)/(F$5-E$5)*(G$5-F$5)+F15</f>
        <v>93</v>
      </c>
      <c r="H15" s="13">
        <v>100</v>
      </c>
      <c r="I15" s="23">
        <v>100</v>
      </c>
      <c r="J15" s="23">
        <v>100</v>
      </c>
      <c r="L15">
        <v>29.3</v>
      </c>
      <c r="N15">
        <v>1</v>
      </c>
      <c r="P15">
        <f t="shared" si="1"/>
        <v>1</v>
      </c>
      <c r="Q15">
        <f t="shared" si="0"/>
        <v>32</v>
      </c>
      <c r="R15">
        <f t="shared" si="0"/>
        <v>51</v>
      </c>
      <c r="S15">
        <f t="shared" si="0"/>
        <v>65</v>
      </c>
      <c r="T15">
        <f t="shared" si="0"/>
        <v>79</v>
      </c>
      <c r="U15">
        <f t="shared" si="0"/>
        <v>93</v>
      </c>
      <c r="V15">
        <f t="shared" si="0"/>
        <v>100</v>
      </c>
      <c r="W15">
        <f t="shared" si="0"/>
        <v>100</v>
      </c>
      <c r="X15">
        <f t="shared" si="0"/>
        <v>100</v>
      </c>
    </row>
    <row r="16" spans="1:24" x14ac:dyDescent="0.2">
      <c r="A16" t="s">
        <v>46</v>
      </c>
      <c r="B16" s="13">
        <v>0</v>
      </c>
      <c r="C16">
        <v>21</v>
      </c>
      <c r="D16">
        <v>48</v>
      </c>
      <c r="E16">
        <v>57</v>
      </c>
      <c r="F16">
        <v>61</v>
      </c>
      <c r="G16">
        <v>63</v>
      </c>
      <c r="H16">
        <v>76</v>
      </c>
      <c r="I16" s="13">
        <f>(H16-G16)/(H$5-G$5)*(I$5-H$5)+H16</f>
        <v>89</v>
      </c>
      <c r="J16" s="23">
        <v>100</v>
      </c>
      <c r="L16">
        <v>31.5</v>
      </c>
      <c r="N16">
        <v>1</v>
      </c>
      <c r="P16">
        <f t="shared" si="1"/>
        <v>0</v>
      </c>
      <c r="Q16">
        <f t="shared" si="0"/>
        <v>21</v>
      </c>
      <c r="R16">
        <f t="shared" si="0"/>
        <v>48</v>
      </c>
      <c r="S16">
        <f t="shared" si="0"/>
        <v>57</v>
      </c>
      <c r="T16">
        <f t="shared" si="0"/>
        <v>61</v>
      </c>
      <c r="U16">
        <f t="shared" si="0"/>
        <v>63</v>
      </c>
      <c r="V16">
        <f t="shared" si="0"/>
        <v>76</v>
      </c>
      <c r="W16">
        <f t="shared" si="0"/>
        <v>89</v>
      </c>
      <c r="X16">
        <f t="shared" si="0"/>
        <v>100</v>
      </c>
    </row>
    <row r="17" spans="1:24" x14ac:dyDescent="0.2">
      <c r="A17" t="s">
        <v>47</v>
      </c>
      <c r="B17" s="13">
        <f>-(C17-D17)/(C$5-D$5)*(C$5-B$5)+C17</f>
        <v>6.5</v>
      </c>
      <c r="C17">
        <v>19</v>
      </c>
      <c r="D17" s="13">
        <f>(E17+C17)/2</f>
        <v>31.5</v>
      </c>
      <c r="E17">
        <v>44</v>
      </c>
      <c r="F17" s="13">
        <f>(G17+E17)/2</f>
        <v>53.5</v>
      </c>
      <c r="G17">
        <v>63</v>
      </c>
      <c r="H17" s="13">
        <f>(I17+G17)/2</f>
        <v>67</v>
      </c>
      <c r="I17">
        <v>71</v>
      </c>
      <c r="J17" s="13">
        <f>(I17-H17)/(I$5-H$5)*(J$5-I$5)+I17</f>
        <v>79</v>
      </c>
      <c r="L17">
        <v>45.5</v>
      </c>
      <c r="N17">
        <v>1</v>
      </c>
      <c r="P17">
        <f t="shared" si="1"/>
        <v>6.5</v>
      </c>
      <c r="Q17">
        <f t="shared" si="0"/>
        <v>19</v>
      </c>
      <c r="R17">
        <f t="shared" si="0"/>
        <v>31.5</v>
      </c>
      <c r="S17">
        <f t="shared" si="0"/>
        <v>44</v>
      </c>
      <c r="T17">
        <f t="shared" si="0"/>
        <v>53.5</v>
      </c>
      <c r="U17">
        <f t="shared" si="0"/>
        <v>63</v>
      </c>
      <c r="V17">
        <f t="shared" si="0"/>
        <v>67</v>
      </c>
      <c r="W17">
        <f t="shared" si="0"/>
        <v>71</v>
      </c>
      <c r="X17">
        <f t="shared" si="0"/>
        <v>79</v>
      </c>
    </row>
    <row r="18" spans="1:24" x14ac:dyDescent="0.2">
      <c r="A18" t="s">
        <v>48</v>
      </c>
      <c r="B18" s="13">
        <v>0</v>
      </c>
      <c r="C18">
        <v>7</v>
      </c>
      <c r="D18" s="13">
        <f>(E18+C18)/2</f>
        <v>17</v>
      </c>
      <c r="E18">
        <v>27</v>
      </c>
      <c r="F18">
        <v>49</v>
      </c>
      <c r="G18">
        <v>62</v>
      </c>
      <c r="H18" s="13">
        <f t="shared" ref="H18:H20" si="2">(I18+G18)/2</f>
        <v>64.5</v>
      </c>
      <c r="I18">
        <v>67</v>
      </c>
      <c r="J18">
        <v>87</v>
      </c>
      <c r="L18">
        <v>54.1</v>
      </c>
      <c r="N18">
        <v>1</v>
      </c>
      <c r="P18">
        <f t="shared" si="1"/>
        <v>0</v>
      </c>
      <c r="Q18">
        <f t="shared" si="0"/>
        <v>7</v>
      </c>
      <c r="R18">
        <f t="shared" si="0"/>
        <v>17</v>
      </c>
      <c r="S18">
        <f t="shared" si="0"/>
        <v>27</v>
      </c>
      <c r="T18">
        <f t="shared" si="0"/>
        <v>49</v>
      </c>
      <c r="U18">
        <f t="shared" si="0"/>
        <v>62</v>
      </c>
      <c r="V18">
        <f t="shared" si="0"/>
        <v>64.5</v>
      </c>
      <c r="W18">
        <f t="shared" si="0"/>
        <v>67</v>
      </c>
      <c r="X18">
        <f t="shared" si="0"/>
        <v>87</v>
      </c>
    </row>
    <row r="19" spans="1:24" x14ac:dyDescent="0.2">
      <c r="A19" t="s">
        <v>49</v>
      </c>
      <c r="B19" s="13">
        <v>0</v>
      </c>
      <c r="C19">
        <v>7</v>
      </c>
      <c r="D19" s="13">
        <f>(E19+C19)/2</f>
        <v>20</v>
      </c>
      <c r="E19">
        <v>33</v>
      </c>
      <c r="F19">
        <v>40</v>
      </c>
      <c r="G19">
        <v>53</v>
      </c>
      <c r="H19" s="13">
        <f t="shared" si="2"/>
        <v>57.5</v>
      </c>
      <c r="I19">
        <v>62</v>
      </c>
      <c r="J19">
        <v>78</v>
      </c>
      <c r="L19">
        <v>60</v>
      </c>
      <c r="N19">
        <v>1</v>
      </c>
      <c r="P19">
        <f t="shared" si="1"/>
        <v>0</v>
      </c>
      <c r="Q19">
        <f t="shared" si="0"/>
        <v>7</v>
      </c>
      <c r="R19">
        <f t="shared" si="0"/>
        <v>20</v>
      </c>
      <c r="S19">
        <f t="shared" si="0"/>
        <v>33</v>
      </c>
      <c r="T19">
        <f t="shared" si="0"/>
        <v>40</v>
      </c>
      <c r="U19">
        <f t="shared" si="0"/>
        <v>53</v>
      </c>
      <c r="V19">
        <f t="shared" si="0"/>
        <v>57.5</v>
      </c>
      <c r="W19">
        <f t="shared" si="0"/>
        <v>62</v>
      </c>
      <c r="X19">
        <f t="shared" si="0"/>
        <v>78</v>
      </c>
    </row>
    <row r="20" spans="1:24" x14ac:dyDescent="0.2">
      <c r="A20" t="s">
        <v>50</v>
      </c>
      <c r="B20" s="13">
        <v>0</v>
      </c>
      <c r="C20">
        <v>7</v>
      </c>
      <c r="D20" s="13">
        <f>(E20+C20)/2</f>
        <v>21.5</v>
      </c>
      <c r="E20">
        <v>36</v>
      </c>
      <c r="F20">
        <v>44</v>
      </c>
      <c r="G20">
        <v>59</v>
      </c>
      <c r="H20" s="13">
        <f t="shared" si="2"/>
        <v>68</v>
      </c>
      <c r="I20">
        <v>77</v>
      </c>
      <c r="J20" s="13">
        <f>(I20-H20)/(I$5-H$5)*(J$5-I$5)+I20</f>
        <v>95</v>
      </c>
      <c r="L20">
        <v>53</v>
      </c>
      <c r="N20">
        <v>1</v>
      </c>
      <c r="P20">
        <f t="shared" si="1"/>
        <v>0</v>
      </c>
      <c r="Q20">
        <f t="shared" si="0"/>
        <v>7</v>
      </c>
      <c r="R20">
        <f t="shared" si="0"/>
        <v>21.5</v>
      </c>
      <c r="S20">
        <f t="shared" si="0"/>
        <v>36</v>
      </c>
      <c r="T20">
        <f t="shared" si="0"/>
        <v>44</v>
      </c>
      <c r="U20">
        <f t="shared" si="0"/>
        <v>59</v>
      </c>
      <c r="V20">
        <f t="shared" si="0"/>
        <v>68</v>
      </c>
      <c r="W20">
        <f t="shared" si="0"/>
        <v>77</v>
      </c>
      <c r="X20">
        <f t="shared" si="0"/>
        <v>95</v>
      </c>
    </row>
    <row r="21" spans="1:24" x14ac:dyDescent="0.2">
      <c r="A21" t="s">
        <v>51</v>
      </c>
      <c r="B21" s="13">
        <f t="shared" ref="B21" si="3">-(C21-D21)/(C$5-D$5)*(C$5-B$5)+C21</f>
        <v>3</v>
      </c>
      <c r="C21">
        <v>16</v>
      </c>
      <c r="D21" s="13">
        <f>(E21+C21)/2</f>
        <v>29</v>
      </c>
      <c r="E21">
        <v>42</v>
      </c>
      <c r="F21">
        <v>56</v>
      </c>
      <c r="G21">
        <v>66</v>
      </c>
      <c r="H21" s="13">
        <f>(I21+G21)/2</f>
        <v>70.5</v>
      </c>
      <c r="I21">
        <v>75</v>
      </c>
      <c r="J21" s="13">
        <f>(I21-H21)/(I$5-H$5)*(J$5-I$5)+I21</f>
        <v>84</v>
      </c>
      <c r="L21">
        <v>45.7</v>
      </c>
      <c r="N21">
        <v>1</v>
      </c>
      <c r="P21">
        <f t="shared" si="1"/>
        <v>3</v>
      </c>
      <c r="Q21">
        <f t="shared" si="0"/>
        <v>16</v>
      </c>
      <c r="R21">
        <f t="shared" si="0"/>
        <v>29</v>
      </c>
      <c r="S21">
        <f t="shared" si="0"/>
        <v>42</v>
      </c>
      <c r="T21">
        <f t="shared" si="0"/>
        <v>56</v>
      </c>
      <c r="U21">
        <f t="shared" si="0"/>
        <v>66</v>
      </c>
      <c r="V21">
        <f t="shared" si="0"/>
        <v>70.5</v>
      </c>
      <c r="W21">
        <f t="shared" si="0"/>
        <v>75</v>
      </c>
      <c r="X21">
        <f t="shared" si="0"/>
        <v>84</v>
      </c>
    </row>
    <row r="22" spans="1:24" x14ac:dyDescent="0.2">
      <c r="A22" t="s">
        <v>52</v>
      </c>
      <c r="B22">
        <v>8</v>
      </c>
      <c r="C22">
        <v>41</v>
      </c>
      <c r="D22">
        <v>64</v>
      </c>
      <c r="E22">
        <v>70</v>
      </c>
      <c r="F22">
        <v>75</v>
      </c>
      <c r="G22" s="13">
        <f>(F22-E22)/(F$5-E$5)*(G$5-F$5)+F22</f>
        <v>80</v>
      </c>
      <c r="H22" s="13">
        <f>(G22-F22)/(G$5-F$5)*(H$5-G$5)+G22</f>
        <v>85</v>
      </c>
      <c r="I22" s="13">
        <f>(H22-G22)/(H$5-G$5)*(I$5-H$5)+H22</f>
        <v>90</v>
      </c>
      <c r="J22" s="13">
        <f>(I22-H22)/(I$5-H$5)*(J$5-I$5)+I22</f>
        <v>100</v>
      </c>
      <c r="L22">
        <v>23.2</v>
      </c>
      <c r="N22">
        <v>0.99756405127298198</v>
      </c>
      <c r="P22">
        <f t="shared" si="1"/>
        <v>7.9805124101838558</v>
      </c>
      <c r="Q22">
        <f t="shared" si="0"/>
        <v>40.90012610219226</v>
      </c>
      <c r="R22">
        <f t="shared" si="0"/>
        <v>63.844099281470847</v>
      </c>
      <c r="S22">
        <f t="shared" si="0"/>
        <v>69.829483589108733</v>
      </c>
      <c r="T22">
        <f t="shared" si="0"/>
        <v>74.817303845473646</v>
      </c>
      <c r="U22">
        <f t="shared" si="0"/>
        <v>79.805124101838558</v>
      </c>
      <c r="V22">
        <f t="shared" si="0"/>
        <v>84.792944358203471</v>
      </c>
      <c r="W22">
        <f t="shared" si="0"/>
        <v>89.780764614568383</v>
      </c>
      <c r="X22">
        <f t="shared" si="0"/>
        <v>99.756405127298194</v>
      </c>
    </row>
    <row r="23" spans="1:24" x14ac:dyDescent="0.2">
      <c r="A23" t="s">
        <v>54</v>
      </c>
      <c r="B23">
        <v>7</v>
      </c>
      <c r="C23">
        <v>37</v>
      </c>
      <c r="D23">
        <v>58</v>
      </c>
      <c r="E23">
        <v>71</v>
      </c>
      <c r="F23">
        <v>79</v>
      </c>
      <c r="G23" s="13">
        <f>(F23-E23)/(F$5-E$5)*(G$5-F$5)+F23</f>
        <v>87</v>
      </c>
      <c r="H23" s="13">
        <f>(G23-F23)/(G$5-F$5)*(H$5-G$5)+G23</f>
        <v>95</v>
      </c>
      <c r="I23" s="13">
        <v>100</v>
      </c>
      <c r="J23" s="13">
        <v>100</v>
      </c>
      <c r="L23">
        <v>22.3</v>
      </c>
      <c r="N23">
        <v>0.99756405127298198</v>
      </c>
      <c r="P23">
        <f t="shared" si="1"/>
        <v>6.9829483589108738</v>
      </c>
      <c r="Q23">
        <f t="shared" si="0"/>
        <v>36.909869897100336</v>
      </c>
      <c r="R23">
        <f t="shared" si="0"/>
        <v>57.858714973832953</v>
      </c>
      <c r="S23">
        <f t="shared" si="0"/>
        <v>70.827047640381721</v>
      </c>
      <c r="T23">
        <f t="shared" si="0"/>
        <v>78.80756005056557</v>
      </c>
      <c r="U23">
        <f t="shared" si="0"/>
        <v>86.788072460749433</v>
      </c>
      <c r="V23">
        <f t="shared" si="0"/>
        <v>94.768584870933282</v>
      </c>
      <c r="W23">
        <f t="shared" si="0"/>
        <v>99.756405127298194</v>
      </c>
      <c r="X23">
        <f t="shared" si="0"/>
        <v>99.756405127298194</v>
      </c>
    </row>
    <row r="24" spans="1:24" x14ac:dyDescent="0.2">
      <c r="A24" t="s">
        <v>55</v>
      </c>
      <c r="B24" s="13">
        <v>0</v>
      </c>
      <c r="C24">
        <v>22</v>
      </c>
      <c r="D24">
        <v>52</v>
      </c>
      <c r="E24">
        <v>65</v>
      </c>
      <c r="F24">
        <v>75</v>
      </c>
      <c r="G24" s="13">
        <f>(F24-E24)/(F$5-E$5)*(G$5-F$5)+F24</f>
        <v>85</v>
      </c>
      <c r="H24" s="13">
        <f>(G24-F24)/(G$5-F$5)*(H$5-G$5)+G24</f>
        <v>95</v>
      </c>
      <c r="I24" s="13">
        <v>100</v>
      </c>
      <c r="J24" s="13">
        <v>100</v>
      </c>
      <c r="L24">
        <v>29</v>
      </c>
      <c r="N24">
        <v>0.99756405127298198</v>
      </c>
      <c r="P24">
        <f t="shared" si="1"/>
        <v>0</v>
      </c>
      <c r="Q24">
        <f t="shared" si="0"/>
        <v>21.946409128005605</v>
      </c>
      <c r="R24">
        <f t="shared" si="0"/>
        <v>51.873330666195059</v>
      </c>
      <c r="S24">
        <f t="shared" si="0"/>
        <v>64.841663332743835</v>
      </c>
      <c r="T24">
        <f t="shared" si="0"/>
        <v>74.817303845473646</v>
      </c>
      <c r="U24">
        <f t="shared" si="0"/>
        <v>84.792944358203471</v>
      </c>
      <c r="V24">
        <f t="shared" si="0"/>
        <v>94.768584870933282</v>
      </c>
      <c r="W24">
        <f t="shared" si="0"/>
        <v>99.756405127298194</v>
      </c>
      <c r="X24">
        <f t="shared" si="0"/>
        <v>99.756405127298194</v>
      </c>
    </row>
    <row r="25" spans="1:24" x14ac:dyDescent="0.2">
      <c r="A25" t="s">
        <v>56</v>
      </c>
      <c r="B25" s="13">
        <v>0</v>
      </c>
      <c r="C25">
        <v>14</v>
      </c>
      <c r="D25">
        <v>32</v>
      </c>
      <c r="E25">
        <v>51</v>
      </c>
      <c r="F25">
        <v>61</v>
      </c>
      <c r="G25">
        <v>69</v>
      </c>
      <c r="H25">
        <v>74</v>
      </c>
      <c r="I25" s="13">
        <f>(H25-G25)/(H$5-G$5)*(I$5-H$5)+H25</f>
        <v>79</v>
      </c>
      <c r="J25" s="13">
        <f>(I25-H25)/(I$5-H$5)*(J$5-I$5)+I25</f>
        <v>89</v>
      </c>
      <c r="L25">
        <v>40.5</v>
      </c>
      <c r="N25">
        <v>0.99756405127298198</v>
      </c>
      <c r="P25">
        <f t="shared" si="1"/>
        <v>0</v>
      </c>
      <c r="Q25">
        <f t="shared" si="0"/>
        <v>13.965896717821748</v>
      </c>
      <c r="R25">
        <f t="shared" si="0"/>
        <v>31.922049640735423</v>
      </c>
      <c r="S25">
        <f t="shared" si="0"/>
        <v>50.875766614922078</v>
      </c>
      <c r="T25">
        <f t="shared" si="0"/>
        <v>60.851407127651903</v>
      </c>
      <c r="U25">
        <f t="shared" si="0"/>
        <v>68.831919537835759</v>
      </c>
      <c r="V25">
        <f t="shared" si="0"/>
        <v>73.819739794200672</v>
      </c>
      <c r="W25">
        <f t="shared" si="0"/>
        <v>78.80756005056557</v>
      </c>
      <c r="X25">
        <f t="shared" si="0"/>
        <v>88.783200563295395</v>
      </c>
    </row>
    <row r="26" spans="1:24" x14ac:dyDescent="0.2">
      <c r="A26" t="s">
        <v>57</v>
      </c>
      <c r="B26" s="13">
        <v>0</v>
      </c>
      <c r="C26">
        <v>13</v>
      </c>
      <c r="D26">
        <v>32</v>
      </c>
      <c r="E26">
        <v>46</v>
      </c>
      <c r="F26">
        <v>59</v>
      </c>
      <c r="G26">
        <v>69</v>
      </c>
      <c r="H26">
        <v>61</v>
      </c>
      <c r="I26">
        <v>72</v>
      </c>
      <c r="J26" s="13">
        <f>(I26-H26)/(I$5-H$5)*(J$5-I$5)+I26</f>
        <v>94</v>
      </c>
      <c r="L26">
        <v>41.87</v>
      </c>
      <c r="N26">
        <v>0.99756405127298198</v>
      </c>
      <c r="P26">
        <f t="shared" si="1"/>
        <v>0</v>
      </c>
      <c r="Q26">
        <f t="shared" si="0"/>
        <v>12.968332666548765</v>
      </c>
      <c r="R26">
        <f t="shared" si="0"/>
        <v>31.922049640735423</v>
      </c>
      <c r="S26">
        <f t="shared" si="0"/>
        <v>45.887946358557173</v>
      </c>
      <c r="T26">
        <f t="shared" si="0"/>
        <v>58.856279025105934</v>
      </c>
      <c r="U26">
        <f t="shared" si="0"/>
        <v>68.831919537835759</v>
      </c>
      <c r="V26">
        <f t="shared" si="0"/>
        <v>60.851407127651903</v>
      </c>
      <c r="W26">
        <f t="shared" si="0"/>
        <v>71.824611691654695</v>
      </c>
      <c r="X26">
        <f t="shared" si="0"/>
        <v>93.771020819660308</v>
      </c>
    </row>
    <row r="27" spans="1:24" x14ac:dyDescent="0.2">
      <c r="A27" t="s">
        <v>58</v>
      </c>
      <c r="B27" s="13">
        <f t="shared" ref="B27:C66" si="4">-(C27-D27)/(C$5-D$5)*(C$5-B$5)+C27</f>
        <v>3</v>
      </c>
      <c r="C27">
        <v>15</v>
      </c>
      <c r="D27">
        <v>27</v>
      </c>
      <c r="E27">
        <v>42</v>
      </c>
      <c r="F27">
        <v>45</v>
      </c>
      <c r="G27">
        <v>61</v>
      </c>
      <c r="H27">
        <v>57</v>
      </c>
      <c r="I27">
        <v>75</v>
      </c>
      <c r="J27" s="13">
        <v>100</v>
      </c>
      <c r="L27">
        <v>53.1</v>
      </c>
      <c r="N27">
        <v>0.99756405127298198</v>
      </c>
      <c r="P27">
        <f t="shared" si="1"/>
        <v>2.9926921538189459</v>
      </c>
      <c r="Q27">
        <f t="shared" si="0"/>
        <v>14.963460769094731</v>
      </c>
      <c r="R27">
        <f t="shared" si="0"/>
        <v>26.934229384370514</v>
      </c>
      <c r="S27">
        <f t="shared" si="0"/>
        <v>41.897690153465241</v>
      </c>
      <c r="T27">
        <f t="shared" si="0"/>
        <v>44.890382307284192</v>
      </c>
      <c r="U27">
        <f t="shared" si="0"/>
        <v>60.851407127651903</v>
      </c>
      <c r="V27">
        <f t="shared" si="0"/>
        <v>56.861150922559972</v>
      </c>
      <c r="W27">
        <f t="shared" si="0"/>
        <v>74.817303845473646</v>
      </c>
      <c r="X27">
        <f t="shared" si="0"/>
        <v>99.756405127298194</v>
      </c>
    </row>
    <row r="28" spans="1:24" x14ac:dyDescent="0.2">
      <c r="A28" t="s">
        <v>59</v>
      </c>
      <c r="B28" s="13">
        <f t="shared" si="4"/>
        <v>11</v>
      </c>
      <c r="C28" s="13">
        <f>-(D28-E28)/(D$5-E$5)*(D$5-C$5)+D28</f>
        <v>20</v>
      </c>
      <c r="D28">
        <v>29</v>
      </c>
      <c r="E28">
        <v>38</v>
      </c>
      <c r="F28">
        <v>46</v>
      </c>
      <c r="G28">
        <v>52</v>
      </c>
      <c r="H28">
        <v>69</v>
      </c>
      <c r="I28" s="13">
        <f>(H28-G28)/(H$5-G$5)*(I$5-H$5)+H28</f>
        <v>86</v>
      </c>
      <c r="J28" s="13">
        <v>100</v>
      </c>
      <c r="L28">
        <v>57.2</v>
      </c>
      <c r="N28">
        <v>0.99756405127298198</v>
      </c>
      <c r="P28">
        <f t="shared" si="1"/>
        <v>10.973204564002803</v>
      </c>
      <c r="Q28">
        <f t="shared" ref="Q28:Q66" si="5">$N28*C28</f>
        <v>19.95128102545964</v>
      </c>
      <c r="R28">
        <f t="shared" ref="R28:R66" si="6">$N28*D28</f>
        <v>28.929357486916476</v>
      </c>
      <c r="S28">
        <f t="shared" ref="S28:S66" si="7">$N28*E28</f>
        <v>37.907433948373317</v>
      </c>
      <c r="T28">
        <f t="shared" ref="T28:T66" si="8">$N28*F28</f>
        <v>45.887946358557173</v>
      </c>
      <c r="U28">
        <f t="shared" ref="U28:U66" si="9">$N28*G28</f>
        <v>51.873330666195059</v>
      </c>
      <c r="V28">
        <f t="shared" ref="V28:V66" si="10">$N28*H28</f>
        <v>68.831919537835759</v>
      </c>
      <c r="W28">
        <f t="shared" ref="W28:W66" si="11">$N28*I28</f>
        <v>85.790508409476445</v>
      </c>
      <c r="X28">
        <f t="shared" ref="X28:X65" si="12">$N28*J28</f>
        <v>99.756405127298194</v>
      </c>
    </row>
    <row r="29" spans="1:24" x14ac:dyDescent="0.2">
      <c r="A29" t="s">
        <v>60</v>
      </c>
      <c r="B29" s="13">
        <v>0</v>
      </c>
      <c r="C29">
        <v>7</v>
      </c>
      <c r="D29">
        <v>20</v>
      </c>
      <c r="E29">
        <v>27</v>
      </c>
      <c r="F29">
        <v>42</v>
      </c>
      <c r="G29">
        <v>57</v>
      </c>
      <c r="H29">
        <v>76</v>
      </c>
      <c r="I29">
        <v>70</v>
      </c>
      <c r="J29" s="13">
        <f>(I29-G29)/(I$5-G$5)*(J$5-I$5)+I29</f>
        <v>83</v>
      </c>
      <c r="L29">
        <v>53.5</v>
      </c>
      <c r="N29">
        <v>0.99756405127298198</v>
      </c>
      <c r="P29">
        <f t="shared" si="1"/>
        <v>0</v>
      </c>
      <c r="Q29">
        <f t="shared" si="5"/>
        <v>6.9829483589108738</v>
      </c>
      <c r="R29">
        <f t="shared" si="6"/>
        <v>19.95128102545964</v>
      </c>
      <c r="S29">
        <f t="shared" si="7"/>
        <v>26.934229384370514</v>
      </c>
      <c r="T29">
        <f t="shared" si="8"/>
        <v>41.897690153465241</v>
      </c>
      <c r="U29">
        <f t="shared" si="9"/>
        <v>56.861150922559972</v>
      </c>
      <c r="V29">
        <f t="shared" si="10"/>
        <v>75.814867896746634</v>
      </c>
      <c r="W29">
        <f t="shared" si="11"/>
        <v>69.829483589108733</v>
      </c>
      <c r="X29">
        <f t="shared" si="12"/>
        <v>82.797816255657509</v>
      </c>
    </row>
    <row r="30" spans="1:24" x14ac:dyDescent="0.2">
      <c r="A30" t="s">
        <v>61</v>
      </c>
      <c r="B30" s="13">
        <v>0</v>
      </c>
      <c r="C30" s="13">
        <f t="shared" si="4"/>
        <v>13</v>
      </c>
      <c r="D30">
        <v>28</v>
      </c>
      <c r="E30">
        <v>43</v>
      </c>
      <c r="F30">
        <v>55</v>
      </c>
      <c r="G30">
        <v>62</v>
      </c>
      <c r="H30">
        <v>68</v>
      </c>
      <c r="I30" s="13">
        <f>(H30-G30)/(H$5-G$5)*(I$5-H$5)+H30</f>
        <v>74</v>
      </c>
      <c r="J30" s="13">
        <f>(I30-H30)/(I$5-H$5)*(J$5-I$5)+I30</f>
        <v>86</v>
      </c>
      <c r="L30">
        <v>45.6</v>
      </c>
      <c r="N30">
        <v>0.99756405127298198</v>
      </c>
      <c r="P30">
        <f t="shared" si="1"/>
        <v>0</v>
      </c>
      <c r="Q30">
        <f t="shared" si="5"/>
        <v>12.968332666548765</v>
      </c>
      <c r="R30">
        <f t="shared" si="6"/>
        <v>27.931793435643495</v>
      </c>
      <c r="S30">
        <f t="shared" si="7"/>
        <v>42.895254204738222</v>
      </c>
      <c r="T30">
        <f t="shared" si="8"/>
        <v>54.86602282001401</v>
      </c>
      <c r="U30">
        <f t="shared" si="9"/>
        <v>61.848971178924884</v>
      </c>
      <c r="V30">
        <f t="shared" si="10"/>
        <v>67.834355486562771</v>
      </c>
      <c r="W30">
        <f t="shared" si="11"/>
        <v>73.819739794200672</v>
      </c>
      <c r="X30">
        <f t="shared" si="12"/>
        <v>85.790508409476445</v>
      </c>
    </row>
    <row r="31" spans="1:24" x14ac:dyDescent="0.2">
      <c r="A31" t="s">
        <v>62</v>
      </c>
      <c r="B31" s="13">
        <f t="shared" si="4"/>
        <v>1</v>
      </c>
      <c r="C31">
        <v>30</v>
      </c>
      <c r="D31">
        <v>59</v>
      </c>
      <c r="E31">
        <v>66</v>
      </c>
      <c r="F31">
        <v>68</v>
      </c>
      <c r="G31">
        <v>76</v>
      </c>
      <c r="H31" s="13">
        <f>(G31-F31)/(G$5-F$5)*(H$5-G$5)+G31</f>
        <v>84</v>
      </c>
      <c r="I31" s="13">
        <f>(H31-G31)/(H$5-G$5)*(I$5-H$5)+H31</f>
        <v>92</v>
      </c>
      <c r="J31" s="13">
        <v>100</v>
      </c>
      <c r="L31">
        <v>25.8</v>
      </c>
      <c r="N31">
        <v>0.99026807278433082</v>
      </c>
      <c r="P31">
        <f t="shared" si="1"/>
        <v>0.99026807278433082</v>
      </c>
      <c r="Q31">
        <f t="shared" si="5"/>
        <v>29.708042183529926</v>
      </c>
      <c r="R31">
        <f t="shared" si="6"/>
        <v>58.425816294275521</v>
      </c>
      <c r="S31">
        <f t="shared" si="7"/>
        <v>65.357692803765829</v>
      </c>
      <c r="T31">
        <f t="shared" si="8"/>
        <v>67.338228949334493</v>
      </c>
      <c r="U31">
        <f t="shared" si="9"/>
        <v>75.260373531609147</v>
      </c>
      <c r="V31">
        <f t="shared" si="10"/>
        <v>83.182518113883788</v>
      </c>
      <c r="W31">
        <f t="shared" si="11"/>
        <v>91.104662696158442</v>
      </c>
      <c r="X31">
        <f t="shared" si="12"/>
        <v>99.026807278433083</v>
      </c>
    </row>
    <row r="32" spans="1:24" x14ac:dyDescent="0.2">
      <c r="A32" t="s">
        <v>63</v>
      </c>
      <c r="B32" s="13">
        <f t="shared" si="4"/>
        <v>11</v>
      </c>
      <c r="C32">
        <v>25</v>
      </c>
      <c r="D32">
        <v>39</v>
      </c>
      <c r="E32">
        <v>60</v>
      </c>
      <c r="F32">
        <v>68</v>
      </c>
      <c r="G32">
        <v>70</v>
      </c>
      <c r="H32" s="13">
        <f>(G32-F32)/(G$5-F$5)*(H$5-G$5)+G32</f>
        <v>72</v>
      </c>
      <c r="I32" s="13">
        <f t="shared" ref="I32:J32" si="13">(H32-G32)/(H$5-G$5)*(I$5-H$5)+H32</f>
        <v>74</v>
      </c>
      <c r="J32" s="13">
        <f t="shared" si="13"/>
        <v>78</v>
      </c>
      <c r="L32">
        <v>35.4</v>
      </c>
      <c r="N32">
        <v>0.99026807278433082</v>
      </c>
      <c r="P32">
        <f t="shared" si="1"/>
        <v>10.892948800627639</v>
      </c>
      <c r="Q32">
        <f t="shared" si="5"/>
        <v>24.756701819608271</v>
      </c>
      <c r="R32">
        <f t="shared" si="6"/>
        <v>38.620454838588905</v>
      </c>
      <c r="S32">
        <f t="shared" si="7"/>
        <v>59.416084367059852</v>
      </c>
      <c r="T32">
        <f t="shared" si="8"/>
        <v>67.338228949334493</v>
      </c>
      <c r="U32">
        <f t="shared" si="9"/>
        <v>69.318765094903156</v>
      </c>
      <c r="V32">
        <f t="shared" si="10"/>
        <v>71.29930124047182</v>
      </c>
      <c r="W32">
        <f t="shared" si="11"/>
        <v>73.279837386040484</v>
      </c>
      <c r="X32">
        <f t="shared" si="12"/>
        <v>77.240909677177811</v>
      </c>
    </row>
    <row r="33" spans="1:24" x14ac:dyDescent="0.2">
      <c r="A33" t="s">
        <v>64</v>
      </c>
      <c r="B33" s="13">
        <f t="shared" si="4"/>
        <v>4</v>
      </c>
      <c r="C33">
        <v>17</v>
      </c>
      <c r="D33">
        <v>30</v>
      </c>
      <c r="E33">
        <v>49</v>
      </c>
      <c r="F33">
        <v>61</v>
      </c>
      <c r="G33">
        <v>68</v>
      </c>
      <c r="H33" s="13">
        <f>(G33-F33)/(G$5-F$5)*(H$5-G$5)+G33</f>
        <v>75</v>
      </c>
      <c r="I33" s="13">
        <f>(H33-G33)/(H$5-G$5)*(I$5-H$5)+H33</f>
        <v>82</v>
      </c>
      <c r="J33" s="13">
        <f>(I33-H33)/(I$5-H$5)*(J$5-I$5)+I33</f>
        <v>96</v>
      </c>
      <c r="L33">
        <v>41.4</v>
      </c>
      <c r="N33">
        <v>0.99026807278433082</v>
      </c>
      <c r="P33">
        <f t="shared" si="1"/>
        <v>3.9610722911373233</v>
      </c>
      <c r="Q33">
        <f t="shared" si="5"/>
        <v>16.834557237333623</v>
      </c>
      <c r="R33">
        <f t="shared" si="6"/>
        <v>29.708042183529926</v>
      </c>
      <c r="S33">
        <f t="shared" si="7"/>
        <v>48.523135566432209</v>
      </c>
      <c r="T33">
        <f t="shared" si="8"/>
        <v>60.406352439844177</v>
      </c>
      <c r="U33">
        <f t="shared" si="9"/>
        <v>67.338228949334493</v>
      </c>
      <c r="V33">
        <f t="shared" si="10"/>
        <v>74.270105458824816</v>
      </c>
      <c r="W33">
        <f t="shared" si="11"/>
        <v>81.201981968315124</v>
      </c>
      <c r="X33">
        <f t="shared" si="12"/>
        <v>95.065734987295755</v>
      </c>
    </row>
    <row r="34" spans="1:24" x14ac:dyDescent="0.2">
      <c r="A34" t="s">
        <v>65</v>
      </c>
      <c r="B34" s="13">
        <v>0</v>
      </c>
      <c r="C34">
        <v>9</v>
      </c>
      <c r="D34">
        <v>34</v>
      </c>
      <c r="E34">
        <v>45</v>
      </c>
      <c r="F34">
        <v>54</v>
      </c>
      <c r="G34">
        <v>70</v>
      </c>
      <c r="H34" s="13">
        <f>(G34-F34)/(G$5-F$5)*(H$5-G$5)+G34</f>
        <v>86</v>
      </c>
      <c r="I34" s="13">
        <v>100</v>
      </c>
      <c r="J34" s="13">
        <v>100</v>
      </c>
      <c r="L34">
        <v>45.9</v>
      </c>
      <c r="N34">
        <v>0.99026807278433082</v>
      </c>
      <c r="P34">
        <f t="shared" si="1"/>
        <v>0</v>
      </c>
      <c r="Q34">
        <f t="shared" si="5"/>
        <v>8.9124126550589775</v>
      </c>
      <c r="R34">
        <f t="shared" si="6"/>
        <v>33.669114474667246</v>
      </c>
      <c r="S34">
        <f t="shared" si="7"/>
        <v>44.562063275294889</v>
      </c>
      <c r="T34">
        <f t="shared" si="8"/>
        <v>53.474475930353861</v>
      </c>
      <c r="U34">
        <f t="shared" si="9"/>
        <v>69.318765094903156</v>
      </c>
      <c r="V34">
        <f t="shared" si="10"/>
        <v>85.163054259452451</v>
      </c>
      <c r="W34">
        <f t="shared" si="11"/>
        <v>99.026807278433083</v>
      </c>
      <c r="X34">
        <f t="shared" si="12"/>
        <v>99.026807278433083</v>
      </c>
    </row>
    <row r="35" spans="1:24" x14ac:dyDescent="0.2">
      <c r="A35" t="s">
        <v>66</v>
      </c>
      <c r="B35" s="13">
        <f t="shared" si="4"/>
        <v>1</v>
      </c>
      <c r="C35">
        <v>16</v>
      </c>
      <c r="D35">
        <v>31</v>
      </c>
      <c r="E35">
        <v>38</v>
      </c>
      <c r="F35">
        <v>47</v>
      </c>
      <c r="G35">
        <v>52</v>
      </c>
      <c r="H35">
        <v>66</v>
      </c>
      <c r="I35" s="13">
        <f>(H35-G35)/(H$5-G$5)*(I$5-H$5)+H35</f>
        <v>80</v>
      </c>
      <c r="J35" s="13">
        <v>100</v>
      </c>
      <c r="L35">
        <v>56.6</v>
      </c>
      <c r="N35">
        <v>0.99026807278433082</v>
      </c>
      <c r="P35">
        <f t="shared" si="1"/>
        <v>0.99026807278433082</v>
      </c>
      <c r="Q35">
        <f t="shared" si="5"/>
        <v>15.844289164549293</v>
      </c>
      <c r="R35">
        <f t="shared" si="6"/>
        <v>30.698310256314254</v>
      </c>
      <c r="S35">
        <f t="shared" si="7"/>
        <v>37.630186765804574</v>
      </c>
      <c r="T35">
        <f t="shared" si="8"/>
        <v>46.542599420863546</v>
      </c>
      <c r="U35">
        <f t="shared" si="9"/>
        <v>51.493939784785205</v>
      </c>
      <c r="V35">
        <f t="shared" si="10"/>
        <v>65.357692803765829</v>
      </c>
      <c r="W35">
        <f t="shared" si="11"/>
        <v>79.22144582274646</v>
      </c>
      <c r="X35">
        <f t="shared" si="12"/>
        <v>99.026807278433083</v>
      </c>
    </row>
    <row r="36" spans="1:24" x14ac:dyDescent="0.2">
      <c r="A36" t="s">
        <v>67</v>
      </c>
      <c r="B36" s="13">
        <v>0</v>
      </c>
      <c r="C36" s="13">
        <f t="shared" si="4"/>
        <v>10</v>
      </c>
      <c r="D36">
        <v>25</v>
      </c>
      <c r="E36">
        <v>40</v>
      </c>
      <c r="F36">
        <v>50</v>
      </c>
      <c r="G36">
        <v>54</v>
      </c>
      <c r="H36">
        <v>65</v>
      </c>
      <c r="I36" s="13">
        <f>(H36-G36)/(H$5-G$5)*(I$5-H$5)+H36</f>
        <v>76</v>
      </c>
      <c r="J36" s="13">
        <f>(I36-H36)/(I$5-H$5)*(J$5-I$5)+I36</f>
        <v>98</v>
      </c>
      <c r="L36">
        <v>52.1</v>
      </c>
      <c r="N36">
        <v>0.99026807278433082</v>
      </c>
      <c r="P36">
        <f t="shared" si="1"/>
        <v>0</v>
      </c>
      <c r="Q36">
        <f t="shared" si="5"/>
        <v>9.9026807278433076</v>
      </c>
      <c r="R36">
        <f t="shared" si="6"/>
        <v>24.756701819608271</v>
      </c>
      <c r="S36">
        <f t="shared" si="7"/>
        <v>39.61072291137323</v>
      </c>
      <c r="T36">
        <f t="shared" si="8"/>
        <v>49.513403639216541</v>
      </c>
      <c r="U36">
        <f t="shared" si="9"/>
        <v>53.474475930353861</v>
      </c>
      <c r="V36">
        <f t="shared" si="10"/>
        <v>64.367424730981497</v>
      </c>
      <c r="W36">
        <f t="shared" si="11"/>
        <v>75.260373531609147</v>
      </c>
      <c r="X36">
        <f t="shared" si="12"/>
        <v>97.046271132864419</v>
      </c>
    </row>
    <row r="37" spans="1:24" x14ac:dyDescent="0.2">
      <c r="A37" t="s">
        <v>68</v>
      </c>
      <c r="B37" s="13">
        <f t="shared" si="4"/>
        <v>10</v>
      </c>
      <c r="C37" s="13">
        <f t="shared" si="4"/>
        <v>17</v>
      </c>
      <c r="D37">
        <v>24</v>
      </c>
      <c r="E37">
        <v>31</v>
      </c>
      <c r="F37">
        <v>47</v>
      </c>
      <c r="G37">
        <v>62</v>
      </c>
      <c r="H37">
        <v>73</v>
      </c>
      <c r="I37" s="13">
        <f>(H37-G37)/(H$5-G$5)*(I$5-H$5)+H37</f>
        <v>84</v>
      </c>
      <c r="J37" s="13">
        <v>100</v>
      </c>
      <c r="L37">
        <v>52.2</v>
      </c>
      <c r="N37">
        <v>0.99026807278433082</v>
      </c>
      <c r="P37">
        <f t="shared" si="1"/>
        <v>9.9026807278433076</v>
      </c>
      <c r="Q37">
        <f t="shared" si="5"/>
        <v>16.834557237333623</v>
      </c>
      <c r="R37">
        <f t="shared" si="6"/>
        <v>23.766433746823939</v>
      </c>
      <c r="S37">
        <f t="shared" si="7"/>
        <v>30.698310256314254</v>
      </c>
      <c r="T37">
        <f t="shared" si="8"/>
        <v>46.542599420863546</v>
      </c>
      <c r="U37">
        <f t="shared" si="9"/>
        <v>61.396620512628509</v>
      </c>
      <c r="V37">
        <f t="shared" si="10"/>
        <v>72.289569313256152</v>
      </c>
      <c r="W37">
        <f t="shared" si="11"/>
        <v>83.182518113883788</v>
      </c>
      <c r="X37">
        <f t="shared" si="12"/>
        <v>99.026807278433083</v>
      </c>
    </row>
    <row r="38" spans="1:24" x14ac:dyDescent="0.2">
      <c r="A38" t="s">
        <v>69</v>
      </c>
      <c r="B38" s="13">
        <v>0</v>
      </c>
      <c r="C38">
        <v>11</v>
      </c>
      <c r="D38">
        <v>26</v>
      </c>
      <c r="E38">
        <v>42</v>
      </c>
      <c r="F38">
        <v>50</v>
      </c>
      <c r="G38">
        <v>63</v>
      </c>
      <c r="H38">
        <v>58</v>
      </c>
      <c r="I38">
        <v>74</v>
      </c>
      <c r="J38" s="13">
        <v>100</v>
      </c>
      <c r="L38">
        <v>49.3</v>
      </c>
      <c r="N38">
        <v>0.99026807278433082</v>
      </c>
      <c r="P38">
        <f t="shared" si="1"/>
        <v>0</v>
      </c>
      <c r="Q38">
        <f t="shared" si="5"/>
        <v>10.892948800627639</v>
      </c>
      <c r="R38">
        <f t="shared" si="6"/>
        <v>25.746969892392602</v>
      </c>
      <c r="S38">
        <f t="shared" si="7"/>
        <v>41.591259056941894</v>
      </c>
      <c r="T38">
        <f t="shared" si="8"/>
        <v>49.513403639216541</v>
      </c>
      <c r="U38">
        <f t="shared" si="9"/>
        <v>62.386888585412841</v>
      </c>
      <c r="V38">
        <f t="shared" si="10"/>
        <v>57.435548221491189</v>
      </c>
      <c r="W38">
        <f t="shared" si="11"/>
        <v>73.279837386040484</v>
      </c>
      <c r="X38">
        <f t="shared" si="12"/>
        <v>99.026807278433083</v>
      </c>
    </row>
    <row r="39" spans="1:24" x14ac:dyDescent="0.2">
      <c r="A39" t="s">
        <v>70</v>
      </c>
      <c r="B39" s="13">
        <f t="shared" si="4"/>
        <v>1</v>
      </c>
      <c r="C39">
        <v>21</v>
      </c>
      <c r="D39">
        <v>41</v>
      </c>
      <c r="E39">
        <v>57</v>
      </c>
      <c r="F39">
        <v>62</v>
      </c>
      <c r="G39">
        <v>70</v>
      </c>
      <c r="H39" s="13">
        <f>(G39-F39)/(G$5-F$5)*(H$5-G$5)+G39</f>
        <v>78</v>
      </c>
      <c r="I39" s="13">
        <f>(H39-G39)/(H$5-G$5)*(I$5-H$5)+H39</f>
        <v>86</v>
      </c>
      <c r="J39" s="13">
        <v>100</v>
      </c>
      <c r="L39">
        <v>35.4</v>
      </c>
      <c r="N39">
        <v>0.97814760979306858</v>
      </c>
      <c r="P39">
        <f t="shared" si="1"/>
        <v>0.97814760979306858</v>
      </c>
      <c r="Q39">
        <f t="shared" si="5"/>
        <v>20.54109980565444</v>
      </c>
      <c r="R39">
        <f t="shared" si="6"/>
        <v>40.104052001515811</v>
      </c>
      <c r="S39">
        <f t="shared" si="7"/>
        <v>55.754413758204912</v>
      </c>
      <c r="T39">
        <f t="shared" si="8"/>
        <v>60.645151807170251</v>
      </c>
      <c r="U39">
        <f t="shared" si="9"/>
        <v>68.470332685514805</v>
      </c>
      <c r="V39">
        <f t="shared" si="10"/>
        <v>76.295513563859345</v>
      </c>
      <c r="W39">
        <f t="shared" si="11"/>
        <v>84.120694442203899</v>
      </c>
      <c r="X39">
        <f t="shared" si="12"/>
        <v>97.814760979306854</v>
      </c>
    </row>
    <row r="40" spans="1:24" x14ac:dyDescent="0.2">
      <c r="A40" t="s">
        <v>71</v>
      </c>
      <c r="B40" s="13">
        <v>0</v>
      </c>
      <c r="C40">
        <v>17</v>
      </c>
      <c r="D40">
        <v>46</v>
      </c>
      <c r="E40">
        <v>57</v>
      </c>
      <c r="F40">
        <v>62</v>
      </c>
      <c r="G40">
        <v>76</v>
      </c>
      <c r="H40" s="13">
        <f>(G40-F40)/(G$5-F$5)*(H$5-G$5)+G40</f>
        <v>90</v>
      </c>
      <c r="I40" s="13">
        <v>100</v>
      </c>
      <c r="J40" s="13">
        <v>100</v>
      </c>
      <c r="L40">
        <v>32.5</v>
      </c>
      <c r="N40">
        <v>0.97814760979306858</v>
      </c>
      <c r="P40">
        <f t="shared" si="1"/>
        <v>0</v>
      </c>
      <c r="Q40">
        <f t="shared" si="5"/>
        <v>16.628509366482167</v>
      </c>
      <c r="R40">
        <f t="shared" si="6"/>
        <v>44.994790050481157</v>
      </c>
      <c r="S40">
        <f t="shared" si="7"/>
        <v>55.754413758204912</v>
      </c>
      <c r="T40">
        <f t="shared" si="8"/>
        <v>60.645151807170251</v>
      </c>
      <c r="U40">
        <f t="shared" si="9"/>
        <v>74.339218344273206</v>
      </c>
      <c r="V40">
        <f t="shared" si="10"/>
        <v>88.033284881376176</v>
      </c>
      <c r="W40">
        <f t="shared" si="11"/>
        <v>97.814760979306854</v>
      </c>
      <c r="X40">
        <f t="shared" si="12"/>
        <v>97.814760979306854</v>
      </c>
    </row>
    <row r="41" spans="1:24" x14ac:dyDescent="0.2">
      <c r="A41" t="s">
        <v>72</v>
      </c>
      <c r="B41" s="13">
        <f t="shared" si="4"/>
        <v>2</v>
      </c>
      <c r="C41">
        <v>17</v>
      </c>
      <c r="D41">
        <v>32</v>
      </c>
      <c r="E41">
        <v>44</v>
      </c>
      <c r="F41">
        <v>54</v>
      </c>
      <c r="G41">
        <v>63</v>
      </c>
      <c r="H41">
        <v>75</v>
      </c>
      <c r="I41" s="13">
        <f>(H41-G41)/(H$5-G$5)*(I$5-H$5)+H41</f>
        <v>87</v>
      </c>
      <c r="J41" s="13">
        <v>100</v>
      </c>
      <c r="L41">
        <v>46.1</v>
      </c>
      <c r="N41">
        <v>0.97814760979306858</v>
      </c>
      <c r="P41">
        <f t="shared" si="1"/>
        <v>1.9562952195861372</v>
      </c>
      <c r="Q41">
        <f t="shared" si="5"/>
        <v>16.628509366482167</v>
      </c>
      <c r="R41">
        <f t="shared" si="6"/>
        <v>31.300723513378195</v>
      </c>
      <c r="S41">
        <f t="shared" si="7"/>
        <v>43.038494830895019</v>
      </c>
      <c r="T41">
        <f t="shared" si="8"/>
        <v>52.819970928825704</v>
      </c>
      <c r="U41">
        <f t="shared" si="9"/>
        <v>61.62329941696332</v>
      </c>
      <c r="V41">
        <f t="shared" si="10"/>
        <v>73.361070734480137</v>
      </c>
      <c r="W41">
        <f t="shared" si="11"/>
        <v>85.098842051996968</v>
      </c>
      <c r="X41">
        <f t="shared" si="12"/>
        <v>97.814760979306854</v>
      </c>
    </row>
    <row r="42" spans="1:24" x14ac:dyDescent="0.2">
      <c r="A42" t="s">
        <v>73</v>
      </c>
      <c r="B42" s="13">
        <v>0</v>
      </c>
      <c r="C42">
        <v>9</v>
      </c>
      <c r="D42">
        <v>25</v>
      </c>
      <c r="E42">
        <v>40</v>
      </c>
      <c r="F42">
        <v>47</v>
      </c>
      <c r="G42">
        <v>61</v>
      </c>
      <c r="H42">
        <v>65</v>
      </c>
      <c r="I42" s="13">
        <f t="shared" ref="I42:J57" si="14">(H42-G42)/(H$5-G$5)*(I$5-H$5)+H42</f>
        <v>69</v>
      </c>
      <c r="J42" s="13">
        <f t="shared" si="14"/>
        <v>77</v>
      </c>
      <c r="L42">
        <v>50.1</v>
      </c>
      <c r="N42">
        <v>0.97814760979306858</v>
      </c>
      <c r="P42">
        <f t="shared" si="1"/>
        <v>0</v>
      </c>
      <c r="Q42">
        <f t="shared" si="5"/>
        <v>8.8033284881376179</v>
      </c>
      <c r="R42">
        <f t="shared" si="6"/>
        <v>24.453690244826713</v>
      </c>
      <c r="S42">
        <f t="shared" si="7"/>
        <v>39.125904391722742</v>
      </c>
      <c r="T42">
        <f t="shared" si="8"/>
        <v>45.972937660274226</v>
      </c>
      <c r="U42">
        <f t="shared" si="9"/>
        <v>59.667004197377182</v>
      </c>
      <c r="V42">
        <f t="shared" si="10"/>
        <v>63.579594636549459</v>
      </c>
      <c r="W42">
        <f t="shared" si="11"/>
        <v>67.492185075721736</v>
      </c>
      <c r="X42">
        <f t="shared" si="12"/>
        <v>75.317365954066275</v>
      </c>
    </row>
    <row r="43" spans="1:24" x14ac:dyDescent="0.2">
      <c r="A43" t="s">
        <v>74</v>
      </c>
      <c r="B43" s="13">
        <v>0</v>
      </c>
      <c r="C43" s="13">
        <f t="shared" si="4"/>
        <v>11</v>
      </c>
      <c r="D43">
        <v>26</v>
      </c>
      <c r="E43">
        <v>41</v>
      </c>
      <c r="F43">
        <v>53</v>
      </c>
      <c r="G43">
        <v>57</v>
      </c>
      <c r="H43">
        <v>64</v>
      </c>
      <c r="I43" s="13">
        <f t="shared" si="14"/>
        <v>71</v>
      </c>
      <c r="J43" s="13">
        <f t="shared" si="14"/>
        <v>85</v>
      </c>
      <c r="L43">
        <v>47.9</v>
      </c>
      <c r="N43">
        <v>0.97814760979306858</v>
      </c>
      <c r="P43">
        <f t="shared" si="1"/>
        <v>0</v>
      </c>
      <c r="Q43">
        <f t="shared" si="5"/>
        <v>10.759623707723755</v>
      </c>
      <c r="R43">
        <f t="shared" si="6"/>
        <v>25.431837854619783</v>
      </c>
      <c r="S43">
        <f t="shared" si="7"/>
        <v>40.104052001515811</v>
      </c>
      <c r="T43">
        <f t="shared" si="8"/>
        <v>51.841823319032635</v>
      </c>
      <c r="U43">
        <f t="shared" si="9"/>
        <v>55.754413758204912</v>
      </c>
      <c r="V43">
        <f t="shared" si="10"/>
        <v>62.601447026756389</v>
      </c>
      <c r="W43">
        <f t="shared" si="11"/>
        <v>69.448480295307874</v>
      </c>
      <c r="X43">
        <f t="shared" si="12"/>
        <v>83.142546832410829</v>
      </c>
    </row>
    <row r="44" spans="1:24" x14ac:dyDescent="0.2">
      <c r="A44" t="s">
        <v>75</v>
      </c>
      <c r="B44" s="13">
        <f t="shared" si="4"/>
        <v>16</v>
      </c>
      <c r="C44" s="13">
        <f t="shared" si="4"/>
        <v>25</v>
      </c>
      <c r="D44">
        <v>34</v>
      </c>
      <c r="E44">
        <v>43</v>
      </c>
      <c r="F44">
        <v>47</v>
      </c>
      <c r="G44">
        <v>60</v>
      </c>
      <c r="H44">
        <v>66</v>
      </c>
      <c r="I44" s="13">
        <f t="shared" si="14"/>
        <v>72</v>
      </c>
      <c r="J44" s="13">
        <f t="shared" si="14"/>
        <v>84</v>
      </c>
      <c r="L44">
        <v>50.5</v>
      </c>
      <c r="N44">
        <v>0.97814760979306858</v>
      </c>
      <c r="P44">
        <f t="shared" si="1"/>
        <v>15.650361756689097</v>
      </c>
      <c r="Q44">
        <f t="shared" si="5"/>
        <v>24.453690244826713</v>
      </c>
      <c r="R44">
        <f t="shared" si="6"/>
        <v>33.257018732964333</v>
      </c>
      <c r="S44">
        <f t="shared" si="7"/>
        <v>42.060347221101949</v>
      </c>
      <c r="T44">
        <f t="shared" si="8"/>
        <v>45.972937660274226</v>
      </c>
      <c r="U44">
        <f t="shared" si="9"/>
        <v>58.688856587584112</v>
      </c>
      <c r="V44">
        <f t="shared" si="10"/>
        <v>64.557742246342528</v>
      </c>
      <c r="W44">
        <f t="shared" si="11"/>
        <v>70.426627905100943</v>
      </c>
      <c r="X44">
        <f t="shared" si="12"/>
        <v>82.16439922261776</v>
      </c>
    </row>
    <row r="45" spans="1:24" x14ac:dyDescent="0.2">
      <c r="A45" t="s">
        <v>76</v>
      </c>
      <c r="B45" s="13">
        <v>0</v>
      </c>
      <c r="C45" s="13">
        <f t="shared" si="4"/>
        <v>13</v>
      </c>
      <c r="D45">
        <v>30</v>
      </c>
      <c r="E45">
        <v>47</v>
      </c>
      <c r="F45">
        <v>48</v>
      </c>
      <c r="G45">
        <v>58</v>
      </c>
      <c r="H45">
        <v>66</v>
      </c>
      <c r="I45" s="13">
        <f t="shared" si="14"/>
        <v>74</v>
      </c>
      <c r="J45" s="13">
        <f t="shared" si="14"/>
        <v>90</v>
      </c>
      <c r="L45">
        <v>47.6</v>
      </c>
      <c r="N45">
        <v>0.97814760979306858</v>
      </c>
      <c r="P45">
        <f t="shared" si="1"/>
        <v>0</v>
      </c>
      <c r="Q45">
        <f t="shared" si="5"/>
        <v>12.715918927309891</v>
      </c>
      <c r="R45">
        <f t="shared" si="6"/>
        <v>29.344428293792056</v>
      </c>
      <c r="S45">
        <f t="shared" si="7"/>
        <v>45.972937660274226</v>
      </c>
      <c r="T45">
        <f t="shared" si="8"/>
        <v>46.951085270067296</v>
      </c>
      <c r="U45">
        <f t="shared" si="9"/>
        <v>56.732561367997981</v>
      </c>
      <c r="V45">
        <f t="shared" si="10"/>
        <v>64.557742246342528</v>
      </c>
      <c r="W45">
        <f t="shared" si="11"/>
        <v>72.382923124687082</v>
      </c>
      <c r="X45">
        <f t="shared" si="12"/>
        <v>88.033284881376176</v>
      </c>
    </row>
    <row r="46" spans="1:24" x14ac:dyDescent="0.2">
      <c r="A46" t="s">
        <v>77</v>
      </c>
      <c r="B46" s="13">
        <v>0</v>
      </c>
      <c r="C46">
        <v>20</v>
      </c>
      <c r="D46">
        <v>43</v>
      </c>
      <c r="E46">
        <v>47</v>
      </c>
      <c r="F46">
        <v>59</v>
      </c>
      <c r="G46">
        <v>68</v>
      </c>
      <c r="H46">
        <v>70</v>
      </c>
      <c r="I46" s="13">
        <f t="shared" si="14"/>
        <v>72</v>
      </c>
      <c r="J46" s="13">
        <f t="shared" si="14"/>
        <v>76</v>
      </c>
      <c r="L46">
        <v>39</v>
      </c>
      <c r="N46">
        <v>0.96126171195198462</v>
      </c>
      <c r="P46">
        <f t="shared" si="1"/>
        <v>0</v>
      </c>
      <c r="Q46">
        <f t="shared" si="5"/>
        <v>19.225234239039693</v>
      </c>
      <c r="R46">
        <f t="shared" si="6"/>
        <v>41.334253613935338</v>
      </c>
      <c r="S46">
        <f t="shared" si="7"/>
        <v>45.179300461743274</v>
      </c>
      <c r="T46">
        <f t="shared" si="8"/>
        <v>56.714441005167096</v>
      </c>
      <c r="U46">
        <f t="shared" si="9"/>
        <v>65.365796412734952</v>
      </c>
      <c r="V46">
        <f t="shared" si="10"/>
        <v>67.288319836638919</v>
      </c>
      <c r="W46">
        <f t="shared" si="11"/>
        <v>69.210843260542887</v>
      </c>
      <c r="X46">
        <f t="shared" si="12"/>
        <v>73.055890108350837</v>
      </c>
    </row>
    <row r="47" spans="1:24" x14ac:dyDescent="0.2">
      <c r="A47" t="s">
        <v>78</v>
      </c>
      <c r="B47" s="13">
        <v>0</v>
      </c>
      <c r="C47">
        <v>14</v>
      </c>
      <c r="D47">
        <v>36</v>
      </c>
      <c r="E47">
        <v>36</v>
      </c>
      <c r="F47">
        <v>58</v>
      </c>
      <c r="G47">
        <v>61</v>
      </c>
      <c r="H47">
        <v>70</v>
      </c>
      <c r="I47" s="13">
        <f t="shared" si="14"/>
        <v>79</v>
      </c>
      <c r="J47" s="13">
        <f t="shared" si="14"/>
        <v>97</v>
      </c>
      <c r="L47">
        <v>46.4</v>
      </c>
      <c r="N47">
        <v>0.96126171195198462</v>
      </c>
      <c r="P47">
        <f t="shared" si="1"/>
        <v>0</v>
      </c>
      <c r="Q47">
        <f t="shared" si="5"/>
        <v>13.457663967327784</v>
      </c>
      <c r="R47">
        <f t="shared" si="6"/>
        <v>34.605421630271444</v>
      </c>
      <c r="S47">
        <f t="shared" si="7"/>
        <v>34.605421630271444</v>
      </c>
      <c r="T47">
        <f t="shared" si="8"/>
        <v>55.753179293215105</v>
      </c>
      <c r="U47">
        <f t="shared" si="9"/>
        <v>58.636964429071064</v>
      </c>
      <c r="V47">
        <f t="shared" si="10"/>
        <v>67.288319836638919</v>
      </c>
      <c r="W47">
        <f t="shared" si="11"/>
        <v>75.939675244206782</v>
      </c>
      <c r="X47">
        <f t="shared" si="12"/>
        <v>93.242386059342508</v>
      </c>
    </row>
    <row r="48" spans="1:24" x14ac:dyDescent="0.2">
      <c r="A48" t="s">
        <v>79</v>
      </c>
      <c r="B48" s="13">
        <v>0</v>
      </c>
      <c r="C48" s="13">
        <f t="shared" si="4"/>
        <v>-2</v>
      </c>
      <c r="D48">
        <v>20</v>
      </c>
      <c r="E48">
        <v>42</v>
      </c>
      <c r="F48">
        <v>56</v>
      </c>
      <c r="G48">
        <v>57</v>
      </c>
      <c r="H48">
        <v>65</v>
      </c>
      <c r="I48" s="13">
        <f t="shared" si="14"/>
        <v>73</v>
      </c>
      <c r="J48" s="13">
        <f t="shared" si="14"/>
        <v>89</v>
      </c>
      <c r="L48">
        <v>45.1</v>
      </c>
      <c r="N48">
        <v>0.96126171195198462</v>
      </c>
      <c r="P48">
        <f t="shared" si="1"/>
        <v>0</v>
      </c>
      <c r="Q48">
        <f t="shared" si="5"/>
        <v>-1.9225234239039692</v>
      </c>
      <c r="R48">
        <f t="shared" si="6"/>
        <v>19.225234239039693</v>
      </c>
      <c r="S48">
        <f t="shared" si="7"/>
        <v>40.372991901983355</v>
      </c>
      <c r="T48">
        <f t="shared" si="8"/>
        <v>53.830655869311137</v>
      </c>
      <c r="U48">
        <f t="shared" si="9"/>
        <v>54.791917581263121</v>
      </c>
      <c r="V48">
        <f t="shared" si="10"/>
        <v>62.482011276879</v>
      </c>
      <c r="W48">
        <f t="shared" si="11"/>
        <v>70.172104972494878</v>
      </c>
      <c r="X48">
        <f t="shared" si="12"/>
        <v>85.552292363726636</v>
      </c>
    </row>
    <row r="49" spans="1:24" x14ac:dyDescent="0.2">
      <c r="A49" t="s">
        <v>80</v>
      </c>
      <c r="B49" s="13">
        <v>0</v>
      </c>
      <c r="C49" s="13">
        <f t="shared" si="4"/>
        <v>4</v>
      </c>
      <c r="D49">
        <v>23</v>
      </c>
      <c r="E49">
        <v>42</v>
      </c>
      <c r="F49">
        <v>49</v>
      </c>
      <c r="G49">
        <v>58</v>
      </c>
      <c r="H49">
        <v>68</v>
      </c>
      <c r="I49" s="13">
        <f t="shared" si="14"/>
        <v>78</v>
      </c>
      <c r="J49" s="13">
        <f t="shared" si="14"/>
        <v>98</v>
      </c>
      <c r="L49">
        <v>49.6</v>
      </c>
      <c r="N49">
        <v>0.96126171195198462</v>
      </c>
      <c r="P49">
        <f t="shared" si="1"/>
        <v>0</v>
      </c>
      <c r="Q49">
        <f t="shared" si="5"/>
        <v>3.8450468478079385</v>
      </c>
      <c r="R49">
        <f t="shared" si="6"/>
        <v>22.109019374895645</v>
      </c>
      <c r="S49">
        <f t="shared" si="7"/>
        <v>40.372991901983355</v>
      </c>
      <c r="T49">
        <f t="shared" si="8"/>
        <v>47.101823885647249</v>
      </c>
      <c r="U49">
        <f t="shared" si="9"/>
        <v>55.753179293215105</v>
      </c>
      <c r="V49">
        <f t="shared" si="10"/>
        <v>65.365796412734952</v>
      </c>
      <c r="W49">
        <f t="shared" si="11"/>
        <v>74.978413532254805</v>
      </c>
      <c r="X49">
        <f t="shared" si="12"/>
        <v>94.203647771294499</v>
      </c>
    </row>
    <row r="50" spans="1:24" x14ac:dyDescent="0.2">
      <c r="A50" t="s">
        <v>81</v>
      </c>
      <c r="B50" s="13">
        <v>0</v>
      </c>
      <c r="C50">
        <v>13</v>
      </c>
      <c r="D50">
        <v>37</v>
      </c>
      <c r="E50">
        <v>43</v>
      </c>
      <c r="F50">
        <v>65</v>
      </c>
      <c r="G50">
        <v>56</v>
      </c>
      <c r="H50">
        <v>62</v>
      </c>
      <c r="I50">
        <v>69</v>
      </c>
      <c r="J50" s="13">
        <f t="shared" si="14"/>
        <v>83</v>
      </c>
      <c r="L50">
        <v>40.799999999999997</v>
      </c>
      <c r="N50">
        <v>0.96126171195198462</v>
      </c>
      <c r="P50">
        <f t="shared" si="1"/>
        <v>0</v>
      </c>
      <c r="Q50">
        <f t="shared" si="5"/>
        <v>12.4964022553758</v>
      </c>
      <c r="R50">
        <f t="shared" si="6"/>
        <v>35.566683342223428</v>
      </c>
      <c r="S50">
        <f t="shared" si="7"/>
        <v>41.334253613935338</v>
      </c>
      <c r="T50">
        <f t="shared" si="8"/>
        <v>62.482011276879</v>
      </c>
      <c r="U50">
        <f t="shared" si="9"/>
        <v>53.830655869311137</v>
      </c>
      <c r="V50">
        <f t="shared" si="10"/>
        <v>59.598226141023048</v>
      </c>
      <c r="W50">
        <f t="shared" si="11"/>
        <v>66.327058124686943</v>
      </c>
      <c r="X50">
        <f t="shared" si="12"/>
        <v>79.784722092014718</v>
      </c>
    </row>
    <row r="51" spans="1:24" x14ac:dyDescent="0.2">
      <c r="A51" t="s">
        <v>82</v>
      </c>
      <c r="B51" s="13">
        <v>0</v>
      </c>
      <c r="C51">
        <v>15</v>
      </c>
      <c r="D51">
        <v>37</v>
      </c>
      <c r="E51">
        <v>49</v>
      </c>
      <c r="F51">
        <v>49</v>
      </c>
      <c r="G51">
        <v>63</v>
      </c>
      <c r="H51">
        <v>61</v>
      </c>
      <c r="I51">
        <v>69</v>
      </c>
      <c r="J51" s="13">
        <f t="shared" si="14"/>
        <v>85</v>
      </c>
      <c r="L51">
        <v>42.9</v>
      </c>
      <c r="N51">
        <v>0.96126171195198462</v>
      </c>
      <c r="P51">
        <f t="shared" si="1"/>
        <v>0</v>
      </c>
      <c r="Q51">
        <f t="shared" si="5"/>
        <v>14.41892567927977</v>
      </c>
      <c r="R51">
        <f t="shared" si="6"/>
        <v>35.566683342223428</v>
      </c>
      <c r="S51">
        <f t="shared" si="7"/>
        <v>47.101823885647249</v>
      </c>
      <c r="T51">
        <f t="shared" si="8"/>
        <v>47.101823885647249</v>
      </c>
      <c r="U51">
        <f t="shared" si="9"/>
        <v>60.559487852975032</v>
      </c>
      <c r="V51">
        <f t="shared" si="10"/>
        <v>58.636964429071064</v>
      </c>
      <c r="W51">
        <f t="shared" si="11"/>
        <v>66.327058124686943</v>
      </c>
      <c r="X51">
        <f t="shared" si="12"/>
        <v>81.707245515918686</v>
      </c>
    </row>
    <row r="52" spans="1:24" x14ac:dyDescent="0.2">
      <c r="A52" t="s">
        <v>83</v>
      </c>
      <c r="B52" s="13">
        <f t="shared" si="4"/>
        <v>1</v>
      </c>
      <c r="C52">
        <v>18</v>
      </c>
      <c r="D52">
        <v>35</v>
      </c>
      <c r="E52">
        <v>46</v>
      </c>
      <c r="F52">
        <v>49</v>
      </c>
      <c r="G52">
        <v>71</v>
      </c>
      <c r="H52">
        <v>71</v>
      </c>
      <c r="I52" s="13">
        <f t="shared" si="14"/>
        <v>71</v>
      </c>
      <c r="J52" s="13">
        <f t="shared" si="14"/>
        <v>71</v>
      </c>
      <c r="L52">
        <v>44.6</v>
      </c>
      <c r="N52">
        <v>0.93969264562378096</v>
      </c>
      <c r="P52">
        <f t="shared" si="1"/>
        <v>0.93969264562378096</v>
      </c>
      <c r="Q52">
        <f t="shared" si="5"/>
        <v>16.914467621228056</v>
      </c>
      <c r="R52">
        <f t="shared" si="6"/>
        <v>32.889242596832332</v>
      </c>
      <c r="S52">
        <f t="shared" si="7"/>
        <v>43.225861698693926</v>
      </c>
      <c r="T52">
        <f t="shared" si="8"/>
        <v>46.044939635565264</v>
      </c>
      <c r="U52">
        <f t="shared" si="9"/>
        <v>66.718177839288444</v>
      </c>
      <c r="V52">
        <f t="shared" si="10"/>
        <v>66.718177839288444</v>
      </c>
      <c r="W52">
        <f t="shared" si="11"/>
        <v>66.718177839288444</v>
      </c>
      <c r="X52">
        <f t="shared" si="12"/>
        <v>66.718177839288444</v>
      </c>
    </row>
    <row r="53" spans="1:24" x14ac:dyDescent="0.2">
      <c r="A53" t="s">
        <v>84</v>
      </c>
      <c r="B53" s="13">
        <f t="shared" si="4"/>
        <v>3</v>
      </c>
      <c r="C53">
        <v>15</v>
      </c>
      <c r="D53">
        <v>27</v>
      </c>
      <c r="E53">
        <v>46</v>
      </c>
      <c r="F53">
        <v>44</v>
      </c>
      <c r="G53">
        <v>63</v>
      </c>
      <c r="H53">
        <v>68</v>
      </c>
      <c r="I53">
        <v>82</v>
      </c>
      <c r="J53" s="13">
        <v>100</v>
      </c>
      <c r="L53">
        <v>49.8</v>
      </c>
      <c r="N53">
        <v>0.93969264562378096</v>
      </c>
      <c r="P53">
        <f t="shared" si="1"/>
        <v>2.8190779368713428</v>
      </c>
      <c r="Q53">
        <f t="shared" si="5"/>
        <v>14.095389684356714</v>
      </c>
      <c r="R53">
        <f t="shared" si="6"/>
        <v>25.371701431842087</v>
      </c>
      <c r="S53">
        <f t="shared" si="7"/>
        <v>43.225861698693926</v>
      </c>
      <c r="T53">
        <f t="shared" si="8"/>
        <v>41.34647640744636</v>
      </c>
      <c r="U53">
        <f t="shared" si="9"/>
        <v>59.200636674298202</v>
      </c>
      <c r="V53">
        <f t="shared" si="10"/>
        <v>63.899099902417106</v>
      </c>
      <c r="W53">
        <f t="shared" si="11"/>
        <v>77.054796941150045</v>
      </c>
      <c r="X53">
        <f t="shared" si="12"/>
        <v>93.9692645623781</v>
      </c>
    </row>
    <row r="54" spans="1:24" x14ac:dyDescent="0.2">
      <c r="A54" t="s">
        <v>88</v>
      </c>
      <c r="B54" s="13">
        <f t="shared" si="4"/>
        <v>17</v>
      </c>
      <c r="C54" s="13">
        <f t="shared" si="4"/>
        <v>25</v>
      </c>
      <c r="D54">
        <v>33</v>
      </c>
      <c r="E54">
        <v>41</v>
      </c>
      <c r="F54">
        <v>51</v>
      </c>
      <c r="G54">
        <v>60</v>
      </c>
      <c r="H54">
        <v>68</v>
      </c>
      <c r="I54">
        <v>76</v>
      </c>
      <c r="J54" s="13">
        <f t="shared" si="14"/>
        <v>92</v>
      </c>
      <c r="L54">
        <v>48.9</v>
      </c>
      <c r="N54">
        <v>0.93969264562378096</v>
      </c>
      <c r="P54">
        <f t="shared" si="1"/>
        <v>15.974774975604277</v>
      </c>
      <c r="Q54">
        <f t="shared" si="5"/>
        <v>23.492316140594525</v>
      </c>
      <c r="R54">
        <f t="shared" si="6"/>
        <v>31.00985730558477</v>
      </c>
      <c r="S54">
        <f t="shared" si="7"/>
        <v>38.527398470575022</v>
      </c>
      <c r="T54">
        <f t="shared" si="8"/>
        <v>47.92432492681283</v>
      </c>
      <c r="U54">
        <f t="shared" si="9"/>
        <v>56.381558737426857</v>
      </c>
      <c r="V54">
        <f t="shared" si="10"/>
        <v>63.899099902417106</v>
      </c>
      <c r="W54">
        <f t="shared" si="11"/>
        <v>71.416641067407355</v>
      </c>
      <c r="X54">
        <f t="shared" si="12"/>
        <v>86.451723397387852</v>
      </c>
    </row>
    <row r="55" spans="1:24" x14ac:dyDescent="0.2">
      <c r="A55" t="s">
        <v>89</v>
      </c>
      <c r="B55" s="13">
        <v>0</v>
      </c>
      <c r="C55">
        <v>16</v>
      </c>
      <c r="D55">
        <v>40</v>
      </c>
      <c r="E55">
        <v>46</v>
      </c>
      <c r="F55">
        <v>53</v>
      </c>
      <c r="G55">
        <v>71</v>
      </c>
      <c r="H55">
        <v>68</v>
      </c>
      <c r="I55">
        <v>69</v>
      </c>
      <c r="J55" s="13">
        <f t="shared" si="14"/>
        <v>71</v>
      </c>
      <c r="L55">
        <v>41.5</v>
      </c>
      <c r="N55">
        <v>0.93969264562378096</v>
      </c>
      <c r="P55">
        <f t="shared" si="1"/>
        <v>0</v>
      </c>
      <c r="Q55">
        <f t="shared" si="5"/>
        <v>15.035082329980495</v>
      </c>
      <c r="R55">
        <f t="shared" si="6"/>
        <v>37.587705824951236</v>
      </c>
      <c r="S55">
        <f t="shared" si="7"/>
        <v>43.225861698693926</v>
      </c>
      <c r="T55">
        <f t="shared" si="8"/>
        <v>49.803710218060388</v>
      </c>
      <c r="U55">
        <f t="shared" si="9"/>
        <v>66.718177839288444</v>
      </c>
      <c r="V55">
        <f t="shared" si="10"/>
        <v>63.899099902417106</v>
      </c>
      <c r="W55">
        <f t="shared" si="11"/>
        <v>64.838792548040885</v>
      </c>
      <c r="X55">
        <f t="shared" si="12"/>
        <v>66.718177839288444</v>
      </c>
    </row>
    <row r="56" spans="1:24" x14ac:dyDescent="0.2">
      <c r="A56" t="s">
        <v>90</v>
      </c>
      <c r="B56" s="13">
        <f t="shared" si="4"/>
        <v>4</v>
      </c>
      <c r="C56">
        <v>21</v>
      </c>
      <c r="D56">
        <v>38</v>
      </c>
      <c r="E56">
        <v>57</v>
      </c>
      <c r="F56">
        <v>56</v>
      </c>
      <c r="G56">
        <v>62</v>
      </c>
      <c r="H56">
        <v>74</v>
      </c>
      <c r="I56" s="13">
        <f t="shared" si="14"/>
        <v>86</v>
      </c>
      <c r="J56" s="13">
        <v>100</v>
      </c>
      <c r="L56">
        <v>36.9</v>
      </c>
      <c r="N56">
        <v>0.93969264562378096</v>
      </c>
      <c r="P56">
        <f t="shared" si="1"/>
        <v>3.7587705824951239</v>
      </c>
      <c r="Q56">
        <f t="shared" si="5"/>
        <v>19.733545558099401</v>
      </c>
      <c r="R56">
        <f t="shared" si="6"/>
        <v>35.708320533703677</v>
      </c>
      <c r="S56">
        <f t="shared" si="7"/>
        <v>53.562480800555512</v>
      </c>
      <c r="T56">
        <f t="shared" si="8"/>
        <v>52.622788154931733</v>
      </c>
      <c r="U56">
        <f t="shared" si="9"/>
        <v>58.260944028674423</v>
      </c>
      <c r="V56">
        <f t="shared" si="10"/>
        <v>69.537255776159796</v>
      </c>
      <c r="W56">
        <f t="shared" si="11"/>
        <v>80.813567523645162</v>
      </c>
      <c r="X56">
        <f t="shared" si="12"/>
        <v>93.9692645623781</v>
      </c>
    </row>
    <row r="57" spans="1:24" x14ac:dyDescent="0.2">
      <c r="A57" t="s">
        <v>91</v>
      </c>
      <c r="B57" s="13">
        <v>0</v>
      </c>
      <c r="C57" s="13">
        <f t="shared" si="4"/>
        <v>11</v>
      </c>
      <c r="D57">
        <v>29</v>
      </c>
      <c r="E57">
        <v>47</v>
      </c>
      <c r="F57">
        <v>48</v>
      </c>
      <c r="G57">
        <v>65</v>
      </c>
      <c r="H57">
        <v>62</v>
      </c>
      <c r="I57">
        <v>73</v>
      </c>
      <c r="J57" s="13">
        <f t="shared" si="14"/>
        <v>95</v>
      </c>
      <c r="L57">
        <v>45.6</v>
      </c>
      <c r="N57">
        <v>0.91354549308778665</v>
      </c>
      <c r="P57">
        <f t="shared" si="1"/>
        <v>0</v>
      </c>
      <c r="Q57">
        <f t="shared" si="5"/>
        <v>10.049000423965653</v>
      </c>
      <c r="R57">
        <f t="shared" si="6"/>
        <v>26.492819299545815</v>
      </c>
      <c r="S57">
        <f t="shared" si="7"/>
        <v>42.936638175125971</v>
      </c>
      <c r="T57">
        <f t="shared" si="8"/>
        <v>43.850183668213759</v>
      </c>
      <c r="U57">
        <f t="shared" si="9"/>
        <v>59.380457050706134</v>
      </c>
      <c r="V57">
        <f t="shared" si="10"/>
        <v>56.639820571442769</v>
      </c>
      <c r="W57">
        <f t="shared" si="11"/>
        <v>66.68882099540842</v>
      </c>
      <c r="X57">
        <f t="shared" si="12"/>
        <v>86.786821843339737</v>
      </c>
    </row>
    <row r="58" spans="1:24" x14ac:dyDescent="0.2">
      <c r="A58" t="s">
        <v>92</v>
      </c>
      <c r="B58" s="13">
        <f t="shared" si="4"/>
        <v>9</v>
      </c>
      <c r="C58" s="13">
        <f t="shared" si="4"/>
        <v>25</v>
      </c>
      <c r="D58">
        <v>41</v>
      </c>
      <c r="E58">
        <v>57</v>
      </c>
      <c r="F58">
        <v>60</v>
      </c>
      <c r="G58">
        <v>68</v>
      </c>
      <c r="H58">
        <v>81</v>
      </c>
      <c r="I58" s="13">
        <f t="shared" ref="H58:J66" si="15">(H58-G58)/(H$5-G$5)*(I$5-H$5)+H58</f>
        <v>94</v>
      </c>
      <c r="J58" s="13">
        <v>100</v>
      </c>
      <c r="L58">
        <v>34.799999999999997</v>
      </c>
      <c r="N58">
        <v>0.91354549308778665</v>
      </c>
      <c r="P58">
        <f t="shared" si="1"/>
        <v>8.2219094377900799</v>
      </c>
      <c r="Q58">
        <f t="shared" si="5"/>
        <v>22.838637327194668</v>
      </c>
      <c r="R58">
        <f t="shared" si="6"/>
        <v>37.455365216599255</v>
      </c>
      <c r="S58">
        <f t="shared" si="7"/>
        <v>52.072093106003841</v>
      </c>
      <c r="T58">
        <f t="shared" si="8"/>
        <v>54.812729585267199</v>
      </c>
      <c r="U58">
        <f t="shared" si="9"/>
        <v>62.121093529969492</v>
      </c>
      <c r="V58">
        <f t="shared" si="10"/>
        <v>73.997184940110714</v>
      </c>
      <c r="W58">
        <f t="shared" si="11"/>
        <v>85.873276350251942</v>
      </c>
      <c r="X58">
        <f t="shared" si="12"/>
        <v>91.354549308778672</v>
      </c>
    </row>
    <row r="59" spans="1:24" x14ac:dyDescent="0.2">
      <c r="A59" t="s">
        <v>93</v>
      </c>
      <c r="B59" s="13">
        <f t="shared" si="4"/>
        <v>9</v>
      </c>
      <c r="C59">
        <v>26</v>
      </c>
      <c r="D59">
        <v>43</v>
      </c>
      <c r="E59">
        <v>52</v>
      </c>
      <c r="F59">
        <v>59</v>
      </c>
      <c r="G59">
        <v>79</v>
      </c>
      <c r="H59">
        <v>71</v>
      </c>
      <c r="I59" s="13">
        <f t="shared" si="15"/>
        <v>63</v>
      </c>
      <c r="J59" s="13">
        <f t="shared" si="15"/>
        <v>47</v>
      </c>
      <c r="L59">
        <v>37.9</v>
      </c>
      <c r="N59">
        <v>0.91354549308778665</v>
      </c>
      <c r="P59">
        <f t="shared" si="1"/>
        <v>8.2219094377900799</v>
      </c>
      <c r="Q59">
        <f t="shared" si="5"/>
        <v>23.752182820282453</v>
      </c>
      <c r="R59">
        <f t="shared" si="6"/>
        <v>39.282456202774824</v>
      </c>
      <c r="S59">
        <f t="shared" si="7"/>
        <v>47.504365640564906</v>
      </c>
      <c r="T59">
        <f t="shared" si="8"/>
        <v>53.899184092179411</v>
      </c>
      <c r="U59">
        <f t="shared" si="9"/>
        <v>72.170093953935151</v>
      </c>
      <c r="V59">
        <f t="shared" si="10"/>
        <v>64.861730009232858</v>
      </c>
      <c r="W59">
        <f t="shared" si="11"/>
        <v>57.553366064530557</v>
      </c>
      <c r="X59">
        <f>$N59*J59</f>
        <v>42.936638175125971</v>
      </c>
    </row>
    <row r="60" spans="1:24" x14ac:dyDescent="0.2">
      <c r="A60" t="s">
        <v>94</v>
      </c>
      <c r="B60" s="13">
        <v>0</v>
      </c>
      <c r="C60">
        <v>20</v>
      </c>
      <c r="D60">
        <v>45</v>
      </c>
      <c r="E60">
        <v>58</v>
      </c>
      <c r="F60">
        <v>64</v>
      </c>
      <c r="G60">
        <v>66</v>
      </c>
      <c r="H60">
        <v>72</v>
      </c>
      <c r="I60" s="13">
        <f t="shared" si="15"/>
        <v>78</v>
      </c>
      <c r="J60" s="13">
        <f t="shared" si="15"/>
        <v>90</v>
      </c>
      <c r="L60">
        <v>32.9</v>
      </c>
      <c r="N60">
        <v>0.91354549308778665</v>
      </c>
      <c r="P60">
        <f t="shared" si="1"/>
        <v>0</v>
      </c>
      <c r="Q60">
        <f t="shared" si="5"/>
        <v>18.270909861755733</v>
      </c>
      <c r="R60">
        <f t="shared" si="6"/>
        <v>41.109547188950401</v>
      </c>
      <c r="S60">
        <f t="shared" si="7"/>
        <v>52.985638599091629</v>
      </c>
      <c r="T60">
        <f t="shared" si="8"/>
        <v>58.466911557618346</v>
      </c>
      <c r="U60">
        <f t="shared" si="9"/>
        <v>60.294002543793923</v>
      </c>
      <c r="V60">
        <f t="shared" si="10"/>
        <v>65.775275502320639</v>
      </c>
      <c r="W60">
        <f t="shared" si="11"/>
        <v>71.256548460847355</v>
      </c>
      <c r="X60">
        <f t="shared" si="12"/>
        <v>82.219094377900802</v>
      </c>
    </row>
    <row r="61" spans="1:24" x14ac:dyDescent="0.2">
      <c r="A61" t="s">
        <v>95</v>
      </c>
      <c r="B61" s="13">
        <f t="shared" si="4"/>
        <v>7</v>
      </c>
      <c r="C61">
        <v>21</v>
      </c>
      <c r="D61">
        <v>35</v>
      </c>
      <c r="E61">
        <v>51</v>
      </c>
      <c r="F61">
        <v>62</v>
      </c>
      <c r="G61">
        <v>60</v>
      </c>
      <c r="H61">
        <v>62</v>
      </c>
      <c r="I61" s="13">
        <f t="shared" si="15"/>
        <v>64</v>
      </c>
      <c r="J61" s="13">
        <f t="shared" si="15"/>
        <v>68</v>
      </c>
      <c r="L61">
        <v>39.700000000000003</v>
      </c>
      <c r="N61">
        <v>0.88294764058987285</v>
      </c>
      <c r="P61">
        <f t="shared" si="1"/>
        <v>6.1806334841291104</v>
      </c>
      <c r="Q61">
        <f t="shared" si="5"/>
        <v>18.541900452387331</v>
      </c>
      <c r="R61">
        <f t="shared" si="6"/>
        <v>30.903167420645548</v>
      </c>
      <c r="S61">
        <f t="shared" si="7"/>
        <v>45.030329670083518</v>
      </c>
      <c r="T61">
        <f t="shared" si="8"/>
        <v>54.742753716572118</v>
      </c>
      <c r="U61">
        <f t="shared" si="9"/>
        <v>52.976858435392373</v>
      </c>
      <c r="V61">
        <f t="shared" si="10"/>
        <v>54.742753716572118</v>
      </c>
      <c r="W61">
        <f t="shared" si="11"/>
        <v>56.508648997751862</v>
      </c>
      <c r="X61">
        <f t="shared" si="12"/>
        <v>60.040439560111352</v>
      </c>
    </row>
    <row r="62" spans="1:24" x14ac:dyDescent="0.2">
      <c r="A62" t="s">
        <v>96</v>
      </c>
      <c r="B62" s="13">
        <f t="shared" si="4"/>
        <v>10</v>
      </c>
      <c r="C62">
        <v>28</v>
      </c>
      <c r="D62">
        <v>46</v>
      </c>
      <c r="E62">
        <v>54</v>
      </c>
      <c r="F62">
        <v>70</v>
      </c>
      <c r="G62">
        <v>67</v>
      </c>
      <c r="H62">
        <v>72</v>
      </c>
      <c r="I62" s="13">
        <f t="shared" si="15"/>
        <v>77</v>
      </c>
      <c r="J62" s="13">
        <f t="shared" si="15"/>
        <v>87</v>
      </c>
      <c r="L62">
        <v>33.700000000000003</v>
      </c>
      <c r="N62">
        <v>0.88294764058987285</v>
      </c>
      <c r="P62">
        <f t="shared" si="1"/>
        <v>8.8294764058987276</v>
      </c>
      <c r="Q62">
        <f t="shared" si="5"/>
        <v>24.722533936516442</v>
      </c>
      <c r="R62">
        <f t="shared" si="6"/>
        <v>40.615591467134152</v>
      </c>
      <c r="S62">
        <f t="shared" si="7"/>
        <v>47.679172591853131</v>
      </c>
      <c r="T62">
        <f t="shared" si="8"/>
        <v>61.806334841291097</v>
      </c>
      <c r="U62">
        <f t="shared" si="9"/>
        <v>59.157491919521483</v>
      </c>
      <c r="V62">
        <f>$N62*H62</f>
        <v>63.572230122470842</v>
      </c>
      <c r="W62">
        <f t="shared" si="11"/>
        <v>67.986968325420207</v>
      </c>
      <c r="X62">
        <f t="shared" si="12"/>
        <v>76.816444731318938</v>
      </c>
    </row>
    <row r="63" spans="1:24" x14ac:dyDescent="0.2">
      <c r="A63" t="s">
        <v>97</v>
      </c>
      <c r="B63" s="13">
        <v>0</v>
      </c>
      <c r="C63">
        <v>21</v>
      </c>
      <c r="D63">
        <v>46</v>
      </c>
      <c r="E63">
        <v>64</v>
      </c>
      <c r="F63">
        <v>65</v>
      </c>
      <c r="G63">
        <v>71</v>
      </c>
      <c r="H63" s="13">
        <f t="shared" si="15"/>
        <v>77</v>
      </c>
      <c r="I63" s="13">
        <f t="shared" si="15"/>
        <v>83</v>
      </c>
      <c r="J63" s="13">
        <f t="shared" si="15"/>
        <v>95</v>
      </c>
      <c r="L63">
        <v>31.2</v>
      </c>
      <c r="N63">
        <v>0.88294764058987285</v>
      </c>
      <c r="P63">
        <f t="shared" si="1"/>
        <v>0</v>
      </c>
      <c r="Q63">
        <f t="shared" si="5"/>
        <v>18.541900452387331</v>
      </c>
      <c r="R63">
        <f t="shared" si="6"/>
        <v>40.615591467134152</v>
      </c>
      <c r="S63">
        <f t="shared" si="7"/>
        <v>56.508648997751862</v>
      </c>
      <c r="T63">
        <f t="shared" si="8"/>
        <v>57.391596638341738</v>
      </c>
      <c r="U63">
        <f t="shared" si="9"/>
        <v>62.689282481880973</v>
      </c>
      <c r="V63">
        <f t="shared" si="10"/>
        <v>67.986968325420207</v>
      </c>
      <c r="W63">
        <f t="shared" si="11"/>
        <v>73.284654168959449</v>
      </c>
      <c r="X63">
        <f t="shared" si="12"/>
        <v>83.880025856037918</v>
      </c>
    </row>
    <row r="64" spans="1:24" x14ac:dyDescent="0.2">
      <c r="A64" t="s">
        <v>98</v>
      </c>
      <c r="B64" s="13">
        <f t="shared" si="4"/>
        <v>1</v>
      </c>
      <c r="C64">
        <v>22</v>
      </c>
      <c r="D64">
        <v>43</v>
      </c>
      <c r="E64">
        <v>55</v>
      </c>
      <c r="F64">
        <v>62</v>
      </c>
      <c r="G64">
        <v>68</v>
      </c>
      <c r="H64" s="13">
        <f t="shared" si="15"/>
        <v>74</v>
      </c>
      <c r="I64" s="13">
        <f t="shared" si="15"/>
        <v>80</v>
      </c>
      <c r="J64" s="13">
        <f t="shared" si="15"/>
        <v>92</v>
      </c>
      <c r="L64">
        <v>35.1</v>
      </c>
      <c r="N64">
        <v>0.84804815772972064</v>
      </c>
      <c r="P64">
        <f t="shared" si="1"/>
        <v>0.84804815772972064</v>
      </c>
      <c r="Q64">
        <f t="shared" si="5"/>
        <v>18.657059470053856</v>
      </c>
      <c r="R64">
        <f t="shared" si="6"/>
        <v>36.46607078237799</v>
      </c>
      <c r="S64">
        <f t="shared" si="7"/>
        <v>46.642648675134637</v>
      </c>
      <c r="T64">
        <f t="shared" si="8"/>
        <v>52.578985779242679</v>
      </c>
      <c r="U64">
        <f t="shared" si="9"/>
        <v>57.667274725621006</v>
      </c>
      <c r="V64">
        <f t="shared" si="10"/>
        <v>62.755563671999326</v>
      </c>
      <c r="W64">
        <f t="shared" si="11"/>
        <v>67.843852618377653</v>
      </c>
      <c r="X64">
        <f t="shared" si="12"/>
        <v>78.020430511134293</v>
      </c>
    </row>
    <row r="65" spans="1:27" x14ac:dyDescent="0.2">
      <c r="A65" t="s">
        <v>99</v>
      </c>
      <c r="B65" s="13">
        <f t="shared" si="4"/>
        <v>10</v>
      </c>
      <c r="C65">
        <v>28</v>
      </c>
      <c r="D65">
        <v>46</v>
      </c>
      <c r="E65">
        <v>58</v>
      </c>
      <c r="F65">
        <v>64</v>
      </c>
      <c r="G65">
        <v>63</v>
      </c>
      <c r="H65">
        <v>76</v>
      </c>
      <c r="I65" s="13">
        <f t="shared" si="15"/>
        <v>89</v>
      </c>
      <c r="J65" s="13">
        <v>100</v>
      </c>
      <c r="L65">
        <v>31.7</v>
      </c>
      <c r="N65">
        <v>0.84804815772972064</v>
      </c>
      <c r="P65">
        <f t="shared" si="1"/>
        <v>8.4804815772972066</v>
      </c>
      <c r="Q65">
        <f t="shared" si="5"/>
        <v>23.745348416432179</v>
      </c>
      <c r="R65">
        <f t="shared" si="6"/>
        <v>39.010215255567147</v>
      </c>
      <c r="S65">
        <f t="shared" si="7"/>
        <v>49.186793148323794</v>
      </c>
      <c r="T65">
        <f t="shared" si="8"/>
        <v>54.275082094702121</v>
      </c>
      <c r="U65">
        <f t="shared" si="9"/>
        <v>53.4270339369724</v>
      </c>
      <c r="V65">
        <f t="shared" si="10"/>
        <v>64.451659987458768</v>
      </c>
      <c r="W65">
        <f t="shared" si="11"/>
        <v>75.476286037945144</v>
      </c>
      <c r="X65">
        <f t="shared" si="12"/>
        <v>84.804815772972063</v>
      </c>
    </row>
    <row r="66" spans="1:27" x14ac:dyDescent="0.2">
      <c r="A66" t="s">
        <v>53</v>
      </c>
      <c r="B66" s="13">
        <f t="shared" si="4"/>
        <v>19</v>
      </c>
      <c r="C66">
        <v>29</v>
      </c>
      <c r="D66">
        <v>39</v>
      </c>
      <c r="E66">
        <v>49</v>
      </c>
      <c r="F66">
        <v>60</v>
      </c>
      <c r="G66">
        <v>72</v>
      </c>
      <c r="H66" s="13">
        <f t="shared" si="15"/>
        <v>84</v>
      </c>
      <c r="I66" s="13">
        <f t="shared" si="15"/>
        <v>96</v>
      </c>
      <c r="J66" s="13">
        <v>100</v>
      </c>
      <c r="L66">
        <v>40.9</v>
      </c>
      <c r="N66">
        <v>0.81649655089226403</v>
      </c>
      <c r="P66">
        <f t="shared" si="1"/>
        <v>15.513434466953017</v>
      </c>
      <c r="Q66">
        <f t="shared" si="5"/>
        <v>23.678399975875656</v>
      </c>
      <c r="R66">
        <f t="shared" si="6"/>
        <v>31.843365484798298</v>
      </c>
      <c r="S66">
        <f t="shared" si="7"/>
        <v>40.008330993720939</v>
      </c>
      <c r="T66">
        <f t="shared" si="8"/>
        <v>48.989793053535841</v>
      </c>
      <c r="U66">
        <f t="shared" si="9"/>
        <v>58.787751664243011</v>
      </c>
      <c r="V66">
        <f t="shared" si="10"/>
        <v>68.585710274950173</v>
      </c>
      <c r="W66">
        <f t="shared" si="11"/>
        <v>78.383668885657343</v>
      </c>
      <c r="X66">
        <f>$N66*J66</f>
        <v>81.6496550892264</v>
      </c>
    </row>
    <row r="67" spans="1:27" x14ac:dyDescent="0.2">
      <c r="B67" s="3">
        <v>10</v>
      </c>
      <c r="C67" s="3">
        <v>20</v>
      </c>
      <c r="D67" s="3">
        <v>30</v>
      </c>
      <c r="E67" s="3">
        <v>40</v>
      </c>
      <c r="F67" s="3">
        <v>50</v>
      </c>
      <c r="G67" s="3">
        <v>60</v>
      </c>
      <c r="H67" s="3">
        <v>70</v>
      </c>
      <c r="I67" s="3">
        <v>80</v>
      </c>
      <c r="J67" s="3">
        <v>100</v>
      </c>
      <c r="L67">
        <f>AVERAGE(L12:L66)</f>
        <v>41.424909090909075</v>
      </c>
    </row>
    <row r="68" spans="1:27" x14ac:dyDescent="0.2">
      <c r="B68">
        <f>AVERAGE(B12:B66)</f>
        <v>3.5545454545454547</v>
      </c>
      <c r="C68">
        <f t="shared" ref="C68:J68" si="16">AVERAGE(C12:C66)</f>
        <v>19</v>
      </c>
      <c r="D68">
        <f t="shared" si="16"/>
        <v>36.799999999999997</v>
      </c>
      <c r="E68">
        <f t="shared" si="16"/>
        <v>49.563636363636363</v>
      </c>
      <c r="F68">
        <f t="shared" si="16"/>
        <v>58.5</v>
      </c>
      <c r="G68">
        <f t="shared" si="16"/>
        <v>67.345454545454544</v>
      </c>
      <c r="H68">
        <f t="shared" si="16"/>
        <v>73.5</v>
      </c>
      <c r="I68">
        <f t="shared" si="16"/>
        <v>80.527272727272731</v>
      </c>
      <c r="J68">
        <f t="shared" si="16"/>
        <v>91.25454545454545</v>
      </c>
      <c r="N68">
        <f>SUM(N12:N66)</f>
        <v>53.028905572586254</v>
      </c>
      <c r="O68" t="s">
        <v>241</v>
      </c>
      <c r="P68">
        <f>SUM(P12:P66)/$N$68</f>
        <v>3.479981477153915</v>
      </c>
      <c r="Q68">
        <f t="shared" ref="Q68:W68" si="17">SUM(Q12:Q66)/$N$68</f>
        <v>18.939914755084736</v>
      </c>
      <c r="R68">
        <f t="shared" si="17"/>
        <v>36.738710364056899</v>
      </c>
      <c r="S68">
        <f t="shared" si="17"/>
        <v>49.508572972873367</v>
      </c>
      <c r="T68">
        <f t="shared" si="17"/>
        <v>58.501112600083829</v>
      </c>
      <c r="U68">
        <f t="shared" si="17"/>
        <v>67.390367233613929</v>
      </c>
      <c r="V68">
        <f t="shared" si="17"/>
        <v>73.548122304401403</v>
      </c>
      <c r="W68">
        <f t="shared" si="17"/>
        <v>80.563193493461256</v>
      </c>
      <c r="X68">
        <f>SUM(X12:X66)/$N$68</f>
        <v>91.33500038785688</v>
      </c>
      <c r="Z68" t="s">
        <v>195</v>
      </c>
      <c r="AA68">
        <v>41.3</v>
      </c>
    </row>
    <row r="69" spans="1:27" x14ac:dyDescent="0.2">
      <c r="A69" t="s">
        <v>190</v>
      </c>
      <c r="B69">
        <f>STDEV(B12:B66)</f>
        <v>4.9634522850389713</v>
      </c>
      <c r="C69">
        <f t="shared" ref="C69:J69" si="18">STDEV(C12:C66)</f>
        <v>9.525793444156804</v>
      </c>
      <c r="D69">
        <f t="shared" si="18"/>
        <v>11.94609807674704</v>
      </c>
      <c r="E69">
        <f t="shared" si="18"/>
        <v>12.013516517846858</v>
      </c>
      <c r="F69">
        <f t="shared" si="18"/>
        <v>12.427940444969298</v>
      </c>
      <c r="G69">
        <f t="shared" si="18"/>
        <v>11.240169666931823</v>
      </c>
      <c r="H69">
        <f t="shared" si="18"/>
        <v>11.352108631015225</v>
      </c>
      <c r="I69">
        <f t="shared" si="18"/>
        <v>11.09029362977433</v>
      </c>
      <c r="J69">
        <f t="shared" si="18"/>
        <v>11.064153298625602</v>
      </c>
      <c r="O69" t="s">
        <v>209</v>
      </c>
      <c r="P69" s="2">
        <f>STDEV(P12:P66)/SQRT(COUNT(P12:P66))</f>
        <v>0.62057660718861996</v>
      </c>
      <c r="Q69" s="2">
        <f t="shared" ref="Q69:X69" si="19">STDEV(Q12:Q66)/SQRT(COUNT(Q12:Q66))</f>
        <v>1.2515099734082926</v>
      </c>
      <c r="R69" s="2">
        <f t="shared" si="19"/>
        <v>1.5838892917905523</v>
      </c>
      <c r="S69" s="2">
        <f t="shared" si="19"/>
        <v>1.6031511073833364</v>
      </c>
      <c r="T69" s="2">
        <f t="shared" si="19"/>
        <v>1.7006324789533416</v>
      </c>
      <c r="U69" s="2">
        <f t="shared" si="19"/>
        <v>1.5919998105298114</v>
      </c>
      <c r="V69" s="2">
        <f t="shared" si="19"/>
        <v>1.6177352247713848</v>
      </c>
      <c r="W69" s="2">
        <f t="shared" si="19"/>
        <v>1.5729792517994556</v>
      </c>
      <c r="X69" s="2">
        <f t="shared" si="19"/>
        <v>1.6016937688830943</v>
      </c>
      <c r="Y69" s="2"/>
    </row>
    <row r="70" spans="1:27" x14ac:dyDescent="0.2">
      <c r="A70" t="s">
        <v>209</v>
      </c>
      <c r="B70">
        <f>B69/SQRT(COUNT(B12:B66))</f>
        <v>0.66927176958322787</v>
      </c>
      <c r="C70">
        <f t="shared" ref="C70:J70" si="20">C69/SQRT(COUNT(C12:C66))</f>
        <v>1.2844577259807541</v>
      </c>
      <c r="D70">
        <f t="shared" si="20"/>
        <v>1.6108115360630511</v>
      </c>
      <c r="E70">
        <f t="shared" si="20"/>
        <v>1.6199022368064477</v>
      </c>
      <c r="F70">
        <f t="shared" si="20"/>
        <v>1.675783147739933</v>
      </c>
      <c r="G70">
        <f t="shared" si="20"/>
        <v>1.5156241687017882</v>
      </c>
      <c r="H70">
        <f t="shared" si="20"/>
        <v>1.5307180155396496</v>
      </c>
      <c r="I70">
        <f t="shared" si="20"/>
        <v>1.4954148879741647</v>
      </c>
      <c r="J70">
        <f t="shared" si="20"/>
        <v>1.4918901264411213</v>
      </c>
      <c r="O70" t="s">
        <v>300</v>
      </c>
      <c r="P70">
        <f>P68+P69</f>
        <v>4.1005580843425351</v>
      </c>
      <c r="Q70">
        <f t="shared" ref="Q70:X70" si="21">Q68+Q69</f>
        <v>20.191424728493029</v>
      </c>
      <c r="R70">
        <f t="shared" si="21"/>
        <v>38.322599655847455</v>
      </c>
      <c r="S70">
        <f t="shared" si="21"/>
        <v>51.111724080256707</v>
      </c>
      <c r="T70">
        <f t="shared" si="21"/>
        <v>60.201745079037167</v>
      </c>
      <c r="U70">
        <f t="shared" si="21"/>
        <v>68.982367044143743</v>
      </c>
      <c r="V70">
        <f t="shared" si="21"/>
        <v>75.165857529172783</v>
      </c>
      <c r="W70">
        <f t="shared" si="21"/>
        <v>82.136172745260708</v>
      </c>
      <c r="X70">
        <f t="shared" si="21"/>
        <v>92.936694156739975</v>
      </c>
      <c r="Z70" t="s">
        <v>302</v>
      </c>
      <c r="AA70">
        <v>39.799999999999997</v>
      </c>
    </row>
    <row r="71" spans="1:27" x14ac:dyDescent="0.2">
      <c r="A71" t="s">
        <v>207</v>
      </c>
      <c r="B71">
        <f>B68+B70</f>
        <v>4.2238172241286822</v>
      </c>
      <c r="C71">
        <f t="shared" ref="C71:J71" si="22">C68+C70</f>
        <v>20.284457725980754</v>
      </c>
      <c r="D71">
        <f t="shared" si="22"/>
        <v>38.410811536063051</v>
      </c>
      <c r="E71">
        <f t="shared" si="22"/>
        <v>51.183538600442809</v>
      </c>
      <c r="F71">
        <f t="shared" si="22"/>
        <v>60.175783147739935</v>
      </c>
      <c r="G71">
        <f t="shared" si="22"/>
        <v>68.861078714156335</v>
      </c>
      <c r="H71">
        <f t="shared" si="22"/>
        <v>75.030718015539648</v>
      </c>
      <c r="I71">
        <f t="shared" si="22"/>
        <v>82.022687615246895</v>
      </c>
      <c r="J71">
        <f t="shared" si="22"/>
        <v>92.746435580986571</v>
      </c>
      <c r="O71" t="s">
        <v>301</v>
      </c>
      <c r="P71">
        <f>P68-P69</f>
        <v>2.859404869965295</v>
      </c>
      <c r="Q71">
        <f t="shared" ref="Q71:X71" si="23">Q68-Q69</f>
        <v>17.688404781676443</v>
      </c>
      <c r="R71">
        <f t="shared" si="23"/>
        <v>35.154821072266344</v>
      </c>
      <c r="S71">
        <f t="shared" si="23"/>
        <v>47.905421865490027</v>
      </c>
      <c r="T71">
        <f t="shared" si="23"/>
        <v>56.800480121130491</v>
      </c>
      <c r="U71">
        <f t="shared" si="23"/>
        <v>65.798367423084116</v>
      </c>
      <c r="V71">
        <f t="shared" si="23"/>
        <v>71.930387079630023</v>
      </c>
      <c r="W71">
        <f t="shared" si="23"/>
        <v>78.990214241661803</v>
      </c>
      <c r="X71">
        <f t="shared" si="23"/>
        <v>89.733306618973785</v>
      </c>
      <c r="Z71" t="s">
        <v>303</v>
      </c>
      <c r="AA71">
        <v>42.9</v>
      </c>
    </row>
    <row r="72" spans="1:27" x14ac:dyDescent="0.2">
      <c r="A72" t="s">
        <v>208</v>
      </c>
      <c r="B72">
        <f>B68-B70</f>
        <v>2.8852736849622267</v>
      </c>
      <c r="C72">
        <f t="shared" ref="C72:J72" si="24">C68-C70</f>
        <v>17.715542274019246</v>
      </c>
      <c r="D72">
        <f t="shared" si="24"/>
        <v>35.189188463936944</v>
      </c>
      <c r="E72">
        <f t="shared" si="24"/>
        <v>47.943734126829916</v>
      </c>
      <c r="F72">
        <f t="shared" si="24"/>
        <v>56.824216852260065</v>
      </c>
      <c r="G72">
        <f t="shared" si="24"/>
        <v>65.829830376752753</v>
      </c>
      <c r="H72">
        <f t="shared" si="24"/>
        <v>71.969281984460352</v>
      </c>
      <c r="I72">
        <f t="shared" si="24"/>
        <v>79.031857839298567</v>
      </c>
      <c r="J72">
        <f t="shared" si="24"/>
        <v>89.76265532810433</v>
      </c>
    </row>
    <row r="74" spans="1:27" x14ac:dyDescent="0.2">
      <c r="J74" t="s">
        <v>115</v>
      </c>
    </row>
    <row r="75" spans="1:27" x14ac:dyDescent="0.2">
      <c r="K75">
        <v>41.3</v>
      </c>
    </row>
    <row r="76" spans="1:27" x14ac:dyDescent="0.2">
      <c r="J76" t="s">
        <v>210</v>
      </c>
      <c r="K76">
        <v>39.799999999999997</v>
      </c>
    </row>
    <row r="77" spans="1:27" x14ac:dyDescent="0.2">
      <c r="J77" t="s">
        <v>211</v>
      </c>
      <c r="K77">
        <v>42.8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86"/>
  <sheetViews>
    <sheetView workbookViewId="0">
      <selection activeCell="I20" sqref="I20"/>
    </sheetView>
  </sheetViews>
  <sheetFormatPr baseColWidth="10" defaultColWidth="7.33203125" defaultRowHeight="16" x14ac:dyDescent="0.2"/>
  <sheetData>
    <row r="2" spans="1:13" x14ac:dyDescent="0.2">
      <c r="A2" s="5"/>
      <c r="B2" s="5"/>
      <c r="C2" s="5"/>
      <c r="D2" s="5" t="s">
        <v>289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>
        <v>111</v>
      </c>
      <c r="L5" s="5"/>
      <c r="M5" s="5"/>
    </row>
    <row r="6" spans="1:13" x14ac:dyDescent="0.2">
      <c r="A6" s="5"/>
      <c r="B6" s="7"/>
      <c r="C6" s="7"/>
      <c r="D6" s="7"/>
      <c r="E6" s="7"/>
      <c r="F6" s="7"/>
      <c r="G6" s="7"/>
      <c r="H6" s="7"/>
      <c r="I6" s="7"/>
      <c r="J6" s="7"/>
      <c r="K6" s="8">
        <v>40.9</v>
      </c>
      <c r="L6" s="6">
        <v>35.299999999999997</v>
      </c>
      <c r="M6" s="5"/>
    </row>
    <row r="7" spans="1:13" x14ac:dyDescent="0.2">
      <c r="A7" s="5"/>
      <c r="B7" s="7"/>
      <c r="C7" s="7"/>
      <c r="D7" s="7"/>
      <c r="E7" s="7"/>
      <c r="F7" s="7"/>
      <c r="G7" s="7"/>
      <c r="H7" s="7"/>
      <c r="I7" s="7"/>
      <c r="J7" s="8">
        <v>35.1</v>
      </c>
      <c r="K7" s="8">
        <v>31.7</v>
      </c>
      <c r="L7" s="6">
        <v>32</v>
      </c>
      <c r="M7" s="5"/>
    </row>
    <row r="8" spans="1:13" x14ac:dyDescent="0.2">
      <c r="A8" s="5"/>
      <c r="B8" s="7"/>
      <c r="C8" s="7"/>
      <c r="D8" s="7"/>
      <c r="E8" s="7"/>
      <c r="F8" s="7"/>
      <c r="G8" s="7"/>
      <c r="H8" s="7"/>
      <c r="I8" s="8">
        <v>39.700000000000003</v>
      </c>
      <c r="J8" s="8">
        <v>33.700000000000003</v>
      </c>
      <c r="K8" s="8">
        <v>31.2</v>
      </c>
      <c r="L8" s="6">
        <v>28</v>
      </c>
      <c r="M8" s="5"/>
    </row>
    <row r="9" spans="1:13" x14ac:dyDescent="0.2">
      <c r="A9" s="5"/>
      <c r="B9" s="7"/>
      <c r="C9" s="7"/>
      <c r="D9" s="7"/>
      <c r="E9" s="7"/>
      <c r="F9" s="7"/>
      <c r="G9" s="7"/>
      <c r="H9" s="8">
        <v>45.6</v>
      </c>
      <c r="I9" s="8">
        <v>34.799999999999997</v>
      </c>
      <c r="J9" s="8">
        <v>37.9</v>
      </c>
      <c r="K9" s="8">
        <v>32.9</v>
      </c>
      <c r="L9" s="6">
        <v>24</v>
      </c>
      <c r="M9" s="5"/>
    </row>
    <row r="10" spans="1:13" x14ac:dyDescent="0.2">
      <c r="A10" s="5"/>
      <c r="B10" s="7"/>
      <c r="C10" s="7"/>
      <c r="D10" s="7"/>
      <c r="E10" s="7"/>
      <c r="F10" s="7"/>
      <c r="G10" s="8">
        <v>44.6</v>
      </c>
      <c r="H10" s="8">
        <v>49.8</v>
      </c>
      <c r="I10" s="8">
        <v>48.9</v>
      </c>
      <c r="J10" s="8">
        <v>41.5</v>
      </c>
      <c r="K10" s="8">
        <v>36.9</v>
      </c>
      <c r="L10" s="6">
        <v>20</v>
      </c>
      <c r="M10" s="5"/>
    </row>
    <row r="11" spans="1:13" x14ac:dyDescent="0.2">
      <c r="A11" s="5"/>
      <c r="B11" s="7"/>
      <c r="C11" s="7"/>
      <c r="D11" s="7"/>
      <c r="E11" s="7"/>
      <c r="F11" s="8">
        <v>39</v>
      </c>
      <c r="G11" s="8">
        <v>46.4</v>
      </c>
      <c r="H11" s="8">
        <v>45.1</v>
      </c>
      <c r="I11" s="8">
        <v>49.6</v>
      </c>
      <c r="J11" s="8">
        <v>40.799999999999997</v>
      </c>
      <c r="K11" s="8">
        <v>42.9</v>
      </c>
      <c r="L11" s="6">
        <v>16</v>
      </c>
      <c r="M11" s="5"/>
    </row>
    <row r="12" spans="1:13" x14ac:dyDescent="0.2">
      <c r="A12" s="5"/>
      <c r="B12" s="7"/>
      <c r="C12" s="7"/>
      <c r="D12" s="7"/>
      <c r="E12" s="8">
        <v>35.4</v>
      </c>
      <c r="F12" s="8">
        <v>32.5</v>
      </c>
      <c r="G12" s="8">
        <v>46.1</v>
      </c>
      <c r="H12" s="8">
        <v>50.1</v>
      </c>
      <c r="I12" s="8">
        <v>47.9</v>
      </c>
      <c r="J12" s="8">
        <v>50.5</v>
      </c>
      <c r="K12" s="8">
        <v>47.6</v>
      </c>
      <c r="L12" s="6">
        <v>12</v>
      </c>
      <c r="M12" s="5"/>
    </row>
    <row r="13" spans="1:13" x14ac:dyDescent="0.2">
      <c r="A13" s="5"/>
      <c r="B13" s="7"/>
      <c r="C13" s="7"/>
      <c r="D13" s="8">
        <v>25.8</v>
      </c>
      <c r="E13" s="8">
        <v>35.4</v>
      </c>
      <c r="F13" s="8">
        <v>41.4</v>
      </c>
      <c r="G13" s="8">
        <v>45.9</v>
      </c>
      <c r="H13" s="8">
        <v>56.6</v>
      </c>
      <c r="I13" s="8">
        <v>52.1</v>
      </c>
      <c r="J13" s="8">
        <v>52.2</v>
      </c>
      <c r="K13" s="8">
        <v>49.3</v>
      </c>
      <c r="L13" s="6">
        <v>8</v>
      </c>
      <c r="M13" s="5"/>
    </row>
    <row r="14" spans="1:13" x14ac:dyDescent="0.2">
      <c r="A14" s="5"/>
      <c r="B14" s="7"/>
      <c r="C14" s="8">
        <v>23.2</v>
      </c>
      <c r="D14" s="8">
        <v>22.3</v>
      </c>
      <c r="E14" s="8">
        <v>29</v>
      </c>
      <c r="F14" s="8">
        <v>40.5</v>
      </c>
      <c r="G14" s="8">
        <v>41.87</v>
      </c>
      <c r="H14" s="8">
        <v>53.1</v>
      </c>
      <c r="I14" s="8">
        <v>57.2</v>
      </c>
      <c r="J14" s="8">
        <v>53.5</v>
      </c>
      <c r="K14" s="8">
        <v>45.6</v>
      </c>
      <c r="L14" s="6">
        <v>4</v>
      </c>
      <c r="M14" s="5"/>
    </row>
    <row r="15" spans="1:13" x14ac:dyDescent="0.2">
      <c r="A15" s="5">
        <v>100</v>
      </c>
      <c r="B15" s="8">
        <v>22.5</v>
      </c>
      <c r="C15" s="8">
        <v>22.2</v>
      </c>
      <c r="D15" s="8">
        <v>30.5</v>
      </c>
      <c r="E15" s="8">
        <v>29.3</v>
      </c>
      <c r="F15" s="8">
        <v>31.5</v>
      </c>
      <c r="G15" s="8">
        <v>45.5</v>
      </c>
      <c r="H15" s="8">
        <v>54.1</v>
      </c>
      <c r="I15" s="8">
        <v>60</v>
      </c>
      <c r="J15" s="8">
        <v>53</v>
      </c>
      <c r="K15" s="8">
        <v>45.7</v>
      </c>
      <c r="L15" s="6">
        <v>0</v>
      </c>
      <c r="M15" s="5"/>
    </row>
    <row r="16" spans="1:13" x14ac:dyDescent="0.2">
      <c r="A16" s="5"/>
      <c r="B16" s="6">
        <v>0</v>
      </c>
      <c r="C16" s="6">
        <v>5</v>
      </c>
      <c r="D16" s="6">
        <v>10</v>
      </c>
      <c r="E16" s="6">
        <v>15</v>
      </c>
      <c r="F16" s="6">
        <v>20</v>
      </c>
      <c r="G16" s="6">
        <v>25</v>
      </c>
      <c r="H16" s="6">
        <v>30</v>
      </c>
      <c r="I16" s="6">
        <v>35</v>
      </c>
      <c r="J16" s="6">
        <v>40</v>
      </c>
      <c r="K16" s="6">
        <v>45</v>
      </c>
      <c r="L16" s="6"/>
      <c r="M16" s="5"/>
    </row>
    <row r="17" spans="1:1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>
        <v>110</v>
      </c>
      <c r="M17" s="5"/>
    </row>
    <row r="18" spans="1:1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">
      <c r="A19" s="5"/>
      <c r="B19" s="6">
        <v>0</v>
      </c>
      <c r="C19" s="6">
        <v>5</v>
      </c>
      <c r="D19" s="6">
        <v>10</v>
      </c>
      <c r="E19" s="6">
        <v>15</v>
      </c>
      <c r="F19" s="6">
        <v>20</v>
      </c>
      <c r="G19" s="6">
        <v>25</v>
      </c>
      <c r="H19" s="6">
        <v>30</v>
      </c>
      <c r="I19" s="6">
        <v>35</v>
      </c>
      <c r="J19" s="6">
        <v>40</v>
      </c>
      <c r="K19" s="6">
        <v>45</v>
      </c>
      <c r="L19" s="5"/>
      <c r="M19" s="5"/>
    </row>
    <row r="20" spans="1:13" x14ac:dyDescent="0.2">
      <c r="A20" s="5">
        <v>0</v>
      </c>
      <c r="B20" s="8">
        <v>22.5</v>
      </c>
      <c r="C20" s="8">
        <v>22.2</v>
      </c>
      <c r="D20" s="8">
        <v>30.5</v>
      </c>
      <c r="E20" s="8">
        <v>29.3</v>
      </c>
      <c r="F20" s="8">
        <v>31.5</v>
      </c>
      <c r="G20" s="8">
        <v>45.5</v>
      </c>
      <c r="H20" s="8">
        <v>54.1</v>
      </c>
      <c r="I20" s="8">
        <v>60</v>
      </c>
      <c r="J20" s="8">
        <v>53</v>
      </c>
      <c r="K20" s="8">
        <v>45.7</v>
      </c>
      <c r="L20" s="6"/>
      <c r="M20" s="5"/>
    </row>
    <row r="21" spans="1:13" x14ac:dyDescent="0.2">
      <c r="A21" s="5">
        <v>4</v>
      </c>
      <c r="B21" s="5">
        <v>0</v>
      </c>
      <c r="C21" s="8">
        <v>23.2</v>
      </c>
      <c r="D21" s="8">
        <v>22.3</v>
      </c>
      <c r="E21" s="8">
        <v>29</v>
      </c>
      <c r="F21" s="8">
        <v>40.5</v>
      </c>
      <c r="G21" s="8">
        <v>41.87</v>
      </c>
      <c r="H21" s="8">
        <v>53.1</v>
      </c>
      <c r="I21" s="8">
        <v>57.2</v>
      </c>
      <c r="J21" s="8">
        <v>53.5</v>
      </c>
      <c r="K21" s="8">
        <v>45.6</v>
      </c>
      <c r="L21" s="5"/>
      <c r="M21" s="5"/>
    </row>
    <row r="22" spans="1:13" x14ac:dyDescent="0.2">
      <c r="A22" s="5">
        <v>8</v>
      </c>
      <c r="B22" s="5">
        <v>0</v>
      </c>
      <c r="C22" s="5">
        <v>0</v>
      </c>
      <c r="D22" s="8">
        <v>25.8</v>
      </c>
      <c r="E22" s="8">
        <v>35.4</v>
      </c>
      <c r="F22" s="8">
        <v>41.4</v>
      </c>
      <c r="G22" s="8">
        <v>45.9</v>
      </c>
      <c r="H22" s="8">
        <v>56.6</v>
      </c>
      <c r="I22" s="8">
        <v>52.1</v>
      </c>
      <c r="J22" s="8">
        <v>52.2</v>
      </c>
      <c r="K22" s="8">
        <v>49.3</v>
      </c>
      <c r="L22" s="5"/>
    </row>
    <row r="23" spans="1:13" x14ac:dyDescent="0.2">
      <c r="A23" s="5">
        <v>12</v>
      </c>
      <c r="B23" s="5">
        <v>0</v>
      </c>
      <c r="C23" s="5">
        <v>0</v>
      </c>
      <c r="D23" s="5">
        <v>0</v>
      </c>
      <c r="E23" s="8">
        <v>35.4</v>
      </c>
      <c r="F23" s="8">
        <v>32.5</v>
      </c>
      <c r="G23" s="8">
        <v>46.1</v>
      </c>
      <c r="H23" s="8">
        <v>50.1</v>
      </c>
      <c r="I23" s="8">
        <v>47.9</v>
      </c>
      <c r="J23" s="8">
        <v>50.5</v>
      </c>
      <c r="K23" s="8">
        <v>47.6</v>
      </c>
      <c r="L23" s="5"/>
    </row>
    <row r="24" spans="1:13" x14ac:dyDescent="0.2">
      <c r="A24" s="5">
        <v>16</v>
      </c>
      <c r="B24" s="5">
        <v>0</v>
      </c>
      <c r="C24" s="5">
        <v>0</v>
      </c>
      <c r="D24" s="5">
        <v>0</v>
      </c>
      <c r="E24" s="5">
        <v>0</v>
      </c>
      <c r="F24" s="8">
        <v>39</v>
      </c>
      <c r="G24" s="8">
        <v>46.4</v>
      </c>
      <c r="H24" s="8">
        <v>45.1</v>
      </c>
      <c r="I24" s="8">
        <v>49.6</v>
      </c>
      <c r="J24" s="8">
        <v>40.799999999999997</v>
      </c>
      <c r="K24" s="8">
        <v>42.9</v>
      </c>
      <c r="L24" s="5"/>
    </row>
    <row r="25" spans="1:13" x14ac:dyDescent="0.2">
      <c r="A25" s="5">
        <v>20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10">
        <v>44.6</v>
      </c>
      <c r="H25" s="8">
        <v>49.8</v>
      </c>
      <c r="I25" s="8">
        <v>48.9</v>
      </c>
      <c r="J25" s="8">
        <v>41.5</v>
      </c>
      <c r="K25" s="8">
        <v>36.9</v>
      </c>
      <c r="L25" s="5"/>
    </row>
    <row r="26" spans="1:13" x14ac:dyDescent="0.2">
      <c r="A26" s="5">
        <v>24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8">
        <v>45.6</v>
      </c>
      <c r="I26" s="8">
        <v>34.799999999999997</v>
      </c>
      <c r="J26" s="8">
        <v>37.9</v>
      </c>
      <c r="K26" s="8">
        <v>32.9</v>
      </c>
      <c r="L26" s="5"/>
    </row>
    <row r="27" spans="1:13" x14ac:dyDescent="0.2">
      <c r="A27" s="5">
        <v>28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8">
        <v>39.700000000000003</v>
      </c>
      <c r="J27" s="8">
        <v>33.700000000000003</v>
      </c>
      <c r="K27" s="8">
        <v>31.2</v>
      </c>
      <c r="L27" s="5"/>
    </row>
    <row r="28" spans="1:13" x14ac:dyDescent="0.2">
      <c r="A28" s="5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8">
        <v>35.1</v>
      </c>
      <c r="K28" s="8">
        <v>31.7</v>
      </c>
      <c r="L28" s="5"/>
    </row>
    <row r="29" spans="1:13" x14ac:dyDescent="0.2">
      <c r="A29" s="5">
        <v>35.299999999999997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8">
        <v>40.9</v>
      </c>
      <c r="L29" s="5"/>
    </row>
    <row r="30" spans="1:13" x14ac:dyDescent="0.2">
      <c r="A30" s="5"/>
      <c r="B30" s="5"/>
      <c r="C30" s="5"/>
      <c r="E30" s="5"/>
      <c r="F30" s="5"/>
      <c r="G30" s="5"/>
      <c r="H30" s="5"/>
      <c r="I30" s="5"/>
      <c r="J30" s="5"/>
      <c r="L30" s="5"/>
    </row>
    <row r="31" spans="1:13" x14ac:dyDescent="0.2">
      <c r="A31" s="5"/>
      <c r="B31" s="5" t="s">
        <v>85</v>
      </c>
      <c r="C31" s="5" t="s">
        <v>86</v>
      </c>
      <c r="D31" s="5" t="s">
        <v>87</v>
      </c>
      <c r="E31" s="5"/>
      <c r="F31" s="5"/>
      <c r="H31" s="5"/>
      <c r="I31" s="5"/>
      <c r="J31" s="5"/>
      <c r="L31" s="5"/>
    </row>
    <row r="32" spans="1:13" x14ac:dyDescent="0.2">
      <c r="A32" s="5"/>
      <c r="B32" s="9">
        <v>0</v>
      </c>
      <c r="C32" s="9">
        <v>0</v>
      </c>
      <c r="D32">
        <v>22.5</v>
      </c>
      <c r="E32" s="5"/>
    </row>
    <row r="33" spans="2:4" x14ac:dyDescent="0.2">
      <c r="B33" s="9">
        <v>5</v>
      </c>
      <c r="C33" s="9">
        <v>0</v>
      </c>
      <c r="D33">
        <v>22.2</v>
      </c>
    </row>
    <row r="34" spans="2:4" x14ac:dyDescent="0.2">
      <c r="B34" s="9">
        <v>10</v>
      </c>
      <c r="C34" s="9">
        <v>0</v>
      </c>
      <c r="D34">
        <v>30.5</v>
      </c>
    </row>
    <row r="35" spans="2:4" x14ac:dyDescent="0.2">
      <c r="B35" s="9">
        <v>15</v>
      </c>
      <c r="C35" s="9">
        <v>0</v>
      </c>
      <c r="D35">
        <v>29.3</v>
      </c>
    </row>
    <row r="36" spans="2:4" x14ac:dyDescent="0.2">
      <c r="B36" s="9">
        <v>20</v>
      </c>
      <c r="C36" s="9">
        <v>0</v>
      </c>
      <c r="D36">
        <v>31.5</v>
      </c>
    </row>
    <row r="37" spans="2:4" x14ac:dyDescent="0.2">
      <c r="B37" s="9">
        <v>25</v>
      </c>
      <c r="C37" s="9">
        <v>0</v>
      </c>
      <c r="D37">
        <v>45.5</v>
      </c>
    </row>
    <row r="38" spans="2:4" x14ac:dyDescent="0.2">
      <c r="B38" s="9">
        <v>30</v>
      </c>
      <c r="C38" s="9">
        <v>0</v>
      </c>
      <c r="D38">
        <v>54.1</v>
      </c>
    </row>
    <row r="39" spans="2:4" x14ac:dyDescent="0.2">
      <c r="B39" s="9">
        <v>35</v>
      </c>
      <c r="C39" s="9">
        <v>0</v>
      </c>
      <c r="D39">
        <v>60</v>
      </c>
    </row>
    <row r="40" spans="2:4" x14ac:dyDescent="0.2">
      <c r="B40" s="9">
        <v>40</v>
      </c>
      <c r="C40" s="9">
        <v>0</v>
      </c>
      <c r="D40">
        <v>53</v>
      </c>
    </row>
    <row r="41" spans="2:4" x14ac:dyDescent="0.2">
      <c r="B41" s="9">
        <v>45</v>
      </c>
      <c r="C41" s="9">
        <v>0</v>
      </c>
      <c r="D41">
        <v>45.7</v>
      </c>
    </row>
    <row r="42" spans="2:4" x14ac:dyDescent="0.2">
      <c r="B42" s="9">
        <v>5</v>
      </c>
      <c r="C42" s="9">
        <v>4</v>
      </c>
      <c r="D42">
        <v>23.2</v>
      </c>
    </row>
    <row r="43" spans="2:4" x14ac:dyDescent="0.2">
      <c r="B43" s="9">
        <v>10</v>
      </c>
      <c r="C43" s="9">
        <v>4</v>
      </c>
      <c r="D43">
        <v>22.3</v>
      </c>
    </row>
    <row r="44" spans="2:4" x14ac:dyDescent="0.2">
      <c r="B44" s="9">
        <v>15</v>
      </c>
      <c r="C44" s="9">
        <v>4</v>
      </c>
      <c r="D44">
        <v>29</v>
      </c>
    </row>
    <row r="45" spans="2:4" x14ac:dyDescent="0.2">
      <c r="B45" s="9">
        <v>20</v>
      </c>
      <c r="C45" s="9">
        <v>4</v>
      </c>
      <c r="D45">
        <v>40.5</v>
      </c>
    </row>
    <row r="46" spans="2:4" x14ac:dyDescent="0.2">
      <c r="B46" s="9">
        <v>25</v>
      </c>
      <c r="C46" s="9">
        <v>4</v>
      </c>
      <c r="D46">
        <v>41.87</v>
      </c>
    </row>
    <row r="47" spans="2:4" x14ac:dyDescent="0.2">
      <c r="B47" s="9">
        <v>30</v>
      </c>
      <c r="C47" s="9">
        <v>4</v>
      </c>
      <c r="D47">
        <v>53.1</v>
      </c>
    </row>
    <row r="48" spans="2:4" x14ac:dyDescent="0.2">
      <c r="B48" s="9">
        <v>35</v>
      </c>
      <c r="C48" s="9">
        <v>4</v>
      </c>
      <c r="D48">
        <v>57.2</v>
      </c>
    </row>
    <row r="49" spans="2:4" x14ac:dyDescent="0.2">
      <c r="B49" s="9">
        <v>40</v>
      </c>
      <c r="C49" s="9">
        <v>4</v>
      </c>
      <c r="D49">
        <v>53.5</v>
      </c>
    </row>
    <row r="50" spans="2:4" x14ac:dyDescent="0.2">
      <c r="B50" s="9">
        <v>45</v>
      </c>
      <c r="C50" s="9">
        <v>4</v>
      </c>
      <c r="D50">
        <v>45.6</v>
      </c>
    </row>
    <row r="51" spans="2:4" x14ac:dyDescent="0.2">
      <c r="B51" s="9">
        <v>10</v>
      </c>
      <c r="C51" s="9">
        <v>8</v>
      </c>
      <c r="D51">
        <v>25.8</v>
      </c>
    </row>
    <row r="52" spans="2:4" x14ac:dyDescent="0.2">
      <c r="B52" s="9">
        <v>15</v>
      </c>
      <c r="C52" s="9">
        <v>8</v>
      </c>
      <c r="D52">
        <v>35.4</v>
      </c>
    </row>
    <row r="53" spans="2:4" x14ac:dyDescent="0.2">
      <c r="B53" s="9">
        <v>20</v>
      </c>
      <c r="C53" s="9">
        <v>8</v>
      </c>
      <c r="D53">
        <v>41.4</v>
      </c>
    </row>
    <row r="54" spans="2:4" x14ac:dyDescent="0.2">
      <c r="B54" s="9">
        <v>25</v>
      </c>
      <c r="C54" s="9">
        <v>8</v>
      </c>
      <c r="D54">
        <v>45.9</v>
      </c>
    </row>
    <row r="55" spans="2:4" x14ac:dyDescent="0.2">
      <c r="B55" s="9">
        <v>30</v>
      </c>
      <c r="C55" s="9">
        <v>8</v>
      </c>
      <c r="D55">
        <v>56.6</v>
      </c>
    </row>
    <row r="56" spans="2:4" x14ac:dyDescent="0.2">
      <c r="B56" s="9">
        <v>35</v>
      </c>
      <c r="C56" s="9">
        <v>8</v>
      </c>
      <c r="D56">
        <v>52.1</v>
      </c>
    </row>
    <row r="57" spans="2:4" x14ac:dyDescent="0.2">
      <c r="B57" s="9">
        <v>40</v>
      </c>
      <c r="C57" s="9">
        <v>8</v>
      </c>
      <c r="D57">
        <v>52.2</v>
      </c>
    </row>
    <row r="58" spans="2:4" x14ac:dyDescent="0.2">
      <c r="B58" s="9">
        <v>45</v>
      </c>
      <c r="C58" s="9">
        <v>8</v>
      </c>
      <c r="D58">
        <v>49.3</v>
      </c>
    </row>
    <row r="59" spans="2:4" x14ac:dyDescent="0.2">
      <c r="B59" s="9">
        <v>15</v>
      </c>
      <c r="C59" s="9">
        <v>12</v>
      </c>
      <c r="D59">
        <v>35.4</v>
      </c>
    </row>
    <row r="60" spans="2:4" x14ac:dyDescent="0.2">
      <c r="B60" s="9">
        <v>20</v>
      </c>
      <c r="C60" s="9">
        <v>12</v>
      </c>
      <c r="D60">
        <v>32.5</v>
      </c>
    </row>
    <row r="61" spans="2:4" x14ac:dyDescent="0.2">
      <c r="B61" s="9">
        <v>25</v>
      </c>
      <c r="C61" s="9">
        <v>12</v>
      </c>
      <c r="D61">
        <v>46.1</v>
      </c>
    </row>
    <row r="62" spans="2:4" x14ac:dyDescent="0.2">
      <c r="B62" s="9">
        <v>30</v>
      </c>
      <c r="C62" s="9">
        <v>12</v>
      </c>
      <c r="D62">
        <v>50.1</v>
      </c>
    </row>
    <row r="63" spans="2:4" x14ac:dyDescent="0.2">
      <c r="B63" s="9">
        <v>35</v>
      </c>
      <c r="C63" s="9">
        <v>12</v>
      </c>
      <c r="D63">
        <v>47.9</v>
      </c>
    </row>
    <row r="64" spans="2:4" x14ac:dyDescent="0.2">
      <c r="B64" s="9">
        <v>40</v>
      </c>
      <c r="C64" s="9">
        <v>12</v>
      </c>
      <c r="D64">
        <v>50.5</v>
      </c>
    </row>
    <row r="65" spans="2:4" x14ac:dyDescent="0.2">
      <c r="B65" s="9">
        <v>45</v>
      </c>
      <c r="C65" s="9">
        <v>12</v>
      </c>
      <c r="D65">
        <v>47.6</v>
      </c>
    </row>
    <row r="66" spans="2:4" x14ac:dyDescent="0.2">
      <c r="B66" s="9">
        <v>20</v>
      </c>
      <c r="C66" s="9">
        <v>16</v>
      </c>
      <c r="D66">
        <v>39</v>
      </c>
    </row>
    <row r="67" spans="2:4" x14ac:dyDescent="0.2">
      <c r="B67" s="9">
        <v>25</v>
      </c>
      <c r="C67" s="9">
        <v>16</v>
      </c>
      <c r="D67">
        <v>46.4</v>
      </c>
    </row>
    <row r="68" spans="2:4" x14ac:dyDescent="0.2">
      <c r="B68" s="9">
        <v>30</v>
      </c>
      <c r="C68" s="9">
        <v>16</v>
      </c>
      <c r="D68">
        <v>45.1</v>
      </c>
    </row>
    <row r="69" spans="2:4" x14ac:dyDescent="0.2">
      <c r="B69" s="9">
        <v>35</v>
      </c>
      <c r="C69" s="9">
        <v>16</v>
      </c>
      <c r="D69">
        <v>49.6</v>
      </c>
    </row>
    <row r="70" spans="2:4" x14ac:dyDescent="0.2">
      <c r="B70" s="9">
        <v>40</v>
      </c>
      <c r="C70" s="9">
        <v>16</v>
      </c>
      <c r="D70">
        <v>40.799999999999997</v>
      </c>
    </row>
    <row r="71" spans="2:4" x14ac:dyDescent="0.2">
      <c r="B71" s="9">
        <v>45</v>
      </c>
      <c r="C71" s="9">
        <v>16</v>
      </c>
      <c r="D71">
        <v>42.9</v>
      </c>
    </row>
    <row r="72" spans="2:4" x14ac:dyDescent="0.2">
      <c r="B72" s="9">
        <v>25</v>
      </c>
      <c r="C72" s="9">
        <v>20</v>
      </c>
      <c r="D72">
        <v>44.6</v>
      </c>
    </row>
    <row r="73" spans="2:4" x14ac:dyDescent="0.2">
      <c r="B73" s="9">
        <v>30</v>
      </c>
      <c r="C73" s="9">
        <v>20</v>
      </c>
      <c r="D73">
        <v>49.8</v>
      </c>
    </row>
    <row r="74" spans="2:4" x14ac:dyDescent="0.2">
      <c r="B74" s="9">
        <v>35</v>
      </c>
      <c r="C74" s="9">
        <v>20</v>
      </c>
      <c r="D74">
        <v>48.9</v>
      </c>
    </row>
    <row r="75" spans="2:4" x14ac:dyDescent="0.2">
      <c r="B75" s="9">
        <v>40</v>
      </c>
      <c r="C75" s="9">
        <v>20</v>
      </c>
      <c r="D75">
        <v>41.5</v>
      </c>
    </row>
    <row r="76" spans="2:4" x14ac:dyDescent="0.2">
      <c r="B76" s="9">
        <v>45</v>
      </c>
      <c r="C76" s="9">
        <v>20</v>
      </c>
      <c r="D76">
        <v>36.9</v>
      </c>
    </row>
    <row r="77" spans="2:4" x14ac:dyDescent="0.2">
      <c r="B77" s="9">
        <v>30</v>
      </c>
      <c r="C77" s="9">
        <v>24</v>
      </c>
      <c r="D77">
        <v>45.6</v>
      </c>
    </row>
    <row r="78" spans="2:4" x14ac:dyDescent="0.2">
      <c r="B78" s="9">
        <v>35</v>
      </c>
      <c r="C78" s="9">
        <v>24</v>
      </c>
      <c r="D78">
        <v>34.799999999999997</v>
      </c>
    </row>
    <row r="79" spans="2:4" x14ac:dyDescent="0.2">
      <c r="B79" s="9">
        <v>40</v>
      </c>
      <c r="C79" s="9">
        <v>24</v>
      </c>
      <c r="D79">
        <v>37.9</v>
      </c>
    </row>
    <row r="80" spans="2:4" x14ac:dyDescent="0.2">
      <c r="B80" s="9">
        <v>45</v>
      </c>
      <c r="C80" s="9">
        <v>24</v>
      </c>
      <c r="D80">
        <v>32.9</v>
      </c>
    </row>
    <row r="81" spans="2:4" x14ac:dyDescent="0.2">
      <c r="B81" s="9">
        <v>35</v>
      </c>
      <c r="C81" s="9">
        <v>28</v>
      </c>
      <c r="D81">
        <v>39.700000000000003</v>
      </c>
    </row>
    <row r="82" spans="2:4" x14ac:dyDescent="0.2">
      <c r="B82" s="9">
        <v>40</v>
      </c>
      <c r="C82" s="9">
        <v>28</v>
      </c>
      <c r="D82">
        <v>33.700000000000003</v>
      </c>
    </row>
    <row r="83" spans="2:4" x14ac:dyDescent="0.2">
      <c r="B83" s="9">
        <v>45</v>
      </c>
      <c r="C83" s="9">
        <v>28</v>
      </c>
      <c r="D83">
        <v>31.2</v>
      </c>
    </row>
    <row r="84" spans="2:4" x14ac:dyDescent="0.2">
      <c r="B84" s="9">
        <v>40</v>
      </c>
      <c r="C84" s="9">
        <v>32</v>
      </c>
      <c r="D84">
        <v>35.1</v>
      </c>
    </row>
    <row r="85" spans="2:4" x14ac:dyDescent="0.2">
      <c r="B85" s="9">
        <v>45</v>
      </c>
      <c r="C85" s="9">
        <v>32</v>
      </c>
      <c r="D85">
        <v>31.7</v>
      </c>
    </row>
    <row r="86" spans="2:4" x14ac:dyDescent="0.2">
      <c r="B86" s="9">
        <v>45</v>
      </c>
      <c r="C86" s="9">
        <v>35.299999999999997</v>
      </c>
      <c r="D86">
        <v>40.9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AC127"/>
  <sheetViews>
    <sheetView topLeftCell="A4" workbookViewId="0">
      <selection activeCell="L62" sqref="L6:L62"/>
    </sheetView>
  </sheetViews>
  <sheetFormatPr baseColWidth="10" defaultRowHeight="16" x14ac:dyDescent="0.2"/>
  <sheetData>
    <row r="4" spans="1:26" x14ac:dyDescent="0.2">
      <c r="L4" t="s">
        <v>36</v>
      </c>
    </row>
    <row r="5" spans="1:26" x14ac:dyDescent="0.2">
      <c r="A5" t="s">
        <v>35</v>
      </c>
      <c r="B5" s="3">
        <v>10</v>
      </c>
      <c r="C5" s="3">
        <v>20</v>
      </c>
      <c r="D5" s="3">
        <v>30</v>
      </c>
      <c r="E5" s="3">
        <v>40</v>
      </c>
      <c r="F5" s="3">
        <v>50</v>
      </c>
      <c r="G5" s="3">
        <v>60</v>
      </c>
      <c r="H5" s="3">
        <v>70</v>
      </c>
      <c r="I5" s="3">
        <v>80</v>
      </c>
      <c r="J5" s="3">
        <v>100</v>
      </c>
      <c r="K5" s="3">
        <v>120</v>
      </c>
      <c r="N5" t="s">
        <v>102</v>
      </c>
      <c r="P5" t="s">
        <v>299</v>
      </c>
    </row>
    <row r="6" spans="1:26" x14ac:dyDescent="0.2">
      <c r="A6" t="s">
        <v>42</v>
      </c>
      <c r="B6">
        <v>5</v>
      </c>
      <c r="C6">
        <v>49</v>
      </c>
      <c r="D6">
        <v>77</v>
      </c>
      <c r="E6">
        <v>84</v>
      </c>
      <c r="F6" s="13">
        <f>(E6-D6)/(E$5-D$5)*(F$5-E$5)+E6</f>
        <v>91</v>
      </c>
      <c r="G6" s="13">
        <f>(F6-E6)/(F$5-E$5)*(G$5-F$5)+F6</f>
        <v>98</v>
      </c>
      <c r="H6" s="13">
        <v>100</v>
      </c>
      <c r="I6" s="13">
        <v>100</v>
      </c>
      <c r="J6" s="13">
        <v>100</v>
      </c>
      <c r="L6">
        <v>20.3</v>
      </c>
      <c r="N6">
        <v>22.5</v>
      </c>
      <c r="P6">
        <v>1</v>
      </c>
      <c r="R6">
        <f>$P6*B6</f>
        <v>5</v>
      </c>
      <c r="S6">
        <f>$P6*C6</f>
        <v>49</v>
      </c>
      <c r="T6">
        <f t="shared" ref="T6:Z21" si="0">$P6*D6</f>
        <v>77</v>
      </c>
      <c r="U6">
        <f t="shared" si="0"/>
        <v>84</v>
      </c>
      <c r="V6">
        <f t="shared" si="0"/>
        <v>91</v>
      </c>
      <c r="W6">
        <f t="shared" si="0"/>
        <v>98</v>
      </c>
      <c r="X6">
        <f t="shared" si="0"/>
        <v>100</v>
      </c>
      <c r="Y6">
        <f t="shared" si="0"/>
        <v>100</v>
      </c>
      <c r="Z6">
        <f t="shared" si="0"/>
        <v>100</v>
      </c>
    </row>
    <row r="7" spans="1:26" x14ac:dyDescent="0.2">
      <c r="A7" t="s">
        <v>100</v>
      </c>
      <c r="B7">
        <v>4</v>
      </c>
      <c r="C7">
        <v>57</v>
      </c>
      <c r="D7">
        <v>86</v>
      </c>
      <c r="E7">
        <v>86</v>
      </c>
      <c r="F7" s="13">
        <f>(E7-D7)/(E$5-D$5)*(F$5-E$5)+E7</f>
        <v>86</v>
      </c>
      <c r="G7" s="13">
        <v>100</v>
      </c>
      <c r="H7" s="13">
        <v>100</v>
      </c>
      <c r="I7" s="13">
        <v>100</v>
      </c>
      <c r="J7" s="13">
        <v>100</v>
      </c>
      <c r="M7">
        <v>18.399999999999999</v>
      </c>
      <c r="P7">
        <v>1</v>
      </c>
      <c r="R7">
        <f t="shared" ref="R7:S60" si="1">$P7*B7</f>
        <v>4</v>
      </c>
      <c r="S7">
        <f t="shared" si="1"/>
        <v>57</v>
      </c>
      <c r="T7">
        <f t="shared" si="0"/>
        <v>86</v>
      </c>
      <c r="U7">
        <f t="shared" si="0"/>
        <v>86</v>
      </c>
      <c r="V7">
        <f t="shared" si="0"/>
        <v>86</v>
      </c>
      <c r="W7">
        <f t="shared" si="0"/>
        <v>100</v>
      </c>
      <c r="X7">
        <f t="shared" si="0"/>
        <v>100</v>
      </c>
      <c r="Y7">
        <f t="shared" si="0"/>
        <v>100</v>
      </c>
      <c r="Z7">
        <f t="shared" si="0"/>
        <v>100</v>
      </c>
    </row>
    <row r="8" spans="1:26" x14ac:dyDescent="0.2">
      <c r="A8" t="s">
        <v>43</v>
      </c>
      <c r="B8">
        <v>5</v>
      </c>
      <c r="C8">
        <v>48</v>
      </c>
      <c r="D8">
        <v>72</v>
      </c>
      <c r="E8">
        <v>77</v>
      </c>
      <c r="F8" s="13">
        <f>(E8-D8)/(E$5-D$5)*(F$5-E$5)+E8</f>
        <v>82</v>
      </c>
      <c r="G8" s="13">
        <f t="shared" ref="G8:H8" si="2">(F8-E8)/(F$5-E$5)*(G$5-F$5)+F8</f>
        <v>87</v>
      </c>
      <c r="H8" s="13">
        <f t="shared" si="2"/>
        <v>92</v>
      </c>
      <c r="I8" s="13">
        <f>(H8-G8)/(H$5-G$5)*(I$5-H$5)+H8</f>
        <v>97</v>
      </c>
      <c r="J8" s="13">
        <v>100</v>
      </c>
      <c r="L8">
        <v>20.6</v>
      </c>
      <c r="N8">
        <v>22.2</v>
      </c>
      <c r="P8">
        <v>1</v>
      </c>
      <c r="R8">
        <f t="shared" si="1"/>
        <v>5</v>
      </c>
      <c r="S8">
        <f t="shared" si="1"/>
        <v>48</v>
      </c>
      <c r="T8">
        <f t="shared" si="0"/>
        <v>72</v>
      </c>
      <c r="U8">
        <f t="shared" si="0"/>
        <v>77</v>
      </c>
      <c r="V8">
        <f t="shared" si="0"/>
        <v>82</v>
      </c>
      <c r="W8">
        <f t="shared" si="0"/>
        <v>87</v>
      </c>
      <c r="X8">
        <f t="shared" si="0"/>
        <v>92</v>
      </c>
      <c r="Y8">
        <f t="shared" si="0"/>
        <v>97</v>
      </c>
      <c r="Z8">
        <f t="shared" si="0"/>
        <v>100</v>
      </c>
    </row>
    <row r="9" spans="1:26" x14ac:dyDescent="0.2">
      <c r="A9" t="s">
        <v>44</v>
      </c>
      <c r="B9">
        <v>0</v>
      </c>
      <c r="C9">
        <v>33</v>
      </c>
      <c r="D9">
        <v>66</v>
      </c>
      <c r="E9">
        <v>78</v>
      </c>
      <c r="F9">
        <v>73</v>
      </c>
      <c r="G9" s="13">
        <f>(F9-D9)/(F$5-D$5)*(G$5-F$5)+F9</f>
        <v>76.5</v>
      </c>
      <c r="H9" s="13">
        <f>(G9-F9)/(G$5-F$5)*(H$5-G$5)+G9</f>
        <v>80</v>
      </c>
      <c r="I9" s="13">
        <f>(H9-G9)/(H$5-G$5)*(I$5-H$5)+H9</f>
        <v>83.5</v>
      </c>
      <c r="J9" s="13">
        <f>(I9-H9)/(I$5-H$5)*(J$5-I$5)+I9</f>
        <v>90.5</v>
      </c>
      <c r="L9">
        <v>24.9</v>
      </c>
      <c r="N9">
        <v>30.5</v>
      </c>
      <c r="P9">
        <v>1</v>
      </c>
      <c r="R9">
        <f t="shared" si="1"/>
        <v>0</v>
      </c>
      <c r="S9">
        <f t="shared" si="1"/>
        <v>33</v>
      </c>
      <c r="T9">
        <f t="shared" si="0"/>
        <v>66</v>
      </c>
      <c r="U9">
        <f t="shared" si="0"/>
        <v>78</v>
      </c>
      <c r="V9">
        <f t="shared" si="0"/>
        <v>73</v>
      </c>
      <c r="W9">
        <f t="shared" si="0"/>
        <v>76.5</v>
      </c>
      <c r="X9">
        <f t="shared" si="0"/>
        <v>80</v>
      </c>
      <c r="Y9">
        <f t="shared" si="0"/>
        <v>83.5</v>
      </c>
      <c r="Z9">
        <f t="shared" si="0"/>
        <v>90.5</v>
      </c>
    </row>
    <row r="10" spans="1:26" x14ac:dyDescent="0.2">
      <c r="A10" t="s">
        <v>45</v>
      </c>
      <c r="B10">
        <v>2</v>
      </c>
      <c r="C10">
        <v>28</v>
      </c>
      <c r="D10">
        <v>56</v>
      </c>
      <c r="E10">
        <v>73</v>
      </c>
      <c r="F10">
        <v>69</v>
      </c>
      <c r="G10" s="13">
        <f>(F10-D10)/(F$5-D$5)*(G$5-F$5)+F10</f>
        <v>75.5</v>
      </c>
      <c r="H10" s="13">
        <f>(G10-F10)/(G$5-F$5)*(H$5-G$5)+G10</f>
        <v>82</v>
      </c>
      <c r="I10" s="13">
        <f t="shared" ref="I10" si="3">(H10-G10)/(H$5-G$5)*(I$5-H$5)+H10</f>
        <v>88.5</v>
      </c>
      <c r="J10" s="13">
        <v>100</v>
      </c>
      <c r="L10">
        <v>27.7</v>
      </c>
      <c r="N10">
        <v>29.3</v>
      </c>
      <c r="P10">
        <v>1</v>
      </c>
      <c r="R10">
        <f t="shared" si="1"/>
        <v>2</v>
      </c>
      <c r="S10">
        <f t="shared" si="1"/>
        <v>28</v>
      </c>
      <c r="T10">
        <f t="shared" si="0"/>
        <v>56</v>
      </c>
      <c r="U10">
        <f t="shared" si="0"/>
        <v>73</v>
      </c>
      <c r="V10">
        <f t="shared" si="0"/>
        <v>69</v>
      </c>
      <c r="W10">
        <f t="shared" si="0"/>
        <v>75.5</v>
      </c>
      <c r="X10">
        <f t="shared" si="0"/>
        <v>82</v>
      </c>
      <c r="Y10">
        <f t="shared" si="0"/>
        <v>88.5</v>
      </c>
      <c r="Z10">
        <f t="shared" si="0"/>
        <v>100</v>
      </c>
    </row>
    <row r="11" spans="1:26" x14ac:dyDescent="0.2">
      <c r="A11" t="s">
        <v>46</v>
      </c>
      <c r="B11" s="13">
        <f t="shared" ref="B11" si="4">-(C11-D11)/(C$5-D$5)*(C$5-B$5)+C11</f>
        <v>0</v>
      </c>
      <c r="C11">
        <v>18</v>
      </c>
      <c r="D11">
        <v>36</v>
      </c>
      <c r="E11">
        <v>45</v>
      </c>
      <c r="F11">
        <v>55</v>
      </c>
      <c r="G11">
        <v>66</v>
      </c>
      <c r="H11">
        <v>67</v>
      </c>
      <c r="I11">
        <v>57</v>
      </c>
      <c r="J11">
        <v>73</v>
      </c>
      <c r="L11">
        <v>41.4</v>
      </c>
      <c r="N11">
        <v>31.5</v>
      </c>
      <c r="P11">
        <v>1</v>
      </c>
      <c r="R11">
        <f t="shared" si="1"/>
        <v>0</v>
      </c>
      <c r="S11">
        <f t="shared" si="1"/>
        <v>18</v>
      </c>
      <c r="T11">
        <f t="shared" si="0"/>
        <v>36</v>
      </c>
      <c r="U11">
        <f t="shared" si="0"/>
        <v>45</v>
      </c>
      <c r="V11">
        <f t="shared" si="0"/>
        <v>55</v>
      </c>
      <c r="W11">
        <f t="shared" si="0"/>
        <v>66</v>
      </c>
      <c r="X11">
        <f t="shared" si="0"/>
        <v>67</v>
      </c>
      <c r="Y11">
        <f t="shared" si="0"/>
        <v>57</v>
      </c>
      <c r="Z11">
        <f t="shared" si="0"/>
        <v>73</v>
      </c>
    </row>
    <row r="12" spans="1:26" x14ac:dyDescent="0.2">
      <c r="A12" t="s">
        <v>47</v>
      </c>
      <c r="B12" s="13">
        <v>0</v>
      </c>
      <c r="C12">
        <v>7</v>
      </c>
      <c r="D12">
        <f>(E12+C12)/2</f>
        <v>18.5</v>
      </c>
      <c r="E12">
        <v>30</v>
      </c>
      <c r="F12">
        <v>41</v>
      </c>
      <c r="G12">
        <v>47</v>
      </c>
      <c r="H12">
        <v>48</v>
      </c>
      <c r="I12">
        <v>51</v>
      </c>
      <c r="J12">
        <v>76</v>
      </c>
      <c r="L12">
        <v>74.2</v>
      </c>
      <c r="N12">
        <v>45.5</v>
      </c>
      <c r="P12">
        <v>1</v>
      </c>
      <c r="R12">
        <f t="shared" si="1"/>
        <v>0</v>
      </c>
      <c r="S12">
        <f t="shared" si="1"/>
        <v>7</v>
      </c>
      <c r="T12">
        <f t="shared" si="0"/>
        <v>18.5</v>
      </c>
      <c r="U12">
        <f t="shared" si="0"/>
        <v>30</v>
      </c>
      <c r="V12">
        <f t="shared" si="0"/>
        <v>41</v>
      </c>
      <c r="W12">
        <f t="shared" si="0"/>
        <v>47</v>
      </c>
      <c r="X12">
        <f t="shared" si="0"/>
        <v>48</v>
      </c>
      <c r="Y12">
        <f t="shared" si="0"/>
        <v>51</v>
      </c>
      <c r="Z12">
        <f t="shared" si="0"/>
        <v>76</v>
      </c>
    </row>
    <row r="13" spans="1:26" x14ac:dyDescent="0.2">
      <c r="A13" t="s">
        <v>48</v>
      </c>
      <c r="B13" s="13">
        <v>0</v>
      </c>
      <c r="C13">
        <v>4</v>
      </c>
      <c r="D13">
        <f t="shared" ref="D13:D17" si="5">(E13+C13)/2</f>
        <v>15</v>
      </c>
      <c r="E13">
        <v>26</v>
      </c>
      <c r="F13">
        <v>35</v>
      </c>
      <c r="G13">
        <v>48</v>
      </c>
      <c r="H13">
        <f t="shared" ref="H13:H17" si="6">(I13+G13)/2</f>
        <v>52</v>
      </c>
      <c r="I13">
        <v>56</v>
      </c>
      <c r="J13">
        <v>75</v>
      </c>
      <c r="L13">
        <v>68.3</v>
      </c>
      <c r="N13">
        <v>54.1</v>
      </c>
      <c r="P13">
        <v>1</v>
      </c>
      <c r="R13">
        <f t="shared" si="1"/>
        <v>0</v>
      </c>
      <c r="S13">
        <f t="shared" si="1"/>
        <v>4</v>
      </c>
      <c r="T13">
        <f t="shared" si="0"/>
        <v>15</v>
      </c>
      <c r="U13">
        <f t="shared" si="0"/>
        <v>26</v>
      </c>
      <c r="V13">
        <f t="shared" si="0"/>
        <v>35</v>
      </c>
      <c r="W13">
        <f t="shared" si="0"/>
        <v>48</v>
      </c>
      <c r="X13">
        <f t="shared" si="0"/>
        <v>52</v>
      </c>
      <c r="Y13">
        <f t="shared" si="0"/>
        <v>56</v>
      </c>
      <c r="Z13">
        <f t="shared" si="0"/>
        <v>75</v>
      </c>
    </row>
    <row r="14" spans="1:26" x14ac:dyDescent="0.2">
      <c r="A14" t="s">
        <v>49</v>
      </c>
      <c r="B14" s="13">
        <v>0</v>
      </c>
      <c r="C14">
        <v>3</v>
      </c>
      <c r="D14">
        <f t="shared" si="5"/>
        <v>15</v>
      </c>
      <c r="E14">
        <v>27</v>
      </c>
      <c r="F14">
        <v>37</v>
      </c>
      <c r="G14">
        <v>48</v>
      </c>
      <c r="H14">
        <f t="shared" si="6"/>
        <v>52.5</v>
      </c>
      <c r="I14">
        <v>57</v>
      </c>
      <c r="J14">
        <v>72</v>
      </c>
      <c r="L14">
        <v>66.599999999999994</v>
      </c>
      <c r="N14">
        <v>60</v>
      </c>
      <c r="P14">
        <v>1</v>
      </c>
      <c r="R14">
        <f t="shared" si="1"/>
        <v>0</v>
      </c>
      <c r="S14">
        <f t="shared" si="1"/>
        <v>3</v>
      </c>
      <c r="T14">
        <f t="shared" si="0"/>
        <v>15</v>
      </c>
      <c r="U14">
        <f t="shared" si="0"/>
        <v>27</v>
      </c>
      <c r="V14">
        <f t="shared" si="0"/>
        <v>37</v>
      </c>
      <c r="W14">
        <f t="shared" si="0"/>
        <v>48</v>
      </c>
      <c r="X14">
        <f t="shared" si="0"/>
        <v>52.5</v>
      </c>
      <c r="Y14">
        <f t="shared" si="0"/>
        <v>57</v>
      </c>
      <c r="Z14">
        <f t="shared" si="0"/>
        <v>72</v>
      </c>
    </row>
    <row r="15" spans="1:26" x14ac:dyDescent="0.2">
      <c r="A15" t="s">
        <v>101</v>
      </c>
      <c r="B15" s="13">
        <v>0</v>
      </c>
      <c r="C15">
        <v>6</v>
      </c>
      <c r="D15">
        <f t="shared" si="5"/>
        <v>14</v>
      </c>
      <c r="E15">
        <v>22</v>
      </c>
      <c r="F15">
        <v>36</v>
      </c>
      <c r="G15">
        <v>41</v>
      </c>
      <c r="H15">
        <f t="shared" si="6"/>
        <v>53.5</v>
      </c>
      <c r="I15">
        <v>66</v>
      </c>
      <c r="J15">
        <v>68</v>
      </c>
      <c r="M15">
        <v>64.5</v>
      </c>
      <c r="P15">
        <v>1</v>
      </c>
      <c r="R15">
        <f t="shared" si="1"/>
        <v>0</v>
      </c>
      <c r="S15">
        <f t="shared" si="1"/>
        <v>6</v>
      </c>
      <c r="T15">
        <f t="shared" si="0"/>
        <v>14</v>
      </c>
      <c r="U15">
        <f t="shared" si="0"/>
        <v>22</v>
      </c>
      <c r="V15">
        <f t="shared" si="0"/>
        <v>36</v>
      </c>
      <c r="W15">
        <f t="shared" si="0"/>
        <v>41</v>
      </c>
      <c r="X15">
        <f t="shared" si="0"/>
        <v>53.5</v>
      </c>
      <c r="Y15">
        <f t="shared" si="0"/>
        <v>66</v>
      </c>
      <c r="Z15">
        <f t="shared" si="0"/>
        <v>68</v>
      </c>
    </row>
    <row r="16" spans="1:26" x14ac:dyDescent="0.2">
      <c r="A16" t="s">
        <v>50</v>
      </c>
      <c r="B16" s="13">
        <v>0</v>
      </c>
      <c r="C16">
        <v>4</v>
      </c>
      <c r="D16">
        <f t="shared" si="5"/>
        <v>16.5</v>
      </c>
      <c r="E16">
        <v>29</v>
      </c>
      <c r="F16">
        <v>42</v>
      </c>
      <c r="G16">
        <v>51</v>
      </c>
      <c r="H16">
        <f t="shared" si="6"/>
        <v>58</v>
      </c>
      <c r="I16">
        <v>65</v>
      </c>
      <c r="J16">
        <v>79</v>
      </c>
      <c r="L16">
        <v>59.6</v>
      </c>
      <c r="N16">
        <v>53</v>
      </c>
      <c r="P16">
        <v>0.99756405127298198</v>
      </c>
      <c r="R16">
        <f t="shared" si="1"/>
        <v>0</v>
      </c>
      <c r="S16">
        <f t="shared" si="1"/>
        <v>3.9902562050919279</v>
      </c>
      <c r="T16">
        <f t="shared" si="0"/>
        <v>16.459806846004202</v>
      </c>
      <c r="U16">
        <f t="shared" si="0"/>
        <v>28.929357486916476</v>
      </c>
      <c r="V16">
        <f t="shared" si="0"/>
        <v>41.897690153465241</v>
      </c>
      <c r="W16">
        <f t="shared" si="0"/>
        <v>50.875766614922078</v>
      </c>
      <c r="X16">
        <f t="shared" si="0"/>
        <v>57.858714973832953</v>
      </c>
      <c r="Y16">
        <f t="shared" si="0"/>
        <v>64.841663332743835</v>
      </c>
      <c r="Z16">
        <f t="shared" si="0"/>
        <v>78.80756005056557</v>
      </c>
    </row>
    <row r="17" spans="1:26" x14ac:dyDescent="0.2">
      <c r="A17" t="s">
        <v>51</v>
      </c>
      <c r="B17" s="13">
        <v>0</v>
      </c>
      <c r="C17">
        <v>2</v>
      </c>
      <c r="D17">
        <f t="shared" si="5"/>
        <v>13.5</v>
      </c>
      <c r="E17">
        <v>25</v>
      </c>
      <c r="F17">
        <v>47</v>
      </c>
      <c r="G17">
        <v>52</v>
      </c>
      <c r="H17">
        <f t="shared" si="6"/>
        <v>58</v>
      </c>
      <c r="I17">
        <v>64</v>
      </c>
      <c r="J17">
        <v>80</v>
      </c>
      <c r="L17">
        <v>58.7</v>
      </c>
      <c r="N17">
        <v>45.7</v>
      </c>
      <c r="P17">
        <v>0.99756405127298198</v>
      </c>
      <c r="R17">
        <f t="shared" si="1"/>
        <v>0</v>
      </c>
      <c r="S17">
        <f t="shared" si="1"/>
        <v>1.995128102545964</v>
      </c>
      <c r="T17">
        <f t="shared" si="0"/>
        <v>13.467114692185257</v>
      </c>
      <c r="U17">
        <f t="shared" si="0"/>
        <v>24.939101281824549</v>
      </c>
      <c r="V17">
        <f t="shared" si="0"/>
        <v>46.885510409830154</v>
      </c>
      <c r="W17">
        <f t="shared" si="0"/>
        <v>51.873330666195059</v>
      </c>
      <c r="X17">
        <f t="shared" si="0"/>
        <v>57.858714973832953</v>
      </c>
      <c r="Y17">
        <f t="shared" si="0"/>
        <v>63.844099281470847</v>
      </c>
      <c r="Z17">
        <f t="shared" si="0"/>
        <v>79.805124101838558</v>
      </c>
    </row>
    <row r="18" spans="1:26" x14ac:dyDescent="0.2">
      <c r="A18" t="s">
        <v>52</v>
      </c>
      <c r="B18">
        <v>1</v>
      </c>
      <c r="C18">
        <v>43</v>
      </c>
      <c r="D18">
        <v>72</v>
      </c>
      <c r="E18">
        <v>78</v>
      </c>
      <c r="F18">
        <v>86</v>
      </c>
      <c r="G18" s="13">
        <f>(F18-E18)/(F$5-E$5)*(G$5-F$5)+F18</f>
        <v>94</v>
      </c>
      <c r="H18" s="13">
        <v>100</v>
      </c>
      <c r="I18" s="13">
        <v>100</v>
      </c>
      <c r="J18" s="13">
        <v>100</v>
      </c>
      <c r="L18">
        <v>21.6</v>
      </c>
      <c r="N18">
        <v>23.2</v>
      </c>
      <c r="P18">
        <v>0.99756405127298198</v>
      </c>
      <c r="R18">
        <f t="shared" si="1"/>
        <v>0.99756405127298198</v>
      </c>
      <c r="S18">
        <f t="shared" si="1"/>
        <v>42.895254204738222</v>
      </c>
      <c r="T18">
        <f t="shared" si="0"/>
        <v>71.824611691654695</v>
      </c>
      <c r="U18">
        <f t="shared" si="0"/>
        <v>77.809995999292596</v>
      </c>
      <c r="V18">
        <f t="shared" si="0"/>
        <v>85.790508409476445</v>
      </c>
      <c r="W18">
        <f t="shared" si="0"/>
        <v>93.771020819660308</v>
      </c>
      <c r="X18">
        <f t="shared" si="0"/>
        <v>99.756405127298194</v>
      </c>
      <c r="Y18">
        <f t="shared" si="0"/>
        <v>99.756405127298194</v>
      </c>
      <c r="Z18">
        <f t="shared" si="0"/>
        <v>99.756405127298194</v>
      </c>
    </row>
    <row r="19" spans="1:26" x14ac:dyDescent="0.2">
      <c r="A19" t="s">
        <v>54</v>
      </c>
      <c r="B19">
        <v>4</v>
      </c>
      <c r="C19">
        <v>40</v>
      </c>
      <c r="D19">
        <v>69</v>
      </c>
      <c r="E19">
        <v>74</v>
      </c>
      <c r="F19">
        <v>77</v>
      </c>
      <c r="G19" s="13">
        <f>(F19-E19)/(F$5-E$5)*(G$5-F$5)+F19</f>
        <v>80</v>
      </c>
      <c r="H19" s="13">
        <f t="shared" ref="H19:J19" si="7">(G19-F19)/(G$5-F$5)*(H$5-G$5)+G19</f>
        <v>83</v>
      </c>
      <c r="I19" s="13">
        <f t="shared" si="7"/>
        <v>86</v>
      </c>
      <c r="J19" s="13">
        <f t="shared" si="7"/>
        <v>92</v>
      </c>
      <c r="L19">
        <v>22.7</v>
      </c>
      <c r="N19">
        <v>22.3</v>
      </c>
      <c r="P19">
        <v>0.99756405127298198</v>
      </c>
      <c r="R19">
        <f t="shared" si="1"/>
        <v>3.9902562050919279</v>
      </c>
      <c r="S19">
        <f t="shared" si="1"/>
        <v>39.902562050919279</v>
      </c>
      <c r="T19">
        <f t="shared" si="0"/>
        <v>68.831919537835759</v>
      </c>
      <c r="U19">
        <f t="shared" si="0"/>
        <v>73.819739794200672</v>
      </c>
      <c r="V19">
        <f t="shared" si="0"/>
        <v>76.812431948019608</v>
      </c>
      <c r="W19">
        <f t="shared" si="0"/>
        <v>79.805124101838558</v>
      </c>
      <c r="X19">
        <f t="shared" si="0"/>
        <v>82.797816255657509</v>
      </c>
      <c r="Y19">
        <f t="shared" si="0"/>
        <v>85.790508409476445</v>
      </c>
      <c r="Z19">
        <f t="shared" si="0"/>
        <v>91.775892717114345</v>
      </c>
    </row>
    <row r="20" spans="1:26" x14ac:dyDescent="0.2">
      <c r="A20" t="s">
        <v>55</v>
      </c>
      <c r="B20" s="13">
        <f t="shared" ref="B20:B21" si="8">-(C20-D20)/(C$5-D$5)*(C$5-B$5)+C20</f>
        <v>2</v>
      </c>
      <c r="C20">
        <v>24</v>
      </c>
      <c r="D20">
        <v>46</v>
      </c>
      <c r="E20">
        <v>65</v>
      </c>
      <c r="F20">
        <v>72</v>
      </c>
      <c r="G20" s="13">
        <f>(F20-E20)/(F$5-E$5)*(G$5-F$5)+F20</f>
        <v>79</v>
      </c>
      <c r="H20" s="13">
        <f t="shared" ref="H20:J21" si="9">(G20-F20)/(G$5-F$5)*(H$5-G$5)+G20</f>
        <v>86</v>
      </c>
      <c r="I20" s="13">
        <f t="shared" si="9"/>
        <v>93</v>
      </c>
      <c r="J20" s="13">
        <v>100</v>
      </c>
      <c r="L20">
        <v>31.8</v>
      </c>
      <c r="N20">
        <v>29</v>
      </c>
      <c r="P20">
        <v>0.99756405127298198</v>
      </c>
      <c r="R20">
        <f t="shared" si="1"/>
        <v>1.995128102545964</v>
      </c>
      <c r="S20">
        <f t="shared" si="1"/>
        <v>23.941537230551567</v>
      </c>
      <c r="T20">
        <f t="shared" si="0"/>
        <v>45.887946358557173</v>
      </c>
      <c r="U20">
        <f t="shared" si="0"/>
        <v>64.841663332743835</v>
      </c>
      <c r="V20">
        <f t="shared" si="0"/>
        <v>71.824611691654695</v>
      </c>
      <c r="W20">
        <f t="shared" si="0"/>
        <v>78.80756005056557</v>
      </c>
      <c r="X20">
        <f t="shared" si="0"/>
        <v>85.790508409476445</v>
      </c>
      <c r="Y20">
        <f t="shared" si="0"/>
        <v>92.773456768387319</v>
      </c>
      <c r="Z20">
        <f t="shared" si="0"/>
        <v>99.756405127298194</v>
      </c>
    </row>
    <row r="21" spans="1:26" x14ac:dyDescent="0.2">
      <c r="A21" t="s">
        <v>56</v>
      </c>
      <c r="B21" s="13">
        <f t="shared" si="8"/>
        <v>1</v>
      </c>
      <c r="C21">
        <v>20</v>
      </c>
      <c r="D21">
        <v>39</v>
      </c>
      <c r="E21">
        <v>47</v>
      </c>
      <c r="F21">
        <v>52</v>
      </c>
      <c r="G21">
        <v>58</v>
      </c>
      <c r="H21">
        <v>61</v>
      </c>
      <c r="I21">
        <v>68</v>
      </c>
      <c r="J21" s="13">
        <f t="shared" si="9"/>
        <v>82</v>
      </c>
      <c r="L21">
        <v>43.5</v>
      </c>
      <c r="N21">
        <v>40.5</v>
      </c>
      <c r="P21">
        <v>0.99756405127298198</v>
      </c>
      <c r="R21">
        <f t="shared" si="1"/>
        <v>0.99756405127298198</v>
      </c>
      <c r="S21">
        <f t="shared" si="1"/>
        <v>19.95128102545964</v>
      </c>
      <c r="T21">
        <f t="shared" si="0"/>
        <v>38.904997999646298</v>
      </c>
      <c r="U21">
        <f t="shared" si="0"/>
        <v>46.885510409830154</v>
      </c>
      <c r="V21">
        <f t="shared" si="0"/>
        <v>51.873330666195059</v>
      </c>
      <c r="W21">
        <f t="shared" si="0"/>
        <v>57.858714973832953</v>
      </c>
      <c r="X21">
        <f t="shared" si="0"/>
        <v>60.851407127651903</v>
      </c>
      <c r="Y21">
        <f t="shared" si="0"/>
        <v>67.834355486562771</v>
      </c>
      <c r="Z21">
        <f t="shared" si="0"/>
        <v>81.80025220438452</v>
      </c>
    </row>
    <row r="22" spans="1:26" x14ac:dyDescent="0.2">
      <c r="A22" t="s">
        <v>57</v>
      </c>
      <c r="B22" s="13">
        <v>0</v>
      </c>
      <c r="C22">
        <v>9</v>
      </c>
      <c r="D22">
        <v>24</v>
      </c>
      <c r="E22">
        <v>38</v>
      </c>
      <c r="F22">
        <v>40</v>
      </c>
      <c r="G22">
        <v>51</v>
      </c>
      <c r="H22">
        <v>58</v>
      </c>
      <c r="I22">
        <v>57</v>
      </c>
      <c r="J22">
        <v>68</v>
      </c>
      <c r="L22">
        <v>59.5</v>
      </c>
      <c r="N22">
        <v>41.87</v>
      </c>
      <c r="P22">
        <v>0.99756405127298198</v>
      </c>
      <c r="R22">
        <f t="shared" si="1"/>
        <v>0</v>
      </c>
      <c r="S22">
        <f t="shared" si="1"/>
        <v>8.9780764614568369</v>
      </c>
      <c r="T22">
        <f t="shared" ref="T22:T60" si="10">$P22*D22</f>
        <v>23.941537230551567</v>
      </c>
      <c r="U22">
        <f t="shared" ref="U22:U60" si="11">$P22*E22</f>
        <v>37.907433948373317</v>
      </c>
      <c r="V22">
        <f t="shared" ref="V22:V60" si="12">$P22*F22</f>
        <v>39.902562050919279</v>
      </c>
      <c r="W22">
        <f t="shared" ref="W22:W60" si="13">$P22*G22</f>
        <v>50.875766614922078</v>
      </c>
      <c r="X22">
        <f t="shared" ref="X22:X60" si="14">$P22*H22</f>
        <v>57.858714973832953</v>
      </c>
      <c r="Y22">
        <f t="shared" ref="Y22:Y60" si="15">$P22*I22</f>
        <v>56.861150922559972</v>
      </c>
      <c r="Z22">
        <f t="shared" ref="Z22:Z59" si="16">$P22*J22</f>
        <v>67.834355486562771</v>
      </c>
    </row>
    <row r="23" spans="1:26" x14ac:dyDescent="0.2">
      <c r="A23" t="s">
        <v>58</v>
      </c>
      <c r="B23" s="13">
        <v>0</v>
      </c>
      <c r="C23">
        <v>4</v>
      </c>
      <c r="D23">
        <v>12</v>
      </c>
      <c r="E23">
        <v>25</v>
      </c>
      <c r="F23">
        <v>33</v>
      </c>
      <c r="G23">
        <v>49</v>
      </c>
      <c r="H23">
        <v>58</v>
      </c>
      <c r="I23">
        <v>53</v>
      </c>
      <c r="J23">
        <v>74</v>
      </c>
      <c r="L23">
        <v>66.400000000000006</v>
      </c>
      <c r="N23">
        <v>53.1</v>
      </c>
      <c r="P23">
        <v>0.99756405127298198</v>
      </c>
      <c r="R23">
        <f t="shared" si="1"/>
        <v>0</v>
      </c>
      <c r="S23">
        <f t="shared" si="1"/>
        <v>3.9902562050919279</v>
      </c>
      <c r="T23">
        <f t="shared" si="10"/>
        <v>11.970768615275784</v>
      </c>
      <c r="U23">
        <f t="shared" si="11"/>
        <v>24.939101281824549</v>
      </c>
      <c r="V23">
        <f t="shared" si="12"/>
        <v>32.919613692008404</v>
      </c>
      <c r="W23">
        <f t="shared" si="13"/>
        <v>48.880638512376116</v>
      </c>
      <c r="X23">
        <f t="shared" si="14"/>
        <v>57.858714973832953</v>
      </c>
      <c r="Y23">
        <f t="shared" si="15"/>
        <v>52.870894717468047</v>
      </c>
      <c r="Z23">
        <f t="shared" si="16"/>
        <v>73.819739794200672</v>
      </c>
    </row>
    <row r="24" spans="1:26" x14ac:dyDescent="0.2">
      <c r="A24" t="s">
        <v>59</v>
      </c>
      <c r="B24" s="13">
        <v>0</v>
      </c>
      <c r="C24" s="13">
        <v>0</v>
      </c>
      <c r="D24">
        <v>5</v>
      </c>
      <c r="E24">
        <v>26</v>
      </c>
      <c r="F24">
        <v>30</v>
      </c>
      <c r="G24">
        <v>53</v>
      </c>
      <c r="H24">
        <v>57</v>
      </c>
      <c r="I24">
        <v>57</v>
      </c>
      <c r="J24">
        <v>74</v>
      </c>
      <c r="L24">
        <v>63.4</v>
      </c>
      <c r="N24">
        <v>57.2</v>
      </c>
      <c r="P24">
        <v>0.99756405127298198</v>
      </c>
      <c r="R24">
        <f t="shared" si="1"/>
        <v>0</v>
      </c>
      <c r="S24">
        <f t="shared" si="1"/>
        <v>0</v>
      </c>
      <c r="T24">
        <f t="shared" si="10"/>
        <v>4.9878202563649099</v>
      </c>
      <c r="U24">
        <f t="shared" si="11"/>
        <v>25.93666533309753</v>
      </c>
      <c r="V24">
        <f t="shared" si="12"/>
        <v>29.926921538189461</v>
      </c>
      <c r="W24">
        <f t="shared" si="13"/>
        <v>52.870894717468047</v>
      </c>
      <c r="X24">
        <f t="shared" si="14"/>
        <v>56.861150922559972</v>
      </c>
      <c r="Y24">
        <f t="shared" si="15"/>
        <v>56.861150922559972</v>
      </c>
      <c r="Z24">
        <f t="shared" si="16"/>
        <v>73.819739794200672</v>
      </c>
    </row>
    <row r="25" spans="1:26" x14ac:dyDescent="0.2">
      <c r="A25" t="s">
        <v>60</v>
      </c>
      <c r="B25" s="13">
        <v>0</v>
      </c>
      <c r="C25">
        <v>2</v>
      </c>
      <c r="D25">
        <v>11</v>
      </c>
      <c r="E25">
        <v>28</v>
      </c>
      <c r="F25" s="13">
        <v>35</v>
      </c>
      <c r="G25">
        <v>54</v>
      </c>
      <c r="H25">
        <v>62</v>
      </c>
      <c r="I25">
        <v>73</v>
      </c>
      <c r="J25" s="13">
        <f t="shared" ref="J25:J26" si="17">(I25-H25)/(I$5-H$5)*(J$5-I$5)+I25</f>
        <v>95</v>
      </c>
      <c r="L25">
        <v>58.9</v>
      </c>
      <c r="N25">
        <v>53.5</v>
      </c>
      <c r="P25">
        <v>0.99026807278433082</v>
      </c>
      <c r="R25">
        <f t="shared" si="1"/>
        <v>0</v>
      </c>
      <c r="S25">
        <f t="shared" si="1"/>
        <v>1.9805361455686616</v>
      </c>
      <c r="T25">
        <f t="shared" si="10"/>
        <v>10.892948800627639</v>
      </c>
      <c r="U25">
        <f t="shared" si="11"/>
        <v>27.727506037961263</v>
      </c>
      <c r="V25">
        <f t="shared" si="12"/>
        <v>34.659382547451578</v>
      </c>
      <c r="W25">
        <f t="shared" si="13"/>
        <v>53.474475930353861</v>
      </c>
      <c r="X25">
        <f t="shared" si="14"/>
        <v>61.396620512628509</v>
      </c>
      <c r="Y25">
        <f t="shared" si="15"/>
        <v>72.289569313256152</v>
      </c>
      <c r="Z25">
        <f t="shared" si="16"/>
        <v>94.075466914511424</v>
      </c>
    </row>
    <row r="26" spans="1:26" x14ac:dyDescent="0.2">
      <c r="A26" t="s">
        <v>61</v>
      </c>
      <c r="B26" s="13">
        <v>0</v>
      </c>
      <c r="C26" s="13">
        <v>0</v>
      </c>
      <c r="D26">
        <v>11</v>
      </c>
      <c r="E26">
        <v>37</v>
      </c>
      <c r="F26">
        <v>41</v>
      </c>
      <c r="G26">
        <v>54</v>
      </c>
      <c r="H26">
        <v>58</v>
      </c>
      <c r="I26">
        <v>69</v>
      </c>
      <c r="J26" s="13">
        <f t="shared" si="17"/>
        <v>91</v>
      </c>
      <c r="L26">
        <v>56.8</v>
      </c>
      <c r="N26">
        <v>45.6</v>
      </c>
      <c r="P26">
        <v>0.99026807278433082</v>
      </c>
      <c r="R26">
        <f t="shared" si="1"/>
        <v>0</v>
      </c>
      <c r="S26">
        <f t="shared" si="1"/>
        <v>0</v>
      </c>
      <c r="T26">
        <f t="shared" si="10"/>
        <v>10.892948800627639</v>
      </c>
      <c r="U26">
        <f t="shared" si="11"/>
        <v>36.639918693020242</v>
      </c>
      <c r="V26">
        <f t="shared" si="12"/>
        <v>40.600990984157562</v>
      </c>
      <c r="W26">
        <f t="shared" si="13"/>
        <v>53.474475930353861</v>
      </c>
      <c r="X26">
        <f t="shared" si="14"/>
        <v>57.435548221491189</v>
      </c>
      <c r="Y26">
        <f t="shared" si="15"/>
        <v>68.328497022118825</v>
      </c>
      <c r="Z26">
        <f t="shared" si="16"/>
        <v>90.11439462337411</v>
      </c>
    </row>
    <row r="27" spans="1:26" x14ac:dyDescent="0.2">
      <c r="A27" t="s">
        <v>62</v>
      </c>
      <c r="B27">
        <v>1</v>
      </c>
      <c r="C27">
        <v>32</v>
      </c>
      <c r="D27">
        <v>62</v>
      </c>
      <c r="E27">
        <v>71</v>
      </c>
      <c r="F27" s="13">
        <f t="shared" ref="F27:J40" si="18">(E27-D27)/(E$5-D$5)*(F$5-E$5)+E27</f>
        <v>80</v>
      </c>
      <c r="G27" s="13">
        <f t="shared" si="18"/>
        <v>89</v>
      </c>
      <c r="H27" s="13">
        <f t="shared" si="18"/>
        <v>98</v>
      </c>
      <c r="I27" s="13">
        <v>100</v>
      </c>
      <c r="J27">
        <v>100</v>
      </c>
      <c r="L27">
        <v>25.5</v>
      </c>
      <c r="N27">
        <v>25.8</v>
      </c>
      <c r="P27">
        <v>0.99026807278433082</v>
      </c>
      <c r="R27">
        <f t="shared" si="1"/>
        <v>0.99026807278433082</v>
      </c>
      <c r="S27">
        <f t="shared" si="1"/>
        <v>31.688578329098586</v>
      </c>
      <c r="T27">
        <f t="shared" si="10"/>
        <v>61.396620512628509</v>
      </c>
      <c r="U27">
        <f t="shared" si="11"/>
        <v>70.309033167687488</v>
      </c>
      <c r="V27">
        <f t="shared" si="12"/>
        <v>79.22144582274646</v>
      </c>
      <c r="W27">
        <f t="shared" si="13"/>
        <v>88.133858477805447</v>
      </c>
      <c r="X27">
        <f t="shared" si="14"/>
        <v>97.046271132864419</v>
      </c>
      <c r="Y27">
        <f t="shared" si="15"/>
        <v>99.026807278433083</v>
      </c>
      <c r="Z27">
        <f t="shared" si="16"/>
        <v>99.026807278433083</v>
      </c>
    </row>
    <row r="28" spans="1:26" x14ac:dyDescent="0.2">
      <c r="A28" t="s">
        <v>63</v>
      </c>
      <c r="B28" s="13">
        <v>0</v>
      </c>
      <c r="C28">
        <v>21</v>
      </c>
      <c r="D28">
        <v>55</v>
      </c>
      <c r="E28">
        <v>57</v>
      </c>
      <c r="F28">
        <v>66</v>
      </c>
      <c r="G28">
        <v>70</v>
      </c>
      <c r="H28" s="13">
        <f t="shared" si="18"/>
        <v>74</v>
      </c>
      <c r="I28" s="13">
        <f t="shared" si="18"/>
        <v>78</v>
      </c>
      <c r="J28" s="13">
        <f t="shared" si="18"/>
        <v>86</v>
      </c>
      <c r="L28">
        <v>28.9</v>
      </c>
      <c r="N28">
        <v>35.4</v>
      </c>
      <c r="P28">
        <v>0.99026807278433082</v>
      </c>
      <c r="R28">
        <f t="shared" si="1"/>
        <v>0</v>
      </c>
      <c r="S28">
        <f t="shared" si="1"/>
        <v>20.795629528470947</v>
      </c>
      <c r="T28">
        <f t="shared" si="10"/>
        <v>54.464744003138193</v>
      </c>
      <c r="U28">
        <f t="shared" si="11"/>
        <v>56.445280148706857</v>
      </c>
      <c r="V28">
        <f t="shared" si="12"/>
        <v>65.357692803765829</v>
      </c>
      <c r="W28">
        <f t="shared" si="13"/>
        <v>69.318765094903156</v>
      </c>
      <c r="X28">
        <f t="shared" si="14"/>
        <v>73.279837386040484</v>
      </c>
      <c r="Y28">
        <f t="shared" si="15"/>
        <v>77.240909677177811</v>
      </c>
      <c r="Z28">
        <f t="shared" si="16"/>
        <v>85.163054259452451</v>
      </c>
    </row>
    <row r="29" spans="1:26" x14ac:dyDescent="0.2">
      <c r="A29" t="s">
        <v>64</v>
      </c>
      <c r="B29" s="13">
        <v>0</v>
      </c>
      <c r="C29">
        <v>14</v>
      </c>
      <c r="D29">
        <v>37</v>
      </c>
      <c r="E29">
        <v>42</v>
      </c>
      <c r="F29">
        <v>55</v>
      </c>
      <c r="G29">
        <v>58</v>
      </c>
      <c r="H29">
        <v>59</v>
      </c>
      <c r="I29" s="13">
        <f t="shared" si="18"/>
        <v>60</v>
      </c>
      <c r="J29" s="13">
        <f t="shared" si="18"/>
        <v>62</v>
      </c>
      <c r="L29">
        <v>44.6</v>
      </c>
      <c r="N29">
        <v>41.4</v>
      </c>
      <c r="P29">
        <v>0.99026807278433082</v>
      </c>
      <c r="R29">
        <f t="shared" si="1"/>
        <v>0</v>
      </c>
      <c r="S29">
        <f t="shared" si="1"/>
        <v>13.863753018980631</v>
      </c>
      <c r="T29">
        <f t="shared" si="10"/>
        <v>36.639918693020242</v>
      </c>
      <c r="U29">
        <f t="shared" si="11"/>
        <v>41.591259056941894</v>
      </c>
      <c r="V29">
        <f t="shared" si="12"/>
        <v>54.464744003138193</v>
      </c>
      <c r="W29">
        <f t="shared" si="13"/>
        <v>57.435548221491189</v>
      </c>
      <c r="X29">
        <f t="shared" si="14"/>
        <v>58.425816294275521</v>
      </c>
      <c r="Y29">
        <f t="shared" si="15"/>
        <v>59.416084367059852</v>
      </c>
      <c r="Z29">
        <f t="shared" si="16"/>
        <v>61.396620512628509</v>
      </c>
    </row>
    <row r="30" spans="1:26" x14ac:dyDescent="0.2">
      <c r="A30" t="s">
        <v>65</v>
      </c>
      <c r="B30" s="13">
        <v>0</v>
      </c>
      <c r="C30">
        <v>7</v>
      </c>
      <c r="D30">
        <v>23</v>
      </c>
      <c r="E30">
        <v>34</v>
      </c>
      <c r="F30">
        <v>46</v>
      </c>
      <c r="G30">
        <v>47</v>
      </c>
      <c r="H30">
        <v>61</v>
      </c>
      <c r="I30" s="13">
        <f t="shared" si="18"/>
        <v>75</v>
      </c>
      <c r="J30" s="13">
        <v>100</v>
      </c>
      <c r="L30">
        <v>60</v>
      </c>
      <c r="N30">
        <v>45.9</v>
      </c>
      <c r="P30">
        <v>0.99026807278433082</v>
      </c>
      <c r="R30">
        <f t="shared" si="1"/>
        <v>0</v>
      </c>
      <c r="S30">
        <f t="shared" si="1"/>
        <v>6.9318765094903156</v>
      </c>
      <c r="T30">
        <f t="shared" si="10"/>
        <v>22.776165674039611</v>
      </c>
      <c r="U30">
        <f t="shared" si="11"/>
        <v>33.669114474667246</v>
      </c>
      <c r="V30">
        <f t="shared" si="12"/>
        <v>45.552331348079221</v>
      </c>
      <c r="W30">
        <f t="shared" si="13"/>
        <v>46.542599420863546</v>
      </c>
      <c r="X30">
        <f t="shared" si="14"/>
        <v>60.406352439844177</v>
      </c>
      <c r="Y30">
        <f t="shared" si="15"/>
        <v>74.270105458824816</v>
      </c>
      <c r="Z30">
        <f t="shared" si="16"/>
        <v>99.026807278433083</v>
      </c>
    </row>
    <row r="31" spans="1:26" x14ac:dyDescent="0.2">
      <c r="A31" t="s">
        <v>66</v>
      </c>
      <c r="B31" s="13">
        <v>0</v>
      </c>
      <c r="C31">
        <v>1</v>
      </c>
      <c r="D31">
        <v>9</v>
      </c>
      <c r="E31">
        <v>32</v>
      </c>
      <c r="F31">
        <v>41</v>
      </c>
      <c r="G31">
        <v>49</v>
      </c>
      <c r="H31">
        <v>52</v>
      </c>
      <c r="I31">
        <v>65</v>
      </c>
      <c r="J31" s="13">
        <f t="shared" si="18"/>
        <v>91</v>
      </c>
      <c r="L31">
        <v>62.2</v>
      </c>
      <c r="N31">
        <v>56.6</v>
      </c>
      <c r="P31">
        <v>0.99026807278433082</v>
      </c>
      <c r="R31">
        <f t="shared" si="1"/>
        <v>0</v>
      </c>
      <c r="S31">
        <f t="shared" si="1"/>
        <v>0.99026807278433082</v>
      </c>
      <c r="T31">
        <f t="shared" si="10"/>
        <v>8.9124126550589775</v>
      </c>
      <c r="U31">
        <f t="shared" si="11"/>
        <v>31.688578329098586</v>
      </c>
      <c r="V31">
        <f t="shared" si="12"/>
        <v>40.600990984157562</v>
      </c>
      <c r="W31">
        <f t="shared" si="13"/>
        <v>48.523135566432209</v>
      </c>
      <c r="X31">
        <f t="shared" si="14"/>
        <v>51.493939784785205</v>
      </c>
      <c r="Y31">
        <f t="shared" si="15"/>
        <v>64.367424730981497</v>
      </c>
      <c r="Z31">
        <f t="shared" si="16"/>
        <v>90.11439462337411</v>
      </c>
    </row>
    <row r="32" spans="1:26" x14ac:dyDescent="0.2">
      <c r="A32" t="s">
        <v>67</v>
      </c>
      <c r="B32" s="13">
        <v>0</v>
      </c>
      <c r="C32" s="13">
        <f t="shared" ref="B32:C61" si="19">-(D32-E32)/(D$5-E$5)*(D$5-C$5)+D32</f>
        <v>7</v>
      </c>
      <c r="D32">
        <v>15</v>
      </c>
      <c r="E32">
        <v>23</v>
      </c>
      <c r="F32">
        <v>44</v>
      </c>
      <c r="G32">
        <v>54</v>
      </c>
      <c r="H32">
        <v>51</v>
      </c>
      <c r="I32">
        <v>54</v>
      </c>
      <c r="J32">
        <v>69</v>
      </c>
      <c r="L32">
        <v>62.8</v>
      </c>
      <c r="N32">
        <v>52.1</v>
      </c>
      <c r="P32">
        <v>0.99026807278433082</v>
      </c>
      <c r="R32">
        <f t="shared" si="1"/>
        <v>0</v>
      </c>
      <c r="S32">
        <f t="shared" si="1"/>
        <v>6.9318765094903156</v>
      </c>
      <c r="T32">
        <f t="shared" si="10"/>
        <v>14.854021091764963</v>
      </c>
      <c r="U32">
        <f t="shared" si="11"/>
        <v>22.776165674039611</v>
      </c>
      <c r="V32">
        <f t="shared" si="12"/>
        <v>43.571795202510557</v>
      </c>
      <c r="W32">
        <f t="shared" si="13"/>
        <v>53.474475930353861</v>
      </c>
      <c r="X32">
        <f t="shared" si="14"/>
        <v>50.503671712000873</v>
      </c>
      <c r="Y32">
        <f t="shared" si="15"/>
        <v>53.474475930353861</v>
      </c>
      <c r="Z32">
        <f t="shared" si="16"/>
        <v>68.328497022118825</v>
      </c>
    </row>
    <row r="33" spans="1:26" x14ac:dyDescent="0.2">
      <c r="A33" t="s">
        <v>68</v>
      </c>
      <c r="B33" s="13">
        <v>0</v>
      </c>
      <c r="C33" s="13">
        <v>0</v>
      </c>
      <c r="D33">
        <v>12</v>
      </c>
      <c r="E33">
        <v>34</v>
      </c>
      <c r="F33">
        <v>38</v>
      </c>
      <c r="G33">
        <v>55</v>
      </c>
      <c r="H33">
        <v>62</v>
      </c>
      <c r="I33" s="13">
        <f t="shared" si="18"/>
        <v>69</v>
      </c>
      <c r="J33" s="13">
        <f t="shared" si="18"/>
        <v>83</v>
      </c>
      <c r="L33">
        <v>57.9</v>
      </c>
      <c r="N33">
        <v>52.2</v>
      </c>
      <c r="P33">
        <v>0.97814760979306858</v>
      </c>
      <c r="R33">
        <f t="shared" si="1"/>
        <v>0</v>
      </c>
      <c r="S33">
        <f t="shared" si="1"/>
        <v>0</v>
      </c>
      <c r="T33">
        <f t="shared" si="10"/>
        <v>11.737771317516824</v>
      </c>
      <c r="U33">
        <f t="shared" si="11"/>
        <v>33.257018732964333</v>
      </c>
      <c r="V33">
        <f t="shared" si="12"/>
        <v>37.169609172136603</v>
      </c>
      <c r="W33">
        <f t="shared" si="13"/>
        <v>53.798118538618773</v>
      </c>
      <c r="X33">
        <f t="shared" si="14"/>
        <v>60.645151807170251</v>
      </c>
      <c r="Y33">
        <f t="shared" si="15"/>
        <v>67.492185075721736</v>
      </c>
      <c r="Z33">
        <f t="shared" si="16"/>
        <v>81.186251612824691</v>
      </c>
    </row>
    <row r="34" spans="1:26" x14ac:dyDescent="0.2">
      <c r="A34" t="s">
        <v>69</v>
      </c>
      <c r="B34" s="13">
        <f t="shared" si="19"/>
        <v>1</v>
      </c>
      <c r="C34">
        <v>7</v>
      </c>
      <c r="D34">
        <v>13</v>
      </c>
      <c r="E34">
        <v>34</v>
      </c>
      <c r="F34">
        <v>45</v>
      </c>
      <c r="G34">
        <v>66</v>
      </c>
      <c r="H34">
        <v>62</v>
      </c>
      <c r="I34">
        <v>73</v>
      </c>
      <c r="J34" s="13">
        <f t="shared" si="18"/>
        <v>95</v>
      </c>
      <c r="L34">
        <v>52.3</v>
      </c>
      <c r="N34">
        <v>49.3</v>
      </c>
      <c r="P34">
        <v>0.97814760979306858</v>
      </c>
      <c r="R34">
        <f t="shared" si="1"/>
        <v>0.97814760979306858</v>
      </c>
      <c r="S34">
        <f t="shared" si="1"/>
        <v>6.8470332685514803</v>
      </c>
      <c r="T34">
        <f t="shared" si="10"/>
        <v>12.715918927309891</v>
      </c>
      <c r="U34">
        <f t="shared" si="11"/>
        <v>33.257018732964333</v>
      </c>
      <c r="V34">
        <f t="shared" si="12"/>
        <v>44.016642440688088</v>
      </c>
      <c r="W34">
        <f t="shared" si="13"/>
        <v>64.557742246342528</v>
      </c>
      <c r="X34">
        <f t="shared" si="14"/>
        <v>60.645151807170251</v>
      </c>
      <c r="Y34">
        <f t="shared" si="15"/>
        <v>71.404775514894013</v>
      </c>
      <c r="Z34">
        <f t="shared" si="16"/>
        <v>92.924022930341522</v>
      </c>
    </row>
    <row r="35" spans="1:26" x14ac:dyDescent="0.2">
      <c r="A35" t="s">
        <v>70</v>
      </c>
      <c r="B35" s="13">
        <v>0</v>
      </c>
      <c r="C35">
        <v>16</v>
      </c>
      <c r="D35">
        <v>43</v>
      </c>
      <c r="E35">
        <v>57</v>
      </c>
      <c r="F35">
        <v>59</v>
      </c>
      <c r="G35">
        <v>64</v>
      </c>
      <c r="H35" s="13">
        <f t="shared" si="18"/>
        <v>69</v>
      </c>
      <c r="I35" s="13">
        <f t="shared" si="18"/>
        <v>74</v>
      </c>
      <c r="J35" s="13">
        <f t="shared" si="18"/>
        <v>84</v>
      </c>
      <c r="L35">
        <v>33.9</v>
      </c>
      <c r="N35">
        <v>35.4</v>
      </c>
      <c r="P35">
        <v>0.97814760979306858</v>
      </c>
      <c r="R35">
        <f t="shared" si="1"/>
        <v>0</v>
      </c>
      <c r="S35">
        <f t="shared" si="1"/>
        <v>15.650361756689097</v>
      </c>
      <c r="T35">
        <f t="shared" si="10"/>
        <v>42.060347221101949</v>
      </c>
      <c r="U35">
        <f t="shared" si="11"/>
        <v>55.754413758204912</v>
      </c>
      <c r="V35">
        <f t="shared" si="12"/>
        <v>57.710708977791043</v>
      </c>
      <c r="W35">
        <f t="shared" si="13"/>
        <v>62.601447026756389</v>
      </c>
      <c r="X35">
        <f t="shared" si="14"/>
        <v>67.492185075721736</v>
      </c>
      <c r="Y35">
        <f t="shared" si="15"/>
        <v>72.382923124687082</v>
      </c>
      <c r="Z35">
        <f t="shared" si="16"/>
        <v>82.16439922261776</v>
      </c>
    </row>
    <row r="36" spans="1:26" x14ac:dyDescent="0.2">
      <c r="A36" t="s">
        <v>71</v>
      </c>
      <c r="B36" s="13">
        <v>0</v>
      </c>
      <c r="C36">
        <v>9</v>
      </c>
      <c r="D36">
        <v>29</v>
      </c>
      <c r="E36">
        <v>43</v>
      </c>
      <c r="F36">
        <v>51</v>
      </c>
      <c r="G36">
        <v>60</v>
      </c>
      <c r="H36" s="13">
        <f t="shared" si="18"/>
        <v>69</v>
      </c>
      <c r="I36" s="13">
        <f t="shared" si="18"/>
        <v>78</v>
      </c>
      <c r="J36" s="13">
        <f t="shared" si="18"/>
        <v>96</v>
      </c>
      <c r="L36">
        <v>48.3</v>
      </c>
      <c r="N36">
        <v>32.5</v>
      </c>
      <c r="P36">
        <v>0.97814760979306858</v>
      </c>
      <c r="R36">
        <f t="shared" si="1"/>
        <v>0</v>
      </c>
      <c r="S36">
        <f t="shared" si="1"/>
        <v>8.8033284881376179</v>
      </c>
      <c r="T36">
        <f t="shared" si="10"/>
        <v>28.36628068399899</v>
      </c>
      <c r="U36">
        <f t="shared" si="11"/>
        <v>42.060347221101949</v>
      </c>
      <c r="V36">
        <f t="shared" si="12"/>
        <v>49.885528099446496</v>
      </c>
      <c r="W36">
        <f t="shared" si="13"/>
        <v>58.688856587584112</v>
      </c>
      <c r="X36">
        <f t="shared" si="14"/>
        <v>67.492185075721736</v>
      </c>
      <c r="Y36">
        <f t="shared" si="15"/>
        <v>76.295513563859345</v>
      </c>
      <c r="Z36">
        <f t="shared" si="16"/>
        <v>93.902170540134591</v>
      </c>
    </row>
    <row r="37" spans="1:26" x14ac:dyDescent="0.2">
      <c r="A37" t="s">
        <v>72</v>
      </c>
      <c r="B37" s="13">
        <v>0</v>
      </c>
      <c r="C37">
        <v>6</v>
      </c>
      <c r="D37">
        <v>23</v>
      </c>
      <c r="E37">
        <v>37</v>
      </c>
      <c r="F37">
        <v>43</v>
      </c>
      <c r="G37">
        <v>49</v>
      </c>
      <c r="H37">
        <v>56</v>
      </c>
      <c r="I37">
        <v>62</v>
      </c>
      <c r="J37" s="13">
        <f t="shared" si="18"/>
        <v>74</v>
      </c>
      <c r="L37">
        <v>60.7</v>
      </c>
      <c r="N37">
        <v>46.1</v>
      </c>
      <c r="P37">
        <v>0.97814760979306858</v>
      </c>
      <c r="R37">
        <f t="shared" si="1"/>
        <v>0</v>
      </c>
      <c r="S37">
        <f t="shared" si="1"/>
        <v>5.8688856587584119</v>
      </c>
      <c r="T37">
        <f t="shared" si="10"/>
        <v>22.497395025240579</v>
      </c>
      <c r="U37">
        <f t="shared" si="11"/>
        <v>36.191461562343541</v>
      </c>
      <c r="V37">
        <f t="shared" si="12"/>
        <v>42.060347221101949</v>
      </c>
      <c r="W37">
        <f t="shared" si="13"/>
        <v>47.929232879860358</v>
      </c>
      <c r="X37">
        <f t="shared" si="14"/>
        <v>54.776266148411842</v>
      </c>
      <c r="Y37">
        <f t="shared" si="15"/>
        <v>60.645151807170251</v>
      </c>
      <c r="Z37">
        <f t="shared" si="16"/>
        <v>72.382923124687082</v>
      </c>
    </row>
    <row r="38" spans="1:26" x14ac:dyDescent="0.2">
      <c r="A38" t="s">
        <v>73</v>
      </c>
      <c r="B38" s="13">
        <v>0</v>
      </c>
      <c r="C38">
        <v>3</v>
      </c>
      <c r="D38">
        <v>17</v>
      </c>
      <c r="E38">
        <v>35</v>
      </c>
      <c r="F38">
        <v>46</v>
      </c>
      <c r="G38">
        <v>54</v>
      </c>
      <c r="H38">
        <v>52</v>
      </c>
      <c r="I38">
        <v>66</v>
      </c>
      <c r="J38" s="13">
        <f t="shared" si="18"/>
        <v>94</v>
      </c>
      <c r="L38">
        <v>58.1</v>
      </c>
      <c r="N38">
        <v>50.1</v>
      </c>
      <c r="P38">
        <v>0.97814760979306858</v>
      </c>
      <c r="R38">
        <f t="shared" si="1"/>
        <v>0</v>
      </c>
      <c r="S38">
        <f t="shared" si="1"/>
        <v>2.934442829379206</v>
      </c>
      <c r="T38">
        <f t="shared" si="10"/>
        <v>16.628509366482167</v>
      </c>
      <c r="U38">
        <f t="shared" si="11"/>
        <v>34.235166342757402</v>
      </c>
      <c r="V38">
        <f t="shared" si="12"/>
        <v>44.994790050481157</v>
      </c>
      <c r="W38">
        <f t="shared" si="13"/>
        <v>52.819970928825704</v>
      </c>
      <c r="X38">
        <f t="shared" si="14"/>
        <v>50.863675709239565</v>
      </c>
      <c r="Y38">
        <f t="shared" si="15"/>
        <v>64.557742246342528</v>
      </c>
      <c r="Z38">
        <f t="shared" si="16"/>
        <v>91.945875320548453</v>
      </c>
    </row>
    <row r="39" spans="1:26" x14ac:dyDescent="0.2">
      <c r="A39" t="s">
        <v>74</v>
      </c>
      <c r="B39" s="13">
        <v>0</v>
      </c>
      <c r="C39" s="13">
        <f t="shared" si="19"/>
        <v>4</v>
      </c>
      <c r="D39">
        <v>16</v>
      </c>
      <c r="E39">
        <v>28</v>
      </c>
      <c r="F39">
        <v>40</v>
      </c>
      <c r="G39">
        <v>52</v>
      </c>
      <c r="H39">
        <v>53</v>
      </c>
      <c r="I39">
        <v>66</v>
      </c>
      <c r="J39" s="13">
        <f>(I39-H39)/(I$5-H$5)*(J$5-I$5)+I39</f>
        <v>92</v>
      </c>
      <c r="L39">
        <v>61.8</v>
      </c>
      <c r="N39">
        <v>47.9</v>
      </c>
      <c r="P39">
        <v>0.97814760979306858</v>
      </c>
      <c r="R39">
        <f t="shared" si="1"/>
        <v>0</v>
      </c>
      <c r="S39">
        <f t="shared" si="1"/>
        <v>3.9125904391722743</v>
      </c>
      <c r="T39">
        <f t="shared" si="10"/>
        <v>15.650361756689097</v>
      </c>
      <c r="U39">
        <f t="shared" si="11"/>
        <v>27.388133074205921</v>
      </c>
      <c r="V39">
        <f t="shared" si="12"/>
        <v>39.125904391722742</v>
      </c>
      <c r="W39">
        <f t="shared" si="13"/>
        <v>50.863675709239565</v>
      </c>
      <c r="X39">
        <f t="shared" si="14"/>
        <v>51.841823319032635</v>
      </c>
      <c r="Y39">
        <f t="shared" si="15"/>
        <v>64.557742246342528</v>
      </c>
      <c r="Z39">
        <f t="shared" si="16"/>
        <v>89.989580100962314</v>
      </c>
    </row>
    <row r="40" spans="1:26" x14ac:dyDescent="0.2">
      <c r="A40" t="s">
        <v>75</v>
      </c>
      <c r="B40" s="13">
        <f t="shared" si="19"/>
        <v>9</v>
      </c>
      <c r="C40" s="13">
        <f t="shared" si="19"/>
        <v>17</v>
      </c>
      <c r="D40">
        <v>25</v>
      </c>
      <c r="E40">
        <v>33</v>
      </c>
      <c r="F40">
        <v>41</v>
      </c>
      <c r="G40">
        <v>58</v>
      </c>
      <c r="H40">
        <v>66</v>
      </c>
      <c r="I40" s="13">
        <f t="shared" si="18"/>
        <v>74</v>
      </c>
      <c r="J40" s="13">
        <f t="shared" si="18"/>
        <v>90</v>
      </c>
      <c r="L40">
        <v>55</v>
      </c>
      <c r="N40">
        <v>50.5</v>
      </c>
      <c r="P40">
        <v>0.96126171195198462</v>
      </c>
      <c r="R40">
        <f t="shared" si="1"/>
        <v>8.6513554075678609</v>
      </c>
      <c r="S40">
        <f t="shared" si="1"/>
        <v>16.341449103183738</v>
      </c>
      <c r="T40">
        <f t="shared" si="10"/>
        <v>24.031542798799617</v>
      </c>
      <c r="U40">
        <f t="shared" si="11"/>
        <v>31.721636494415492</v>
      </c>
      <c r="V40">
        <f t="shared" si="12"/>
        <v>39.411730190031371</v>
      </c>
      <c r="W40">
        <f t="shared" si="13"/>
        <v>55.753179293215105</v>
      </c>
      <c r="X40">
        <f t="shared" si="14"/>
        <v>63.443272988830984</v>
      </c>
      <c r="Y40">
        <f t="shared" si="15"/>
        <v>71.133366684446855</v>
      </c>
      <c r="Z40">
        <f t="shared" si="16"/>
        <v>86.513554075678613</v>
      </c>
    </row>
    <row r="41" spans="1:26" x14ac:dyDescent="0.2">
      <c r="A41" t="s">
        <v>76</v>
      </c>
      <c r="B41" s="13">
        <f t="shared" si="19"/>
        <v>11</v>
      </c>
      <c r="C41" s="13">
        <f t="shared" si="19"/>
        <v>19</v>
      </c>
      <c r="D41">
        <v>27</v>
      </c>
      <c r="E41">
        <v>35</v>
      </c>
      <c r="F41">
        <v>48</v>
      </c>
      <c r="G41">
        <v>67</v>
      </c>
      <c r="H41">
        <v>67</v>
      </c>
      <c r="I41" s="13">
        <f t="shared" ref="I41:I42" si="20">(H41-G41)/(H$5-G$5)*(I$5-H$5)+H41</f>
        <v>67</v>
      </c>
      <c r="J41" s="13">
        <f t="shared" ref="I41:J56" si="21">(I41-H41)/(I$5-H$5)*(J$5-I$5)+I41</f>
        <v>67</v>
      </c>
      <c r="L41">
        <v>49.9</v>
      </c>
      <c r="N41">
        <v>47.6</v>
      </c>
      <c r="P41">
        <v>0.96126171195198462</v>
      </c>
      <c r="R41">
        <f t="shared" si="1"/>
        <v>10.573878831471831</v>
      </c>
      <c r="S41">
        <f t="shared" si="1"/>
        <v>18.263972527087709</v>
      </c>
      <c r="T41">
        <f t="shared" si="10"/>
        <v>25.954066222703585</v>
      </c>
      <c r="U41">
        <f t="shared" si="11"/>
        <v>33.64415991831946</v>
      </c>
      <c r="V41">
        <f t="shared" si="12"/>
        <v>46.140562173695258</v>
      </c>
      <c r="W41">
        <f t="shared" si="13"/>
        <v>64.404534700782975</v>
      </c>
      <c r="X41">
        <f t="shared" si="14"/>
        <v>64.404534700782975</v>
      </c>
      <c r="Y41">
        <f t="shared" si="15"/>
        <v>64.404534700782975</v>
      </c>
      <c r="Z41">
        <f t="shared" si="16"/>
        <v>64.404534700782975</v>
      </c>
    </row>
    <row r="42" spans="1:26" x14ac:dyDescent="0.2">
      <c r="A42" t="s">
        <v>77</v>
      </c>
      <c r="B42" s="13">
        <v>0</v>
      </c>
      <c r="C42">
        <v>10</v>
      </c>
      <c r="D42">
        <v>30</v>
      </c>
      <c r="E42">
        <v>43</v>
      </c>
      <c r="F42">
        <v>58</v>
      </c>
      <c r="G42">
        <v>54</v>
      </c>
      <c r="H42">
        <v>66</v>
      </c>
      <c r="I42" s="13">
        <f t="shared" si="20"/>
        <v>78</v>
      </c>
      <c r="J42" s="13">
        <v>100</v>
      </c>
      <c r="L42">
        <v>46.1</v>
      </c>
      <c r="N42">
        <v>39</v>
      </c>
      <c r="P42">
        <v>0.96126171195198462</v>
      </c>
      <c r="R42">
        <f t="shared" si="1"/>
        <v>0</v>
      </c>
      <c r="S42">
        <f t="shared" si="1"/>
        <v>9.6126171195198467</v>
      </c>
      <c r="T42">
        <f t="shared" si="10"/>
        <v>28.83785135855954</v>
      </c>
      <c r="U42">
        <f t="shared" si="11"/>
        <v>41.334253613935338</v>
      </c>
      <c r="V42">
        <f t="shared" si="12"/>
        <v>55.753179293215105</v>
      </c>
      <c r="W42">
        <f t="shared" si="13"/>
        <v>51.908132445407169</v>
      </c>
      <c r="X42">
        <f t="shared" si="14"/>
        <v>63.443272988830984</v>
      </c>
      <c r="Y42">
        <f t="shared" si="15"/>
        <v>74.978413532254805</v>
      </c>
      <c r="Z42">
        <f t="shared" si="16"/>
        <v>96.126171195198467</v>
      </c>
    </row>
    <row r="43" spans="1:26" x14ac:dyDescent="0.2">
      <c r="A43" t="s">
        <v>78</v>
      </c>
      <c r="B43" s="13">
        <v>0</v>
      </c>
      <c r="C43">
        <v>2</v>
      </c>
      <c r="D43">
        <v>25</v>
      </c>
      <c r="E43">
        <v>43</v>
      </c>
      <c r="F43">
        <v>45</v>
      </c>
      <c r="G43">
        <v>60</v>
      </c>
      <c r="H43">
        <v>63</v>
      </c>
      <c r="I43">
        <v>70</v>
      </c>
      <c r="J43" s="13">
        <f t="shared" si="21"/>
        <v>84</v>
      </c>
      <c r="L43">
        <v>49.8</v>
      </c>
      <c r="N43">
        <v>46.4</v>
      </c>
      <c r="P43">
        <v>0.96126171195198462</v>
      </c>
      <c r="R43">
        <f t="shared" si="1"/>
        <v>0</v>
      </c>
      <c r="S43">
        <f t="shared" si="1"/>
        <v>1.9225234239039692</v>
      </c>
      <c r="T43">
        <f t="shared" si="10"/>
        <v>24.031542798799617</v>
      </c>
      <c r="U43">
        <f t="shared" si="11"/>
        <v>41.334253613935338</v>
      </c>
      <c r="V43">
        <f t="shared" si="12"/>
        <v>43.256777037839306</v>
      </c>
      <c r="W43">
        <f t="shared" si="13"/>
        <v>57.67570271711908</v>
      </c>
      <c r="X43">
        <f t="shared" si="14"/>
        <v>60.559487852975032</v>
      </c>
      <c r="Y43">
        <f t="shared" si="15"/>
        <v>67.288319836638919</v>
      </c>
      <c r="Z43">
        <f t="shared" si="16"/>
        <v>80.745983803966709</v>
      </c>
    </row>
    <row r="44" spans="1:26" x14ac:dyDescent="0.2">
      <c r="A44" t="s">
        <v>79</v>
      </c>
      <c r="B44" s="13">
        <v>0</v>
      </c>
      <c r="C44" s="13">
        <f t="shared" si="19"/>
        <v>7</v>
      </c>
      <c r="D44">
        <v>20</v>
      </c>
      <c r="E44">
        <v>33</v>
      </c>
      <c r="F44">
        <v>45</v>
      </c>
      <c r="G44">
        <v>55</v>
      </c>
      <c r="H44">
        <v>61</v>
      </c>
      <c r="I44" s="13">
        <f t="shared" si="21"/>
        <v>67</v>
      </c>
      <c r="J44" s="13">
        <f t="shared" si="21"/>
        <v>79</v>
      </c>
      <c r="L44">
        <v>54.6</v>
      </c>
      <c r="N44">
        <v>45.1</v>
      </c>
      <c r="P44">
        <v>0.96126171195198462</v>
      </c>
      <c r="R44">
        <f t="shared" si="1"/>
        <v>0</v>
      </c>
      <c r="S44">
        <f t="shared" si="1"/>
        <v>6.7288319836638921</v>
      </c>
      <c r="T44">
        <f t="shared" si="10"/>
        <v>19.225234239039693</v>
      </c>
      <c r="U44">
        <f t="shared" si="11"/>
        <v>31.721636494415492</v>
      </c>
      <c r="V44">
        <f t="shared" si="12"/>
        <v>43.256777037839306</v>
      </c>
      <c r="W44">
        <f t="shared" si="13"/>
        <v>52.869394157359153</v>
      </c>
      <c r="X44">
        <f t="shared" si="14"/>
        <v>58.636964429071064</v>
      </c>
      <c r="Y44">
        <f t="shared" si="15"/>
        <v>64.404534700782975</v>
      </c>
      <c r="Z44">
        <f t="shared" si="16"/>
        <v>75.939675244206782</v>
      </c>
    </row>
    <row r="45" spans="1:26" x14ac:dyDescent="0.2">
      <c r="A45" t="s">
        <v>80</v>
      </c>
      <c r="B45" s="13">
        <f t="shared" si="19"/>
        <v>1</v>
      </c>
      <c r="C45" s="13">
        <f t="shared" si="19"/>
        <v>12</v>
      </c>
      <c r="D45">
        <v>23</v>
      </c>
      <c r="E45">
        <v>34</v>
      </c>
      <c r="F45">
        <v>40</v>
      </c>
      <c r="G45">
        <v>61</v>
      </c>
      <c r="H45">
        <v>60</v>
      </c>
      <c r="I45">
        <v>65</v>
      </c>
      <c r="J45" s="13">
        <f t="shared" si="21"/>
        <v>75</v>
      </c>
      <c r="L45">
        <v>54.8</v>
      </c>
      <c r="N45">
        <v>49.6</v>
      </c>
      <c r="P45">
        <v>0.96126171195198462</v>
      </c>
      <c r="R45">
        <f t="shared" si="1"/>
        <v>0.96126171195198462</v>
      </c>
      <c r="S45">
        <f t="shared" si="1"/>
        <v>11.535140543423815</v>
      </c>
      <c r="T45">
        <f t="shared" si="10"/>
        <v>22.109019374895645</v>
      </c>
      <c r="U45">
        <f t="shared" si="11"/>
        <v>32.682898206367476</v>
      </c>
      <c r="V45">
        <f t="shared" si="12"/>
        <v>38.450468478079387</v>
      </c>
      <c r="W45">
        <f t="shared" si="13"/>
        <v>58.636964429071064</v>
      </c>
      <c r="X45">
        <f t="shared" si="14"/>
        <v>57.67570271711908</v>
      </c>
      <c r="Y45">
        <f t="shared" si="15"/>
        <v>62.482011276879</v>
      </c>
      <c r="Z45">
        <f t="shared" si="16"/>
        <v>72.094628396398846</v>
      </c>
    </row>
    <row r="46" spans="1:26" x14ac:dyDescent="0.2">
      <c r="A46" t="s">
        <v>81</v>
      </c>
      <c r="B46" s="13">
        <v>0</v>
      </c>
      <c r="C46">
        <v>11</v>
      </c>
      <c r="D46">
        <v>29</v>
      </c>
      <c r="E46">
        <v>38</v>
      </c>
      <c r="F46">
        <v>48</v>
      </c>
      <c r="G46">
        <v>57</v>
      </c>
      <c r="H46">
        <v>64</v>
      </c>
      <c r="I46">
        <v>69</v>
      </c>
      <c r="J46" s="13">
        <f t="shared" si="21"/>
        <v>79</v>
      </c>
      <c r="L46">
        <v>51.4</v>
      </c>
      <c r="N46">
        <v>40.799999999999997</v>
      </c>
      <c r="P46">
        <v>0.93969264562378096</v>
      </c>
      <c r="R46">
        <f t="shared" si="1"/>
        <v>0</v>
      </c>
      <c r="S46">
        <f t="shared" si="1"/>
        <v>10.33661910186159</v>
      </c>
      <c r="T46">
        <f t="shared" si="10"/>
        <v>27.251086723089649</v>
      </c>
      <c r="U46">
        <f t="shared" si="11"/>
        <v>35.708320533703677</v>
      </c>
      <c r="V46">
        <f t="shared" si="12"/>
        <v>45.105246989941485</v>
      </c>
      <c r="W46">
        <f t="shared" si="13"/>
        <v>53.562480800555512</v>
      </c>
      <c r="X46">
        <f t="shared" si="14"/>
        <v>60.140329319921982</v>
      </c>
      <c r="Y46">
        <f t="shared" si="15"/>
        <v>64.838792548040885</v>
      </c>
      <c r="Z46">
        <f t="shared" si="16"/>
        <v>74.235719004278693</v>
      </c>
    </row>
    <row r="47" spans="1:26" x14ac:dyDescent="0.2">
      <c r="A47" t="s">
        <v>82</v>
      </c>
      <c r="B47" s="13">
        <v>0</v>
      </c>
      <c r="C47">
        <v>10</v>
      </c>
      <c r="D47">
        <v>29</v>
      </c>
      <c r="E47">
        <v>41</v>
      </c>
      <c r="F47">
        <v>49</v>
      </c>
      <c r="G47">
        <v>63</v>
      </c>
      <c r="H47">
        <v>65</v>
      </c>
      <c r="I47">
        <v>73</v>
      </c>
      <c r="J47" s="13">
        <f t="shared" si="21"/>
        <v>89</v>
      </c>
      <c r="L47">
        <v>48.3</v>
      </c>
      <c r="N47">
        <v>42.9</v>
      </c>
      <c r="P47">
        <v>0.93969264562378096</v>
      </c>
      <c r="R47">
        <f t="shared" si="1"/>
        <v>0</v>
      </c>
      <c r="S47">
        <f t="shared" si="1"/>
        <v>9.396926456237809</v>
      </c>
      <c r="T47">
        <f t="shared" si="10"/>
        <v>27.251086723089649</v>
      </c>
      <c r="U47">
        <f t="shared" si="11"/>
        <v>38.527398470575022</v>
      </c>
      <c r="V47">
        <f t="shared" si="12"/>
        <v>46.044939635565264</v>
      </c>
      <c r="W47">
        <f t="shared" si="13"/>
        <v>59.200636674298202</v>
      </c>
      <c r="X47">
        <f t="shared" si="14"/>
        <v>61.080021965545761</v>
      </c>
      <c r="Y47">
        <f t="shared" si="15"/>
        <v>68.597563130536017</v>
      </c>
      <c r="Z47">
        <f t="shared" si="16"/>
        <v>83.6326454605165</v>
      </c>
    </row>
    <row r="48" spans="1:26" x14ac:dyDescent="0.2">
      <c r="A48" t="s">
        <v>83</v>
      </c>
      <c r="B48" s="13">
        <v>0</v>
      </c>
      <c r="C48">
        <v>5</v>
      </c>
      <c r="D48">
        <v>21</v>
      </c>
      <c r="E48">
        <v>45</v>
      </c>
      <c r="F48">
        <v>48</v>
      </c>
      <c r="G48">
        <v>54</v>
      </c>
      <c r="H48">
        <v>63</v>
      </c>
      <c r="I48" s="13">
        <f t="shared" si="21"/>
        <v>72</v>
      </c>
      <c r="J48" s="13">
        <f t="shared" si="21"/>
        <v>90</v>
      </c>
      <c r="L48">
        <v>51.4</v>
      </c>
      <c r="N48">
        <v>44.6</v>
      </c>
      <c r="P48">
        <v>0.93969264562378096</v>
      </c>
      <c r="R48">
        <f t="shared" si="1"/>
        <v>0</v>
      </c>
      <c r="S48">
        <f t="shared" si="1"/>
        <v>4.6984632281189045</v>
      </c>
      <c r="T48">
        <f t="shared" si="10"/>
        <v>19.733545558099401</v>
      </c>
      <c r="U48">
        <f t="shared" si="11"/>
        <v>42.286169053070147</v>
      </c>
      <c r="V48">
        <f t="shared" si="12"/>
        <v>45.105246989941485</v>
      </c>
      <c r="W48">
        <f t="shared" si="13"/>
        <v>50.743402863684175</v>
      </c>
      <c r="X48">
        <f t="shared" si="14"/>
        <v>59.200636674298202</v>
      </c>
      <c r="Y48">
        <f t="shared" si="15"/>
        <v>67.657870484912223</v>
      </c>
      <c r="Z48">
        <f t="shared" si="16"/>
        <v>84.572338106140293</v>
      </c>
    </row>
    <row r="49" spans="1:29" x14ac:dyDescent="0.2">
      <c r="A49" t="s">
        <v>84</v>
      </c>
      <c r="B49" s="13">
        <v>0</v>
      </c>
      <c r="C49">
        <v>9</v>
      </c>
      <c r="D49">
        <v>30</v>
      </c>
      <c r="E49">
        <v>41</v>
      </c>
      <c r="F49">
        <v>47</v>
      </c>
      <c r="G49">
        <v>49</v>
      </c>
      <c r="H49">
        <v>68</v>
      </c>
      <c r="I49">
        <v>74</v>
      </c>
      <c r="J49" s="13">
        <f t="shared" si="21"/>
        <v>86</v>
      </c>
      <c r="L49">
        <v>54.1</v>
      </c>
      <c r="N49">
        <v>49.8</v>
      </c>
      <c r="P49">
        <v>0.93969264562378096</v>
      </c>
      <c r="R49">
        <f t="shared" si="1"/>
        <v>0</v>
      </c>
      <c r="S49">
        <f t="shared" si="1"/>
        <v>8.4572338106140279</v>
      </c>
      <c r="T49">
        <f t="shared" si="10"/>
        <v>28.190779368713429</v>
      </c>
      <c r="U49">
        <f t="shared" si="11"/>
        <v>38.527398470575022</v>
      </c>
      <c r="V49">
        <f t="shared" si="12"/>
        <v>44.165554344317705</v>
      </c>
      <c r="W49">
        <f t="shared" si="13"/>
        <v>46.044939635565264</v>
      </c>
      <c r="X49">
        <f t="shared" si="14"/>
        <v>63.899099902417106</v>
      </c>
      <c r="Y49">
        <f t="shared" si="15"/>
        <v>69.537255776159796</v>
      </c>
      <c r="Z49">
        <f t="shared" si="16"/>
        <v>80.813567523645162</v>
      </c>
    </row>
    <row r="50" spans="1:29" x14ac:dyDescent="0.2">
      <c r="A50" t="s">
        <v>88</v>
      </c>
      <c r="B50" s="13">
        <f t="shared" si="19"/>
        <v>10</v>
      </c>
      <c r="C50" s="13">
        <f t="shared" si="19"/>
        <v>18</v>
      </c>
      <c r="D50">
        <v>26</v>
      </c>
      <c r="E50">
        <v>34</v>
      </c>
      <c r="F50">
        <v>46</v>
      </c>
      <c r="G50">
        <v>57</v>
      </c>
      <c r="H50">
        <v>62</v>
      </c>
      <c r="I50">
        <v>68</v>
      </c>
      <c r="J50" s="13">
        <f t="shared" si="21"/>
        <v>80</v>
      </c>
      <c r="L50">
        <v>54.2</v>
      </c>
      <c r="N50">
        <v>48.9</v>
      </c>
      <c r="P50">
        <v>0.93969264562378096</v>
      </c>
      <c r="R50">
        <f t="shared" si="1"/>
        <v>9.396926456237809</v>
      </c>
      <c r="S50">
        <f t="shared" si="1"/>
        <v>16.914467621228056</v>
      </c>
      <c r="T50">
        <f t="shared" si="10"/>
        <v>24.432008786218304</v>
      </c>
      <c r="U50">
        <f t="shared" si="11"/>
        <v>31.949549951208553</v>
      </c>
      <c r="V50">
        <f t="shared" si="12"/>
        <v>43.225861698693926</v>
      </c>
      <c r="W50">
        <f t="shared" si="13"/>
        <v>53.562480800555512</v>
      </c>
      <c r="X50">
        <f t="shared" si="14"/>
        <v>58.260944028674423</v>
      </c>
      <c r="Y50">
        <f t="shared" si="15"/>
        <v>63.899099902417106</v>
      </c>
      <c r="Z50">
        <f t="shared" si="16"/>
        <v>75.175411649902472</v>
      </c>
    </row>
    <row r="51" spans="1:29" x14ac:dyDescent="0.2">
      <c r="A51" t="s">
        <v>89</v>
      </c>
      <c r="B51" s="13">
        <f t="shared" si="19"/>
        <v>4</v>
      </c>
      <c r="C51">
        <v>16</v>
      </c>
      <c r="D51">
        <v>28</v>
      </c>
      <c r="E51">
        <v>41</v>
      </c>
      <c r="F51">
        <v>54</v>
      </c>
      <c r="G51">
        <v>55</v>
      </c>
      <c r="H51">
        <v>67</v>
      </c>
      <c r="I51" s="13">
        <f t="shared" si="21"/>
        <v>79</v>
      </c>
      <c r="J51" s="13">
        <v>100</v>
      </c>
      <c r="L51">
        <v>49.5</v>
      </c>
      <c r="N51">
        <v>41.5</v>
      </c>
      <c r="P51">
        <v>0.91354549308778665</v>
      </c>
      <c r="R51">
        <f t="shared" si="1"/>
        <v>3.6541819723511466</v>
      </c>
      <c r="S51">
        <f t="shared" si="1"/>
        <v>14.616727889404586</v>
      </c>
      <c r="T51">
        <f t="shared" si="10"/>
        <v>25.579273806458026</v>
      </c>
      <c r="U51">
        <f t="shared" si="11"/>
        <v>37.455365216599255</v>
      </c>
      <c r="V51">
        <f t="shared" si="12"/>
        <v>49.331456626740476</v>
      </c>
      <c r="W51">
        <f t="shared" si="13"/>
        <v>50.245002119828264</v>
      </c>
      <c r="X51">
        <f t="shared" si="14"/>
        <v>61.207548036881704</v>
      </c>
      <c r="Y51">
        <f t="shared" si="15"/>
        <v>72.170093953935151</v>
      </c>
      <c r="Z51">
        <f t="shared" si="16"/>
        <v>91.354549308778672</v>
      </c>
    </row>
    <row r="52" spans="1:29" x14ac:dyDescent="0.2">
      <c r="A52" t="s">
        <v>90</v>
      </c>
      <c r="B52" s="13">
        <v>0</v>
      </c>
      <c r="C52">
        <v>12</v>
      </c>
      <c r="D52">
        <v>30</v>
      </c>
      <c r="E52">
        <v>45</v>
      </c>
      <c r="F52">
        <v>49</v>
      </c>
      <c r="G52">
        <v>56</v>
      </c>
      <c r="H52">
        <v>59</v>
      </c>
      <c r="I52" s="13">
        <f t="shared" si="21"/>
        <v>62</v>
      </c>
      <c r="J52" s="13">
        <f t="shared" si="21"/>
        <v>68</v>
      </c>
      <c r="L52">
        <v>48.9</v>
      </c>
      <c r="N52">
        <v>36.9</v>
      </c>
      <c r="P52">
        <v>0.91354549308778665</v>
      </c>
      <c r="R52">
        <f t="shared" si="1"/>
        <v>0</v>
      </c>
      <c r="S52">
        <f t="shared" si="1"/>
        <v>10.96254591705344</v>
      </c>
      <c r="T52">
        <f t="shared" si="10"/>
        <v>27.4063647926336</v>
      </c>
      <c r="U52">
        <f t="shared" si="11"/>
        <v>41.109547188950401</v>
      </c>
      <c r="V52">
        <f t="shared" si="12"/>
        <v>44.763729161301548</v>
      </c>
      <c r="W52">
        <f t="shared" si="13"/>
        <v>51.158547612916053</v>
      </c>
      <c r="X52">
        <f t="shared" si="14"/>
        <v>53.899184092179411</v>
      </c>
      <c r="Y52">
        <f t="shared" si="15"/>
        <v>56.639820571442769</v>
      </c>
      <c r="Z52">
        <f t="shared" si="16"/>
        <v>62.121093529969492</v>
      </c>
    </row>
    <row r="53" spans="1:29" x14ac:dyDescent="0.2">
      <c r="A53" t="s">
        <v>91</v>
      </c>
      <c r="B53" s="13">
        <v>0</v>
      </c>
      <c r="C53">
        <v>9</v>
      </c>
      <c r="D53">
        <v>37</v>
      </c>
      <c r="E53">
        <v>37</v>
      </c>
      <c r="F53">
        <v>46</v>
      </c>
      <c r="G53">
        <v>64</v>
      </c>
      <c r="H53">
        <v>62</v>
      </c>
      <c r="I53">
        <v>73</v>
      </c>
      <c r="J53" s="13">
        <f t="shared" si="21"/>
        <v>95</v>
      </c>
      <c r="L53">
        <v>49.3</v>
      </c>
      <c r="N53">
        <v>45.6</v>
      </c>
      <c r="P53">
        <v>0.91354549308778665</v>
      </c>
      <c r="R53">
        <f t="shared" si="1"/>
        <v>0</v>
      </c>
      <c r="S53">
        <f t="shared" si="1"/>
        <v>8.2219094377900799</v>
      </c>
      <c r="T53">
        <f t="shared" si="10"/>
        <v>33.801183244248108</v>
      </c>
      <c r="U53">
        <f t="shared" si="11"/>
        <v>33.801183244248108</v>
      </c>
      <c r="V53">
        <f t="shared" si="12"/>
        <v>42.023092682038182</v>
      </c>
      <c r="W53">
        <f t="shared" si="13"/>
        <v>58.466911557618346</v>
      </c>
      <c r="X53">
        <f t="shared" si="14"/>
        <v>56.639820571442769</v>
      </c>
      <c r="Y53">
        <f t="shared" si="15"/>
        <v>66.68882099540842</v>
      </c>
      <c r="Z53">
        <f t="shared" si="16"/>
        <v>86.786821843339737</v>
      </c>
    </row>
    <row r="54" spans="1:29" x14ac:dyDescent="0.2">
      <c r="A54" t="s">
        <v>92</v>
      </c>
      <c r="B54" s="13">
        <f t="shared" si="19"/>
        <v>1</v>
      </c>
      <c r="C54">
        <v>19</v>
      </c>
      <c r="D54">
        <v>37</v>
      </c>
      <c r="E54">
        <v>48</v>
      </c>
      <c r="F54">
        <v>55</v>
      </c>
      <c r="G54">
        <v>68</v>
      </c>
      <c r="H54">
        <v>63</v>
      </c>
      <c r="I54" s="13">
        <f t="shared" si="21"/>
        <v>58</v>
      </c>
      <c r="J54" s="13">
        <f t="shared" si="21"/>
        <v>48</v>
      </c>
      <c r="L54">
        <v>41.4</v>
      </c>
      <c r="N54">
        <v>34.799999999999997</v>
      </c>
      <c r="P54">
        <v>0.91354549308778665</v>
      </c>
      <c r="R54">
        <f t="shared" si="1"/>
        <v>0.91354549308778665</v>
      </c>
      <c r="S54">
        <f t="shared" si="1"/>
        <v>17.357364368667945</v>
      </c>
      <c r="T54">
        <f t="shared" si="10"/>
        <v>33.801183244248108</v>
      </c>
      <c r="U54">
        <f t="shared" si="11"/>
        <v>43.850183668213759</v>
      </c>
      <c r="V54">
        <f t="shared" si="12"/>
        <v>50.245002119828264</v>
      </c>
      <c r="W54">
        <f t="shared" si="13"/>
        <v>62.121093529969492</v>
      </c>
      <c r="X54">
        <f t="shared" si="14"/>
        <v>57.553366064530557</v>
      </c>
      <c r="Y54">
        <f t="shared" si="15"/>
        <v>52.985638599091629</v>
      </c>
      <c r="Z54">
        <f t="shared" si="16"/>
        <v>43.850183668213759</v>
      </c>
    </row>
    <row r="55" spans="1:29" x14ac:dyDescent="0.2">
      <c r="A55" t="s">
        <v>93</v>
      </c>
      <c r="B55" s="13">
        <f t="shared" si="19"/>
        <v>2</v>
      </c>
      <c r="C55">
        <v>18</v>
      </c>
      <c r="D55">
        <v>34</v>
      </c>
      <c r="E55">
        <v>45</v>
      </c>
      <c r="F55">
        <v>54</v>
      </c>
      <c r="G55">
        <v>59</v>
      </c>
      <c r="H55">
        <v>69</v>
      </c>
      <c r="I55" s="13">
        <f t="shared" si="21"/>
        <v>79</v>
      </c>
      <c r="J55" s="13">
        <f t="shared" si="21"/>
        <v>99</v>
      </c>
      <c r="L55">
        <v>45.9</v>
      </c>
      <c r="N55">
        <v>37.9</v>
      </c>
      <c r="P55">
        <v>0.88294764058987285</v>
      </c>
      <c r="R55">
        <f t="shared" si="1"/>
        <v>1.7658952811797457</v>
      </c>
      <c r="S55">
        <f t="shared" si="1"/>
        <v>15.89305753061771</v>
      </c>
      <c r="T55">
        <f t="shared" si="10"/>
        <v>30.020219780055676</v>
      </c>
      <c r="U55">
        <f t="shared" si="11"/>
        <v>39.732643826544276</v>
      </c>
      <c r="V55">
        <f t="shared" si="12"/>
        <v>47.679172591853131</v>
      </c>
      <c r="W55">
        <f t="shared" si="13"/>
        <v>52.093910794802497</v>
      </c>
      <c r="X55">
        <f t="shared" si="14"/>
        <v>60.923387200701228</v>
      </c>
      <c r="Y55">
        <f t="shared" si="15"/>
        <v>69.752863606599959</v>
      </c>
      <c r="Z55">
        <f t="shared" si="16"/>
        <v>87.411816418397407</v>
      </c>
    </row>
    <row r="56" spans="1:29" x14ac:dyDescent="0.2">
      <c r="A56" t="s">
        <v>94</v>
      </c>
      <c r="B56" s="13">
        <v>0</v>
      </c>
      <c r="C56">
        <v>11</v>
      </c>
      <c r="D56">
        <v>35</v>
      </c>
      <c r="E56">
        <v>45</v>
      </c>
      <c r="F56">
        <v>61</v>
      </c>
      <c r="G56">
        <v>59</v>
      </c>
      <c r="H56">
        <v>69</v>
      </c>
      <c r="I56" s="13">
        <f t="shared" si="21"/>
        <v>79</v>
      </c>
      <c r="J56" s="13">
        <f t="shared" si="21"/>
        <v>99</v>
      </c>
      <c r="L56">
        <v>41.8</v>
      </c>
      <c r="N56">
        <v>32.9</v>
      </c>
      <c r="P56">
        <v>0.88294764058987285</v>
      </c>
      <c r="R56">
        <f t="shared" si="1"/>
        <v>0</v>
      </c>
      <c r="S56">
        <f t="shared" si="1"/>
        <v>9.7124240464886018</v>
      </c>
      <c r="T56">
        <f t="shared" si="10"/>
        <v>30.903167420645548</v>
      </c>
      <c r="U56">
        <f t="shared" si="11"/>
        <v>39.732643826544276</v>
      </c>
      <c r="V56">
        <f t="shared" si="12"/>
        <v>53.859806075982242</v>
      </c>
      <c r="W56">
        <f t="shared" si="13"/>
        <v>52.093910794802497</v>
      </c>
      <c r="X56">
        <f t="shared" si="14"/>
        <v>60.923387200701228</v>
      </c>
      <c r="Y56">
        <f t="shared" si="15"/>
        <v>69.752863606599959</v>
      </c>
      <c r="Z56">
        <f t="shared" si="16"/>
        <v>87.411816418397407</v>
      </c>
    </row>
    <row r="57" spans="1:29" x14ac:dyDescent="0.2">
      <c r="A57" t="s">
        <v>95</v>
      </c>
      <c r="B57" s="13">
        <f t="shared" si="19"/>
        <v>6</v>
      </c>
      <c r="C57">
        <v>20</v>
      </c>
      <c r="D57">
        <v>34</v>
      </c>
      <c r="E57">
        <v>43</v>
      </c>
      <c r="F57">
        <v>50</v>
      </c>
      <c r="G57">
        <v>59</v>
      </c>
      <c r="H57">
        <v>64</v>
      </c>
      <c r="I57" s="13">
        <f t="shared" ref="H57:I62" si="22">(H57-G57)/(H$5-G$5)*(I$5-H$5)+H57</f>
        <v>69</v>
      </c>
      <c r="J57" s="13">
        <f t="shared" ref="J57:J61" si="23">(I57-H57)/(I$5-H$5)*(J$5-I$5)+I57</f>
        <v>79</v>
      </c>
      <c r="L57">
        <v>48.5</v>
      </c>
      <c r="N57">
        <v>39.700000000000003</v>
      </c>
      <c r="P57">
        <v>0.88294764058987285</v>
      </c>
      <c r="R57">
        <f t="shared" si="1"/>
        <v>5.2976858435392371</v>
      </c>
      <c r="S57">
        <f t="shared" si="1"/>
        <v>17.658952811797455</v>
      </c>
      <c r="T57">
        <f t="shared" si="10"/>
        <v>30.020219780055676</v>
      </c>
      <c r="U57">
        <f t="shared" si="11"/>
        <v>37.966748545364531</v>
      </c>
      <c r="V57">
        <f t="shared" si="12"/>
        <v>44.147382029493642</v>
      </c>
      <c r="W57">
        <f t="shared" si="13"/>
        <v>52.093910794802497</v>
      </c>
      <c r="X57">
        <f t="shared" si="14"/>
        <v>56.508648997751862</v>
      </c>
      <c r="Y57">
        <f t="shared" si="15"/>
        <v>60.923387200701228</v>
      </c>
      <c r="Z57">
        <f t="shared" si="16"/>
        <v>69.752863606599959</v>
      </c>
    </row>
    <row r="58" spans="1:29" x14ac:dyDescent="0.2">
      <c r="A58" t="s">
        <v>96</v>
      </c>
      <c r="B58" s="13">
        <v>0</v>
      </c>
      <c r="C58">
        <v>17</v>
      </c>
      <c r="D58">
        <v>38</v>
      </c>
      <c r="E58">
        <v>51</v>
      </c>
      <c r="F58">
        <v>63</v>
      </c>
      <c r="G58">
        <v>66</v>
      </c>
      <c r="H58">
        <v>67</v>
      </c>
      <c r="I58" s="13">
        <f t="shared" si="22"/>
        <v>68</v>
      </c>
      <c r="J58" s="13">
        <f t="shared" si="23"/>
        <v>70</v>
      </c>
      <c r="L58">
        <v>38.299999999999997</v>
      </c>
      <c r="N58">
        <v>33.700000000000003</v>
      </c>
      <c r="P58">
        <v>0.84804815772972064</v>
      </c>
      <c r="R58">
        <f t="shared" si="1"/>
        <v>0</v>
      </c>
      <c r="S58">
        <f t="shared" si="1"/>
        <v>14.416818681405251</v>
      </c>
      <c r="T58">
        <f t="shared" si="10"/>
        <v>32.225829993729384</v>
      </c>
      <c r="U58">
        <f t="shared" si="11"/>
        <v>43.250456044215753</v>
      </c>
      <c r="V58">
        <f t="shared" si="12"/>
        <v>53.4270339369724</v>
      </c>
      <c r="W58">
        <f t="shared" si="13"/>
        <v>55.971178410161563</v>
      </c>
      <c r="X58">
        <f t="shared" si="14"/>
        <v>56.819226567891285</v>
      </c>
      <c r="Y58">
        <f t="shared" si="15"/>
        <v>57.667274725621006</v>
      </c>
      <c r="Z58">
        <f t="shared" si="16"/>
        <v>59.363371041080448</v>
      </c>
    </row>
    <row r="59" spans="1:29" x14ac:dyDescent="0.2">
      <c r="A59" t="s">
        <v>97</v>
      </c>
      <c r="B59" s="13">
        <f t="shared" si="19"/>
        <v>14</v>
      </c>
      <c r="C59">
        <v>26</v>
      </c>
      <c r="D59">
        <v>38</v>
      </c>
      <c r="E59">
        <v>52</v>
      </c>
      <c r="F59">
        <v>61</v>
      </c>
      <c r="G59">
        <v>65</v>
      </c>
      <c r="H59" s="13">
        <f t="shared" si="22"/>
        <v>69</v>
      </c>
      <c r="I59" s="13">
        <f t="shared" si="22"/>
        <v>73</v>
      </c>
      <c r="J59" s="13">
        <f t="shared" si="23"/>
        <v>81</v>
      </c>
      <c r="L59">
        <v>38.9</v>
      </c>
      <c r="N59">
        <v>31.2</v>
      </c>
      <c r="P59">
        <v>0.84804815772972064</v>
      </c>
      <c r="R59">
        <f t="shared" si="1"/>
        <v>11.87267420821609</v>
      </c>
      <c r="S59">
        <f t="shared" si="1"/>
        <v>22.049252100972737</v>
      </c>
      <c r="T59">
        <f t="shared" si="10"/>
        <v>32.225829993729384</v>
      </c>
      <c r="U59">
        <f t="shared" si="11"/>
        <v>44.098504201945474</v>
      </c>
      <c r="V59">
        <f t="shared" si="12"/>
        <v>51.730937621512957</v>
      </c>
      <c r="W59">
        <f t="shared" si="13"/>
        <v>55.123130252431842</v>
      </c>
      <c r="X59">
        <f t="shared" si="14"/>
        <v>58.515322883350727</v>
      </c>
      <c r="Y59">
        <f t="shared" si="15"/>
        <v>61.907515514269605</v>
      </c>
      <c r="Z59">
        <f t="shared" si="16"/>
        <v>68.691900776107374</v>
      </c>
    </row>
    <row r="60" spans="1:29" x14ac:dyDescent="0.2">
      <c r="A60" t="s">
        <v>98</v>
      </c>
      <c r="B60" s="13">
        <f t="shared" si="19"/>
        <v>0</v>
      </c>
      <c r="C60">
        <v>19</v>
      </c>
      <c r="D60">
        <v>38</v>
      </c>
      <c r="E60">
        <v>56</v>
      </c>
      <c r="F60">
        <v>45</v>
      </c>
      <c r="G60">
        <v>65</v>
      </c>
      <c r="H60">
        <v>64</v>
      </c>
      <c r="I60" s="13">
        <f t="shared" si="22"/>
        <v>63</v>
      </c>
      <c r="J60" s="13">
        <f t="shared" si="23"/>
        <v>61</v>
      </c>
      <c r="L60">
        <v>40.299999999999997</v>
      </c>
      <c r="N60">
        <v>35.1</v>
      </c>
      <c r="P60">
        <v>0.81649655089226403</v>
      </c>
      <c r="R60">
        <f t="shared" si="1"/>
        <v>0</v>
      </c>
      <c r="S60">
        <f>$P60*C60</f>
        <v>15.513434466953017</v>
      </c>
      <c r="T60">
        <f t="shared" si="10"/>
        <v>31.026868933906034</v>
      </c>
      <c r="U60">
        <f t="shared" si="11"/>
        <v>45.723806849966785</v>
      </c>
      <c r="V60">
        <f t="shared" si="12"/>
        <v>36.742344790151883</v>
      </c>
      <c r="W60">
        <f t="shared" si="13"/>
        <v>53.072275807997158</v>
      </c>
      <c r="X60">
        <f t="shared" si="14"/>
        <v>52.255779257104898</v>
      </c>
      <c r="Y60">
        <f t="shared" si="15"/>
        <v>51.439282706212637</v>
      </c>
      <c r="Z60">
        <f>$P60*J60</f>
        <v>49.806289604428109</v>
      </c>
    </row>
    <row r="61" spans="1:29" x14ac:dyDescent="0.2">
      <c r="A61" t="s">
        <v>99</v>
      </c>
      <c r="B61" s="13">
        <f t="shared" si="19"/>
        <v>21.625</v>
      </c>
      <c r="C61">
        <v>28</v>
      </c>
      <c r="D61">
        <f>(33/96)*100</f>
        <v>34.375</v>
      </c>
      <c r="E61">
        <v>53</v>
      </c>
      <c r="F61">
        <v>56</v>
      </c>
      <c r="G61">
        <f>(58/99)*100</f>
        <v>58.585858585858588</v>
      </c>
      <c r="H61">
        <v>63</v>
      </c>
      <c r="I61" s="13">
        <f t="shared" si="22"/>
        <v>67.414141414141412</v>
      </c>
      <c r="J61" s="13">
        <f t="shared" si="23"/>
        <v>76.242424242424235</v>
      </c>
      <c r="L61">
        <v>41.6</v>
      </c>
      <c r="N61">
        <v>31.7</v>
      </c>
    </row>
    <row r="62" spans="1:29" x14ac:dyDescent="0.2">
      <c r="A62" t="s">
        <v>53</v>
      </c>
      <c r="B62" s="13">
        <f>-(C62-D62)/(C$5-D$5)*(C$5-B$5)+C62</f>
        <v>7</v>
      </c>
      <c r="C62">
        <v>23</v>
      </c>
      <c r="D62">
        <v>39</v>
      </c>
      <c r="E62">
        <v>53</v>
      </c>
      <c r="F62">
        <v>61</v>
      </c>
      <c r="G62">
        <v>57</v>
      </c>
      <c r="H62">
        <v>69</v>
      </c>
      <c r="I62" s="13">
        <f t="shared" si="22"/>
        <v>81</v>
      </c>
      <c r="J62" s="13">
        <v>100</v>
      </c>
      <c r="L62">
        <v>37.299999999999997</v>
      </c>
      <c r="N62">
        <v>40.9</v>
      </c>
      <c r="P62">
        <f>SUM(P6:P60)</f>
        <v>53.028905572586254</v>
      </c>
      <c r="Q62" t="s">
        <v>241</v>
      </c>
      <c r="R62">
        <f>SUM(R6:R60)/$P$62</f>
        <v>1.4904387040418812</v>
      </c>
      <c r="S62">
        <f t="shared" ref="S62:Y62" si="24">SUM(S6:S60)/$P$62</f>
        <v>14.830670852407446</v>
      </c>
      <c r="T62">
        <f t="shared" si="24"/>
        <v>32.064037044317857</v>
      </c>
      <c r="U62">
        <f t="shared" si="24"/>
        <v>44.186424667968218</v>
      </c>
      <c r="V62">
        <f t="shared" si="24"/>
        <v>52.154430800546564</v>
      </c>
      <c r="W62">
        <f t="shared" si="24"/>
        <v>61.495836667621923</v>
      </c>
      <c r="X62">
        <f t="shared" si="24"/>
        <v>66.270019052063688</v>
      </c>
      <c r="Y62">
        <f t="shared" si="24"/>
        <v>71.703024516974637</v>
      </c>
      <c r="Z62">
        <f>SUM(Z6:Z60)/$P$62</f>
        <v>84.373260711926164</v>
      </c>
      <c r="AB62" t="s">
        <v>195</v>
      </c>
      <c r="AC62">
        <v>47.1</v>
      </c>
    </row>
    <row r="63" spans="1:29" x14ac:dyDescent="0.2">
      <c r="B63" s="3">
        <v>10</v>
      </c>
      <c r="C63" s="3">
        <v>20</v>
      </c>
      <c r="D63" s="3">
        <v>30</v>
      </c>
      <c r="E63" s="3">
        <v>40</v>
      </c>
      <c r="F63" s="3">
        <v>50</v>
      </c>
      <c r="G63" s="3">
        <v>60</v>
      </c>
      <c r="H63" s="3">
        <v>70</v>
      </c>
      <c r="I63" s="3">
        <v>80</v>
      </c>
      <c r="J63" s="3">
        <v>100</v>
      </c>
      <c r="K63" s="3">
        <v>120</v>
      </c>
      <c r="L63">
        <f>AVERAGE(L6:L62)</f>
        <v>47.912727272727288</v>
      </c>
      <c r="N63">
        <f>AVERAGE(N6:N62)</f>
        <v>41.424909090909075</v>
      </c>
      <c r="Q63" t="s">
        <v>209</v>
      </c>
      <c r="R63" s="2">
        <f>STDEV(R6:R60)/SQRT(COUNT(R6:R60))</f>
        <v>0.38597648515070565</v>
      </c>
      <c r="S63" s="2">
        <f t="shared" ref="S63:Z63" si="25">STDEV(S6:S60)/SQRT(COUNT(S6:S60))</f>
        <v>1.7827087416157521</v>
      </c>
      <c r="T63" s="2">
        <f t="shared" si="25"/>
        <v>2.5779049733290633</v>
      </c>
      <c r="U63" s="2">
        <f t="shared" si="25"/>
        <v>2.2603205524204348</v>
      </c>
      <c r="V63" s="2">
        <f t="shared" si="25"/>
        <v>1.9972831667471009</v>
      </c>
      <c r="W63" s="2">
        <f t="shared" si="25"/>
        <v>1.8408567077758635</v>
      </c>
      <c r="X63" s="2">
        <f t="shared" si="25"/>
        <v>1.8024712876907727</v>
      </c>
      <c r="Y63" s="2">
        <f>STDEV(Y6:Y60)/SQRT(COUNT(Y6:Y60))</f>
        <v>1.7576397265173367</v>
      </c>
      <c r="Z63" s="2">
        <f t="shared" si="25"/>
        <v>1.7938685008099</v>
      </c>
    </row>
    <row r="64" spans="1:29" x14ac:dyDescent="0.2">
      <c r="B64">
        <f>AVERAGE(B6:B62)</f>
        <v>1.9758771929824561</v>
      </c>
      <c r="C64">
        <f t="shared" ref="C64:J64" si="26">AVERAGE(C6:C62)</f>
        <v>15.192982456140351</v>
      </c>
      <c r="D64">
        <f t="shared" si="26"/>
        <v>32.208333333333336</v>
      </c>
      <c r="E64">
        <f>AVERAGE(E6:E62)</f>
        <v>44.491228070175438</v>
      </c>
      <c r="F64">
        <f t="shared" si="26"/>
        <v>52.350877192982459</v>
      </c>
      <c r="G64">
        <f t="shared" si="26"/>
        <v>61.326067694488749</v>
      </c>
      <c r="H64">
        <f t="shared" si="26"/>
        <v>66.21052631578948</v>
      </c>
      <c r="I64">
        <f t="shared" si="26"/>
        <v>71.744107744107737</v>
      </c>
      <c r="J64">
        <f t="shared" si="26"/>
        <v>84.398989898989896</v>
      </c>
      <c r="Q64" t="s">
        <v>300</v>
      </c>
      <c r="R64">
        <f>R62+R63</f>
        <v>1.8764151891925869</v>
      </c>
      <c r="S64">
        <f t="shared" ref="S64:Z64" si="27">S62+S63</f>
        <v>16.613379594023197</v>
      </c>
      <c r="T64">
        <f t="shared" si="27"/>
        <v>34.641942017646919</v>
      </c>
      <c r="U64">
        <f t="shared" si="27"/>
        <v>46.446745220388649</v>
      </c>
      <c r="V64">
        <f t="shared" si="27"/>
        <v>54.151713967293666</v>
      </c>
      <c r="W64">
        <f t="shared" si="27"/>
        <v>63.336693375397786</v>
      </c>
      <c r="X64">
        <f t="shared" si="27"/>
        <v>68.072490339754467</v>
      </c>
      <c r="Y64">
        <f t="shared" si="27"/>
        <v>73.460664243491976</v>
      </c>
      <c r="Z64">
        <f t="shared" si="27"/>
        <v>86.167129212736057</v>
      </c>
      <c r="AB64" t="s">
        <v>302</v>
      </c>
      <c r="AC64">
        <v>44.5</v>
      </c>
    </row>
    <row r="65" spans="1:29" x14ac:dyDescent="0.2">
      <c r="B65">
        <f>B64/100</f>
        <v>1.9758771929824562E-2</v>
      </c>
      <c r="C65">
        <f t="shared" ref="C65:I65" si="28">C64/100</f>
        <v>0.1519298245614035</v>
      </c>
      <c r="D65">
        <f t="shared" si="28"/>
        <v>0.32208333333333333</v>
      </c>
      <c r="E65">
        <f t="shared" si="28"/>
        <v>0.44491228070175437</v>
      </c>
      <c r="F65">
        <f t="shared" si="28"/>
        <v>0.52350877192982459</v>
      </c>
      <c r="G65">
        <f t="shared" si="28"/>
        <v>0.61326067694488751</v>
      </c>
      <c r="H65">
        <f t="shared" si="28"/>
        <v>0.66210526315789475</v>
      </c>
      <c r="I65">
        <f t="shared" si="28"/>
        <v>0.71744107744107732</v>
      </c>
      <c r="J65">
        <f>J64/100</f>
        <v>0.84398989898989896</v>
      </c>
      <c r="Q65" t="s">
        <v>301</v>
      </c>
      <c r="R65">
        <f>R62-R63</f>
        <v>1.1044622188911755</v>
      </c>
      <c r="S65">
        <f t="shared" ref="S65:Z65" si="29">S62-S63</f>
        <v>13.047962110791694</v>
      </c>
      <c r="T65">
        <f t="shared" si="29"/>
        <v>29.486132070988795</v>
      </c>
      <c r="U65">
        <f t="shared" si="29"/>
        <v>41.926104115547787</v>
      </c>
      <c r="V65">
        <f t="shared" si="29"/>
        <v>50.157147633799461</v>
      </c>
      <c r="W65">
        <f t="shared" si="29"/>
        <v>59.65497995984606</v>
      </c>
      <c r="X65">
        <f t="shared" si="29"/>
        <v>64.46754776437291</v>
      </c>
      <c r="Y65">
        <f t="shared" si="29"/>
        <v>69.945384790457297</v>
      </c>
      <c r="Z65">
        <f t="shared" si="29"/>
        <v>82.579392211116271</v>
      </c>
      <c r="AB65" t="s">
        <v>303</v>
      </c>
      <c r="AC65">
        <v>49.7</v>
      </c>
    </row>
    <row r="66" spans="1:29" x14ac:dyDescent="0.2">
      <c r="A66" t="s">
        <v>190</v>
      </c>
      <c r="B66">
        <f>STDEV(B6:B62)</f>
        <v>4.1059787769534299</v>
      </c>
      <c r="C66">
        <f t="shared" ref="C66:J66" si="30">STDEV(C6:C62)</f>
        <v>13.215843571382727</v>
      </c>
      <c r="D66">
        <f t="shared" si="30"/>
        <v>18.817220772979404</v>
      </c>
      <c r="E66">
        <f t="shared" si="30"/>
        <v>16.512033282057342</v>
      </c>
      <c r="F66">
        <f t="shared" si="30"/>
        <v>14.443845980790288</v>
      </c>
      <c r="G66">
        <f t="shared" si="30"/>
        <v>13.036533713477967</v>
      </c>
      <c r="H66">
        <f t="shared" si="30"/>
        <v>12.617995712056405</v>
      </c>
      <c r="I66">
        <f t="shared" si="30"/>
        <v>12.35038872343112</v>
      </c>
      <c r="J66">
        <f t="shared" si="30"/>
        <v>12.692345826241709</v>
      </c>
    </row>
    <row r="67" spans="1:29" x14ac:dyDescent="0.2">
      <c r="A67" t="s">
        <v>209</v>
      </c>
      <c r="B67">
        <f>B66/SQRT(COUNT(B6:B62))</f>
        <v>0.5438501747497172</v>
      </c>
      <c r="C67">
        <f t="shared" ref="C67:J67" si="31">C66/SQRT(COUNT(C6:C62))</f>
        <v>1.7504812436206469</v>
      </c>
      <c r="D67">
        <f t="shared" si="31"/>
        <v>2.4924017783847714</v>
      </c>
      <c r="E67">
        <f t="shared" si="31"/>
        <v>2.1870722363019861</v>
      </c>
      <c r="F67">
        <f t="shared" si="31"/>
        <v>1.913134136202062</v>
      </c>
      <c r="G67">
        <f t="shared" si="31"/>
        <v>1.7267310727470879</v>
      </c>
      <c r="H67">
        <f t="shared" si="31"/>
        <v>1.6712943601926686</v>
      </c>
      <c r="I67">
        <f t="shared" si="31"/>
        <v>1.6358489486515759</v>
      </c>
      <c r="J67">
        <f t="shared" si="31"/>
        <v>1.6811422733916601</v>
      </c>
    </row>
    <row r="68" spans="1:29" x14ac:dyDescent="0.2">
      <c r="A68" t="s">
        <v>207</v>
      </c>
      <c r="B68">
        <f>B64+B67</f>
        <v>2.5197273677321732</v>
      </c>
      <c r="C68">
        <f t="shared" ref="C68:J68" si="32">C64+C67</f>
        <v>16.943463699760997</v>
      </c>
      <c r="D68">
        <f t="shared" si="32"/>
        <v>34.70073511171811</v>
      </c>
      <c r="E68">
        <f t="shared" si="32"/>
        <v>46.678300306477425</v>
      </c>
      <c r="F68">
        <f t="shared" si="32"/>
        <v>54.26401132918452</v>
      </c>
      <c r="G68">
        <f t="shared" si="32"/>
        <v>63.052798767235835</v>
      </c>
      <c r="H68">
        <f t="shared" si="32"/>
        <v>67.881820675982155</v>
      </c>
      <c r="I68">
        <f t="shared" si="32"/>
        <v>73.379956692759308</v>
      </c>
      <c r="J68">
        <f t="shared" si="32"/>
        <v>86.080132172381553</v>
      </c>
    </row>
    <row r="69" spans="1:29" x14ac:dyDescent="0.2">
      <c r="A69" t="s">
        <v>208</v>
      </c>
      <c r="B69">
        <f>B64-B67</f>
        <v>1.432027018232739</v>
      </c>
      <c r="C69">
        <f t="shared" ref="C69:J69" si="33">C64-C67</f>
        <v>13.442501212519705</v>
      </c>
      <c r="D69">
        <f t="shared" si="33"/>
        <v>29.715931554948565</v>
      </c>
      <c r="E69">
        <f t="shared" si="33"/>
        <v>42.304155833873452</v>
      </c>
      <c r="F69">
        <f t="shared" si="33"/>
        <v>50.437743056780398</v>
      </c>
      <c r="G69">
        <f t="shared" si="33"/>
        <v>59.599336621741664</v>
      </c>
      <c r="H69">
        <f t="shared" si="33"/>
        <v>64.539231955596804</v>
      </c>
      <c r="I69">
        <f t="shared" si="33"/>
        <v>70.108258795456166</v>
      </c>
      <c r="J69">
        <f t="shared" si="33"/>
        <v>82.717847625598239</v>
      </c>
    </row>
    <row r="70" spans="1:29" x14ac:dyDescent="0.2">
      <c r="P70" t="s">
        <v>195</v>
      </c>
      <c r="Q70">
        <v>47</v>
      </c>
    </row>
    <row r="71" spans="1:29" x14ac:dyDescent="0.2">
      <c r="P71" t="s">
        <v>210</v>
      </c>
      <c r="Q71">
        <v>44.5</v>
      </c>
    </row>
    <row r="72" spans="1:29" x14ac:dyDescent="0.2">
      <c r="B72" s="3">
        <v>10</v>
      </c>
      <c r="C72" s="3">
        <v>20</v>
      </c>
      <c r="D72" s="3">
        <v>30</v>
      </c>
      <c r="E72" s="3">
        <v>40</v>
      </c>
      <c r="F72" s="3">
        <v>50</v>
      </c>
      <c r="G72" s="3">
        <v>60</v>
      </c>
      <c r="H72" s="3">
        <v>70</v>
      </c>
      <c r="I72" s="3">
        <v>80</v>
      </c>
      <c r="J72" s="3">
        <v>100</v>
      </c>
      <c r="P72" t="s">
        <v>211</v>
      </c>
      <c r="Q72">
        <v>49.5</v>
      </c>
    </row>
    <row r="73" spans="1:29" x14ac:dyDescent="0.2">
      <c r="B73">
        <v>3.5545454545454547</v>
      </c>
      <c r="C73">
        <v>19</v>
      </c>
      <c r="D73">
        <v>36.799999999999997</v>
      </c>
      <c r="E73">
        <v>49.563636363636363</v>
      </c>
      <c r="F73">
        <v>58.5</v>
      </c>
      <c r="G73">
        <v>67.345454545454544</v>
      </c>
      <c r="H73">
        <v>73.5</v>
      </c>
      <c r="I73">
        <v>80.527272727272731</v>
      </c>
      <c r="J73">
        <v>91.25454545454545</v>
      </c>
      <c r="L73" t="s">
        <v>103</v>
      </c>
    </row>
    <row r="74" spans="1:29" x14ac:dyDescent="0.2">
      <c r="B74">
        <f>B73/100</f>
        <v>3.5545454545454547E-2</v>
      </c>
      <c r="C74">
        <f t="shared" ref="C74:J74" si="34">C73/100</f>
        <v>0.19</v>
      </c>
      <c r="D74">
        <f t="shared" si="34"/>
        <v>0.36799999999999999</v>
      </c>
      <c r="E74">
        <f t="shared" si="34"/>
        <v>0.49563636363636365</v>
      </c>
      <c r="F74">
        <f t="shared" si="34"/>
        <v>0.58499999999999996</v>
      </c>
      <c r="G74">
        <f t="shared" si="34"/>
        <v>0.67345454545454542</v>
      </c>
      <c r="H74">
        <f t="shared" si="34"/>
        <v>0.73499999999999999</v>
      </c>
      <c r="I74">
        <f t="shared" si="34"/>
        <v>0.80527272727272736</v>
      </c>
      <c r="J74">
        <f t="shared" si="34"/>
        <v>0.91254545454545455</v>
      </c>
      <c r="L74">
        <v>47</v>
      </c>
      <c r="N74">
        <v>41.3</v>
      </c>
    </row>
    <row r="75" spans="1:29" x14ac:dyDescent="0.2">
      <c r="B75">
        <v>0.5</v>
      </c>
      <c r="C75">
        <v>0.5</v>
      </c>
      <c r="D75">
        <v>0.5</v>
      </c>
      <c r="E75">
        <v>0.5</v>
      </c>
      <c r="F75">
        <v>0.5</v>
      </c>
      <c r="G75">
        <v>0.5</v>
      </c>
      <c r="H75">
        <v>0.5</v>
      </c>
      <c r="I75">
        <v>0.5</v>
      </c>
      <c r="J75">
        <v>0.5</v>
      </c>
    </row>
    <row r="76" spans="1:29" x14ac:dyDescent="0.2">
      <c r="L76" t="s">
        <v>123</v>
      </c>
    </row>
    <row r="77" spans="1:29" x14ac:dyDescent="0.2">
      <c r="A77" t="s">
        <v>120</v>
      </c>
      <c r="B77">
        <v>2</v>
      </c>
      <c r="C77">
        <v>38</v>
      </c>
      <c r="D77">
        <v>73</v>
      </c>
      <c r="E77">
        <v>80</v>
      </c>
      <c r="L77">
        <v>23</v>
      </c>
      <c r="M77">
        <v>20.3</v>
      </c>
    </row>
    <row r="78" spans="1:29" x14ac:dyDescent="0.2">
      <c r="A78" t="s">
        <v>121</v>
      </c>
      <c r="D78">
        <v>11</v>
      </c>
      <c r="E78">
        <v>25</v>
      </c>
      <c r="F78">
        <v>34</v>
      </c>
      <c r="G78">
        <v>31</v>
      </c>
      <c r="H78">
        <v>37</v>
      </c>
      <c r="I78">
        <v>48</v>
      </c>
      <c r="J78">
        <v>71</v>
      </c>
      <c r="L78">
        <v>85.9</v>
      </c>
      <c r="M78">
        <v>61.8</v>
      </c>
    </row>
    <row r="79" spans="1:29" x14ac:dyDescent="0.2">
      <c r="A79" t="s">
        <v>119</v>
      </c>
      <c r="C79">
        <f>8/98*100</f>
        <v>8.1632653061224492</v>
      </c>
      <c r="D79">
        <f>44/98*100</f>
        <v>44.897959183673471</v>
      </c>
      <c r="E79">
        <v>46</v>
      </c>
      <c r="F79">
        <f>56/99*100</f>
        <v>56.56565656565656</v>
      </c>
      <c r="G79">
        <f>(62/99)*100</f>
        <v>62.62626262626263</v>
      </c>
      <c r="H79">
        <f>70/98*100</f>
        <v>71.428571428571431</v>
      </c>
      <c r="I79">
        <f>73/99*100</f>
        <v>73.73737373737373</v>
      </c>
      <c r="L79">
        <v>38.9</v>
      </c>
      <c r="M79">
        <v>37.299999999999997</v>
      </c>
    </row>
    <row r="80" spans="1:29" x14ac:dyDescent="0.2">
      <c r="A80" t="s">
        <v>53</v>
      </c>
      <c r="B80" s="13">
        <f>-(C80-D80)/(C$5-D$5)*(C$5-B$5)+C80</f>
        <v>7</v>
      </c>
      <c r="C80">
        <v>23</v>
      </c>
      <c r="D80">
        <v>39</v>
      </c>
      <c r="E80">
        <v>53</v>
      </c>
      <c r="F80">
        <v>61</v>
      </c>
      <c r="G80">
        <v>57</v>
      </c>
      <c r="H80">
        <v>69</v>
      </c>
      <c r="I80" s="13">
        <f>(H80-G80)/(H$5-G$5)*(I$5-H$5)+H80</f>
        <v>81</v>
      </c>
      <c r="J80" s="13">
        <v>100</v>
      </c>
      <c r="L80">
        <v>37.299999999999997</v>
      </c>
    </row>
    <row r="81" spans="2:23" x14ac:dyDescent="0.2">
      <c r="B81" s="3">
        <v>10</v>
      </c>
      <c r="C81" s="3">
        <v>20</v>
      </c>
      <c r="D81" s="3">
        <v>30</v>
      </c>
      <c r="E81" s="3">
        <v>40</v>
      </c>
      <c r="F81" s="3">
        <v>50</v>
      </c>
      <c r="G81" s="3">
        <v>60</v>
      </c>
      <c r="H81" s="3">
        <v>70</v>
      </c>
      <c r="I81" s="3">
        <v>80</v>
      </c>
      <c r="J81" s="3">
        <v>100</v>
      </c>
    </row>
    <row r="83" spans="2:23" x14ac:dyDescent="0.2">
      <c r="L83" s="5"/>
      <c r="M83" s="6">
        <v>0</v>
      </c>
      <c r="N83" s="6">
        <v>5</v>
      </c>
      <c r="O83" s="6">
        <v>10</v>
      </c>
      <c r="P83" s="6">
        <v>15</v>
      </c>
      <c r="Q83" s="6">
        <v>20</v>
      </c>
      <c r="R83" s="6">
        <v>25</v>
      </c>
      <c r="S83" s="6">
        <v>30</v>
      </c>
      <c r="T83" s="6">
        <v>35</v>
      </c>
      <c r="U83" s="6">
        <v>40</v>
      </c>
      <c r="V83" s="6">
        <v>45</v>
      </c>
    </row>
    <row r="84" spans="2:23" x14ac:dyDescent="0.2">
      <c r="L84" s="5">
        <v>0</v>
      </c>
      <c r="M84" s="8">
        <v>20.3</v>
      </c>
      <c r="N84" s="8">
        <v>20.6</v>
      </c>
      <c r="O84" s="8">
        <v>24.9</v>
      </c>
      <c r="P84" s="8">
        <v>27.7</v>
      </c>
      <c r="Q84" s="8">
        <v>41.4</v>
      </c>
      <c r="R84" s="8">
        <v>74.2</v>
      </c>
      <c r="S84" s="8">
        <v>68.3</v>
      </c>
      <c r="T84" s="8">
        <v>66.599999999999994</v>
      </c>
      <c r="U84" s="8">
        <v>59.6</v>
      </c>
      <c r="V84" s="8">
        <v>58.7</v>
      </c>
    </row>
    <row r="85" spans="2:23" x14ac:dyDescent="0.2">
      <c r="L85" s="5">
        <v>4</v>
      </c>
      <c r="M85" s="5">
        <v>0</v>
      </c>
      <c r="N85" s="8">
        <v>21.6</v>
      </c>
      <c r="O85" s="8">
        <v>22.7</v>
      </c>
      <c r="P85" s="8">
        <v>31.8</v>
      </c>
      <c r="Q85" s="8">
        <v>43.5</v>
      </c>
      <c r="R85" s="8">
        <v>59.5</v>
      </c>
      <c r="S85" s="8">
        <v>66.400000000000006</v>
      </c>
      <c r="T85" s="8">
        <v>63.4</v>
      </c>
      <c r="U85" s="8">
        <v>58.9</v>
      </c>
      <c r="V85" s="8">
        <v>56.8</v>
      </c>
    </row>
    <row r="86" spans="2:23" x14ac:dyDescent="0.2">
      <c r="L86" s="5">
        <v>8</v>
      </c>
      <c r="M86" s="5">
        <v>0</v>
      </c>
      <c r="N86" s="5">
        <v>0</v>
      </c>
      <c r="O86" s="8">
        <v>25.5</v>
      </c>
      <c r="P86" s="8">
        <v>28.9</v>
      </c>
      <c r="Q86" s="8">
        <v>44.6</v>
      </c>
      <c r="R86" s="8">
        <v>60</v>
      </c>
      <c r="S86" s="8">
        <v>62.2</v>
      </c>
      <c r="T86" s="8">
        <v>62.8</v>
      </c>
      <c r="U86" s="8">
        <v>57.9</v>
      </c>
      <c r="V86" s="8">
        <v>52.3</v>
      </c>
    </row>
    <row r="87" spans="2:23" x14ac:dyDescent="0.2">
      <c r="L87" s="5">
        <v>12</v>
      </c>
      <c r="M87" s="5">
        <v>0</v>
      </c>
      <c r="N87" s="5">
        <v>0</v>
      </c>
      <c r="O87" s="5">
        <v>0</v>
      </c>
      <c r="P87" s="8">
        <v>33.9</v>
      </c>
      <c r="Q87" s="8">
        <v>48.3</v>
      </c>
      <c r="R87" s="8">
        <v>60.7</v>
      </c>
      <c r="S87" s="8">
        <v>58.1</v>
      </c>
      <c r="T87" s="8">
        <v>61.8</v>
      </c>
      <c r="U87" s="8">
        <v>55</v>
      </c>
      <c r="V87" s="8">
        <v>49.9</v>
      </c>
    </row>
    <row r="88" spans="2:23" x14ac:dyDescent="0.2">
      <c r="L88" s="5">
        <v>16</v>
      </c>
      <c r="M88" s="5">
        <v>0</v>
      </c>
      <c r="N88" s="5">
        <v>0</v>
      </c>
      <c r="O88" s="5">
        <v>0</v>
      </c>
      <c r="P88" s="5">
        <v>0</v>
      </c>
      <c r="Q88" s="8">
        <v>46.1</v>
      </c>
      <c r="R88" s="8">
        <v>49.8</v>
      </c>
      <c r="S88" s="8">
        <v>54.6</v>
      </c>
      <c r="T88" s="8">
        <v>54.8</v>
      </c>
      <c r="U88" s="8">
        <v>51.4</v>
      </c>
      <c r="V88" s="8">
        <v>48.3</v>
      </c>
    </row>
    <row r="89" spans="2:23" x14ac:dyDescent="0.2">
      <c r="L89" s="5">
        <v>20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10">
        <v>51.4</v>
      </c>
      <c r="S89" s="8">
        <v>54.1</v>
      </c>
      <c r="T89" s="8">
        <v>54.2</v>
      </c>
      <c r="U89" s="8">
        <v>49.5</v>
      </c>
      <c r="V89" s="8">
        <v>48.9</v>
      </c>
    </row>
    <row r="90" spans="2:23" x14ac:dyDescent="0.2">
      <c r="L90" s="5">
        <v>24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12">
        <v>0</v>
      </c>
      <c r="S90" s="8">
        <v>49.3</v>
      </c>
      <c r="T90" s="8">
        <v>41.4</v>
      </c>
      <c r="U90" s="8">
        <v>45.9</v>
      </c>
      <c r="V90" s="8">
        <v>41.8</v>
      </c>
    </row>
    <row r="91" spans="2:23" x14ac:dyDescent="0.2">
      <c r="L91" s="5">
        <v>28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8">
        <v>48.5</v>
      </c>
      <c r="U91" s="8">
        <v>38.299999999999997</v>
      </c>
      <c r="V91" s="8">
        <v>38.9</v>
      </c>
      <c r="W91" s="11"/>
    </row>
    <row r="92" spans="2:23" x14ac:dyDescent="0.2">
      <c r="L92" s="5">
        <v>32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8">
        <v>40.299999999999997</v>
      </c>
      <c r="V92" s="8">
        <v>41.6</v>
      </c>
    </row>
    <row r="93" spans="2:23" x14ac:dyDescent="0.2">
      <c r="L93" s="5">
        <v>35.299999999999997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8">
        <v>37.299999999999997</v>
      </c>
    </row>
    <row r="94" spans="2:23" x14ac:dyDescent="0.2">
      <c r="O94" s="5"/>
      <c r="P94" s="5"/>
    </row>
    <row r="95" spans="2:23" x14ac:dyDescent="0.2">
      <c r="P95" s="5"/>
    </row>
    <row r="97" spans="20:29" x14ac:dyDescent="0.2">
      <c r="T97" s="11">
        <v>20.3</v>
      </c>
      <c r="U97" s="11">
        <v>20.6</v>
      </c>
      <c r="V97" s="11">
        <v>24.9</v>
      </c>
      <c r="W97" s="11">
        <v>27.7</v>
      </c>
      <c r="X97" s="11">
        <v>41.4</v>
      </c>
      <c r="Y97" s="11">
        <v>74.2</v>
      </c>
      <c r="Z97" s="11">
        <v>68.3</v>
      </c>
      <c r="AA97" s="11">
        <v>66.599999999999994</v>
      </c>
      <c r="AB97" s="11">
        <v>59.6</v>
      </c>
      <c r="AC97" s="11">
        <v>58.7</v>
      </c>
    </row>
    <row r="98" spans="20:29" x14ac:dyDescent="0.2">
      <c r="T98" s="11">
        <v>0</v>
      </c>
      <c r="U98" s="11">
        <v>21.6</v>
      </c>
      <c r="V98" s="11">
        <v>22.7</v>
      </c>
      <c r="W98" s="11">
        <v>31.8</v>
      </c>
      <c r="X98" s="11">
        <v>43.5</v>
      </c>
      <c r="Y98" s="11">
        <v>59.5</v>
      </c>
      <c r="Z98" s="11">
        <v>66.400000000000006</v>
      </c>
      <c r="AA98" s="11">
        <v>63.4</v>
      </c>
      <c r="AB98" s="11">
        <v>58.9</v>
      </c>
      <c r="AC98" s="11">
        <v>56.8</v>
      </c>
    </row>
    <row r="99" spans="20:29" x14ac:dyDescent="0.2">
      <c r="T99" s="11">
        <v>0</v>
      </c>
      <c r="U99" s="11">
        <v>0</v>
      </c>
      <c r="V99" s="11">
        <v>25.5</v>
      </c>
      <c r="W99" s="11">
        <v>28.9</v>
      </c>
      <c r="X99" s="11">
        <v>44.6</v>
      </c>
      <c r="Y99" s="11">
        <v>60</v>
      </c>
      <c r="Z99" s="11">
        <v>62.2</v>
      </c>
      <c r="AA99" s="11">
        <v>62.8</v>
      </c>
      <c r="AB99" s="11">
        <v>57.9</v>
      </c>
      <c r="AC99" s="11">
        <v>52.3</v>
      </c>
    </row>
    <row r="100" spans="20:29" x14ac:dyDescent="0.2">
      <c r="T100" s="11">
        <v>0</v>
      </c>
      <c r="U100" s="11">
        <v>0</v>
      </c>
      <c r="V100" s="11">
        <v>0</v>
      </c>
      <c r="W100" s="11">
        <v>33.9</v>
      </c>
      <c r="X100" s="11">
        <v>48.3</v>
      </c>
      <c r="Y100" s="11">
        <v>60.7</v>
      </c>
      <c r="Z100" s="11">
        <v>58.1</v>
      </c>
      <c r="AA100" s="11">
        <v>61.8</v>
      </c>
      <c r="AB100" s="11">
        <v>55</v>
      </c>
      <c r="AC100" s="11">
        <v>49.9</v>
      </c>
    </row>
    <row r="101" spans="20:29" x14ac:dyDescent="0.2">
      <c r="T101" s="11">
        <v>0</v>
      </c>
      <c r="U101" s="11">
        <v>0</v>
      </c>
      <c r="V101" s="11">
        <v>0</v>
      </c>
      <c r="W101" s="11">
        <v>0</v>
      </c>
      <c r="X101" s="11">
        <v>46.1</v>
      </c>
      <c r="Y101" s="11">
        <v>49.8</v>
      </c>
      <c r="Z101" s="11">
        <v>54.6</v>
      </c>
      <c r="AA101" s="11">
        <v>54.8</v>
      </c>
      <c r="AB101" s="11">
        <v>51.4</v>
      </c>
      <c r="AC101" s="11">
        <v>48.3</v>
      </c>
    </row>
    <row r="102" spans="20:29" x14ac:dyDescent="0.2"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51.4</v>
      </c>
      <c r="Z102" s="11">
        <v>54.1</v>
      </c>
      <c r="AA102" s="11">
        <v>54.2</v>
      </c>
      <c r="AB102" s="11">
        <v>49.5</v>
      </c>
      <c r="AC102" s="11">
        <v>48.9</v>
      </c>
    </row>
    <row r="103" spans="20:29" x14ac:dyDescent="0.2"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49.3</v>
      </c>
      <c r="AA103" s="11">
        <v>41.4</v>
      </c>
      <c r="AB103" s="11">
        <v>45.9</v>
      </c>
      <c r="AC103" s="11">
        <v>41.8</v>
      </c>
    </row>
    <row r="104" spans="20:29" x14ac:dyDescent="0.2"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48.5</v>
      </c>
      <c r="AB104" s="11">
        <v>38.299999999999997</v>
      </c>
      <c r="AC104" s="11">
        <v>38.9</v>
      </c>
    </row>
    <row r="105" spans="20:29" x14ac:dyDescent="0.2"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40.299999999999997</v>
      </c>
      <c r="AC105" s="11">
        <v>41.6</v>
      </c>
    </row>
    <row r="106" spans="20:29" x14ac:dyDescent="0.2"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37.299999999999997</v>
      </c>
    </row>
    <row r="119" spans="1:8" x14ac:dyDescent="0.2">
      <c r="A119" t="s">
        <v>193</v>
      </c>
      <c r="H119" t="s">
        <v>190</v>
      </c>
    </row>
    <row r="120" spans="1:8" x14ac:dyDescent="0.2">
      <c r="A120" t="s">
        <v>168</v>
      </c>
      <c r="B120">
        <v>-82874.759244000001</v>
      </c>
      <c r="C120">
        <v>-82872.121761999995</v>
      </c>
      <c r="D120">
        <v>-82874.152033999999</v>
      </c>
      <c r="E120">
        <v>-82875.231673999995</v>
      </c>
      <c r="F120">
        <f>AVERAGE(B120:E120)</f>
        <v>-82874.066178499997</v>
      </c>
      <c r="H120">
        <f t="shared" ref="H120:H125" si="35">STDEV(B120:E120)</f>
        <v>1.3695310925241364</v>
      </c>
    </row>
    <row r="121" spans="1:8" x14ac:dyDescent="0.2">
      <c r="B121">
        <v>0.57296999999999998</v>
      </c>
      <c r="C121">
        <v>0.57410899999999998</v>
      </c>
      <c r="D121">
        <v>0.57398899999999997</v>
      </c>
      <c r="E121">
        <v>0.576326</v>
      </c>
      <c r="F121">
        <f t="shared" ref="F121:F127" si="36">AVERAGE(B121:E121)</f>
        <v>0.57434849999999993</v>
      </c>
      <c r="H121">
        <f t="shared" si="35"/>
        <v>1.4139034620510821E-3</v>
      </c>
    </row>
    <row r="122" spans="1:8" x14ac:dyDescent="0.2">
      <c r="A122" t="s">
        <v>167</v>
      </c>
      <c r="B122">
        <v>-82878.420155999993</v>
      </c>
      <c r="C122">
        <v>-82878.232411000005</v>
      </c>
      <c r="D122">
        <v>-82877.176000000007</v>
      </c>
      <c r="E122">
        <v>-82878.258314000006</v>
      </c>
      <c r="F122">
        <f t="shared" si="36"/>
        <v>-82878.021720250006</v>
      </c>
      <c r="G122">
        <f>F122-F120/16000*16001</f>
        <v>1.2240873861446744</v>
      </c>
      <c r="H122">
        <f t="shared" si="35"/>
        <v>0.56990086354277625</v>
      </c>
    </row>
    <row r="123" spans="1:8" x14ac:dyDescent="0.2">
      <c r="B123">
        <v>0.80117700000000003</v>
      </c>
      <c r="C123">
        <v>0.74757600000000002</v>
      </c>
      <c r="D123">
        <v>0.81623199999999996</v>
      </c>
      <c r="E123">
        <v>0.768841</v>
      </c>
      <c r="F123">
        <f t="shared" si="36"/>
        <v>0.7834565</v>
      </c>
      <c r="H123">
        <f t="shared" si="35"/>
        <v>3.1033705552726578E-2</v>
      </c>
    </row>
    <row r="124" spans="1:8" x14ac:dyDescent="0.2">
      <c r="A124" t="s">
        <v>185</v>
      </c>
      <c r="B124">
        <v>-82407.466048000002</v>
      </c>
      <c r="C124">
        <v>-82408.075740999993</v>
      </c>
      <c r="D124">
        <v>-82409.039409999998</v>
      </c>
      <c r="E124">
        <v>-82409.468880999993</v>
      </c>
      <c r="F124">
        <f t="shared" si="36"/>
        <v>-82408.512519999989</v>
      </c>
      <c r="H124">
        <f t="shared" si="35"/>
        <v>0.90886723930257385</v>
      </c>
    </row>
    <row r="125" spans="1:8" x14ac:dyDescent="0.2">
      <c r="B125">
        <v>0.46964699999999998</v>
      </c>
      <c r="C125">
        <v>0.46978799999999998</v>
      </c>
      <c r="D125">
        <v>0.46968399999999999</v>
      </c>
      <c r="E125">
        <v>0.46901799999999999</v>
      </c>
      <c r="F125">
        <f t="shared" si="36"/>
        <v>0.46953424999999999</v>
      </c>
      <c r="H125">
        <f t="shared" si="35"/>
        <v>3.4930442787535834E-4</v>
      </c>
    </row>
    <row r="126" spans="1:8" x14ac:dyDescent="0.2">
      <c r="A126" t="s">
        <v>194</v>
      </c>
      <c r="B126">
        <v>-82412.509607999993</v>
      </c>
      <c r="C126">
        <v>-82413.025372999997</v>
      </c>
      <c r="D126">
        <v>-82413.291834000003</v>
      </c>
      <c r="E126">
        <v>-82414.391571999993</v>
      </c>
      <c r="F126">
        <f t="shared" si="36"/>
        <v>-82413.304596750007</v>
      </c>
      <c r="G126">
        <f>F126-F124/16000*16001</f>
        <v>0.35845528247591574</v>
      </c>
      <c r="H126">
        <f>STDEV(B126:E126)</f>
        <v>0.79407201543452222</v>
      </c>
    </row>
    <row r="127" spans="1:8" x14ac:dyDescent="0.2">
      <c r="B127">
        <v>0.72486700000000004</v>
      </c>
      <c r="C127">
        <v>0.70609</v>
      </c>
      <c r="D127">
        <v>0.72814599999999996</v>
      </c>
      <c r="E127">
        <v>0.72397199999999995</v>
      </c>
      <c r="F127">
        <f t="shared" si="36"/>
        <v>0.72076874999999996</v>
      </c>
      <c r="H127">
        <f>STDEV(B127:E127)</f>
        <v>9.9489695069388904E-3</v>
      </c>
    </row>
  </sheetData>
  <dataConsolidate/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B84"/>
  <sheetViews>
    <sheetView topLeftCell="C1" workbookViewId="0">
      <selection activeCell="M6" sqref="M6:M60"/>
    </sheetView>
  </sheetViews>
  <sheetFormatPr baseColWidth="10" defaultRowHeight="16" x14ac:dyDescent="0.2"/>
  <sheetData>
    <row r="2" spans="1:25" x14ac:dyDescent="0.2">
      <c r="L2" t="s">
        <v>298</v>
      </c>
      <c r="M2">
        <f>MAX(M6:M60)</f>
        <v>52.6</v>
      </c>
    </row>
    <row r="4" spans="1:25" x14ac:dyDescent="0.2">
      <c r="M4" t="s">
        <v>105</v>
      </c>
      <c r="O4" t="s">
        <v>104</v>
      </c>
    </row>
    <row r="5" spans="1:25" x14ac:dyDescent="0.2">
      <c r="A5" t="s">
        <v>35</v>
      </c>
      <c r="B5" s="3">
        <v>10</v>
      </c>
      <c r="C5" s="3">
        <v>15</v>
      </c>
      <c r="D5" s="3">
        <v>20</v>
      </c>
      <c r="E5" s="3">
        <v>30</v>
      </c>
      <c r="F5" s="3">
        <v>40</v>
      </c>
      <c r="G5" s="3">
        <v>50</v>
      </c>
      <c r="H5" s="3">
        <v>60</v>
      </c>
      <c r="I5" s="3">
        <v>70</v>
      </c>
      <c r="J5" s="3">
        <v>80</v>
      </c>
      <c r="K5" s="3">
        <v>100</v>
      </c>
      <c r="L5" s="3">
        <v>120</v>
      </c>
      <c r="M5" t="s">
        <v>36</v>
      </c>
      <c r="Q5" t="s">
        <v>299</v>
      </c>
    </row>
    <row r="6" spans="1:25" x14ac:dyDescent="0.2">
      <c r="A6" t="s">
        <v>42</v>
      </c>
      <c r="B6">
        <v>17</v>
      </c>
      <c r="C6">
        <v>41</v>
      </c>
      <c r="D6">
        <v>73</v>
      </c>
      <c r="E6" s="13">
        <v>100</v>
      </c>
      <c r="F6" s="13">
        <v>100</v>
      </c>
      <c r="G6" s="13">
        <v>100</v>
      </c>
      <c r="H6" s="13">
        <v>100</v>
      </c>
      <c r="M6">
        <v>16.5</v>
      </c>
      <c r="O6">
        <v>20.3</v>
      </c>
      <c r="Q6">
        <v>1</v>
      </c>
      <c r="S6">
        <f>B6*$Q6</f>
        <v>17</v>
      </c>
      <c r="T6">
        <f t="shared" ref="T6:Y6" si="0">C6*$Q6</f>
        <v>41</v>
      </c>
      <c r="U6">
        <f t="shared" si="0"/>
        <v>73</v>
      </c>
      <c r="V6">
        <f t="shared" si="0"/>
        <v>100</v>
      </c>
      <c r="W6">
        <f t="shared" si="0"/>
        <v>100</v>
      </c>
      <c r="X6">
        <f t="shared" si="0"/>
        <v>100</v>
      </c>
      <c r="Y6">
        <f t="shared" si="0"/>
        <v>100</v>
      </c>
    </row>
    <row r="7" spans="1:25" x14ac:dyDescent="0.2">
      <c r="A7" t="s">
        <v>43</v>
      </c>
      <c r="B7">
        <v>12</v>
      </c>
      <c r="C7">
        <v>47</v>
      </c>
      <c r="D7">
        <v>70</v>
      </c>
      <c r="E7" s="13">
        <v>100</v>
      </c>
      <c r="F7" s="13">
        <v>100</v>
      </c>
      <c r="G7" s="13">
        <v>100</v>
      </c>
      <c r="H7" s="13">
        <v>100</v>
      </c>
      <c r="M7">
        <v>15.5</v>
      </c>
      <c r="O7">
        <v>20.6</v>
      </c>
      <c r="Q7">
        <v>1</v>
      </c>
      <c r="S7">
        <f t="shared" ref="S7:S23" si="1">B7*$Q7</f>
        <v>12</v>
      </c>
      <c r="T7">
        <f t="shared" ref="T7:T24" si="2">C7*$Q7</f>
        <v>47</v>
      </c>
      <c r="U7">
        <f t="shared" ref="U7:U24" si="3">D7*$Q7</f>
        <v>70</v>
      </c>
      <c r="V7">
        <f t="shared" ref="V7:V24" si="4">E7*$Q7</f>
        <v>100</v>
      </c>
      <c r="W7">
        <f t="shared" ref="W7:W24" si="5">F7*$Q7</f>
        <v>100</v>
      </c>
      <c r="X7">
        <f t="shared" ref="X7:X24" si="6">G7*$Q7</f>
        <v>100</v>
      </c>
      <c r="Y7">
        <f t="shared" ref="Y7:Y24" si="7">H7*$Q7</f>
        <v>100</v>
      </c>
    </row>
    <row r="8" spans="1:25" x14ac:dyDescent="0.2">
      <c r="A8" t="s">
        <v>44</v>
      </c>
      <c r="B8">
        <v>12</v>
      </c>
      <c r="D8">
        <v>52</v>
      </c>
      <c r="E8">
        <v>70</v>
      </c>
      <c r="F8">
        <f>(E8-D8)/(E$5-D$5)*(F$5-E$5)+E8</f>
        <v>88</v>
      </c>
      <c r="G8">
        <v>100</v>
      </c>
      <c r="H8" s="13">
        <v>100</v>
      </c>
      <c r="M8">
        <v>19.3</v>
      </c>
      <c r="O8">
        <v>24.9</v>
      </c>
      <c r="Q8">
        <v>1</v>
      </c>
      <c r="S8">
        <f t="shared" si="1"/>
        <v>12</v>
      </c>
      <c r="T8">
        <f t="shared" si="2"/>
        <v>0</v>
      </c>
      <c r="U8">
        <f t="shared" si="3"/>
        <v>52</v>
      </c>
      <c r="V8">
        <f t="shared" si="4"/>
        <v>70</v>
      </c>
      <c r="W8">
        <f t="shared" si="5"/>
        <v>88</v>
      </c>
      <c r="X8">
        <f t="shared" si="6"/>
        <v>100</v>
      </c>
      <c r="Y8">
        <f t="shared" si="7"/>
        <v>100</v>
      </c>
    </row>
    <row r="9" spans="1:25" x14ac:dyDescent="0.2">
      <c r="A9" t="s">
        <v>45</v>
      </c>
      <c r="B9">
        <v>9</v>
      </c>
      <c r="D9">
        <v>46</v>
      </c>
      <c r="E9">
        <v>55</v>
      </c>
      <c r="F9">
        <v>62</v>
      </c>
      <c r="G9">
        <v>61</v>
      </c>
      <c r="H9">
        <v>73</v>
      </c>
      <c r="M9">
        <v>22.9</v>
      </c>
      <c r="O9">
        <v>27.7</v>
      </c>
      <c r="Q9">
        <v>1</v>
      </c>
      <c r="S9">
        <f t="shared" si="1"/>
        <v>9</v>
      </c>
      <c r="T9">
        <f t="shared" si="2"/>
        <v>0</v>
      </c>
      <c r="U9">
        <f t="shared" si="3"/>
        <v>46</v>
      </c>
      <c r="V9">
        <f t="shared" si="4"/>
        <v>55</v>
      </c>
      <c r="W9">
        <f t="shared" si="5"/>
        <v>62</v>
      </c>
      <c r="X9">
        <f t="shared" si="6"/>
        <v>61</v>
      </c>
      <c r="Y9">
        <f t="shared" si="7"/>
        <v>73</v>
      </c>
    </row>
    <row r="10" spans="1:25" x14ac:dyDescent="0.2">
      <c r="A10" t="s">
        <v>46</v>
      </c>
      <c r="B10">
        <v>6</v>
      </c>
      <c r="D10">
        <v>35</v>
      </c>
      <c r="E10">
        <v>52</v>
      </c>
      <c r="F10">
        <v>50</v>
      </c>
      <c r="G10">
        <v>57</v>
      </c>
      <c r="H10">
        <v>74</v>
      </c>
      <c r="M10">
        <v>31.9</v>
      </c>
      <c r="O10">
        <v>41.4</v>
      </c>
      <c r="Q10">
        <v>1</v>
      </c>
      <c r="S10">
        <f t="shared" si="1"/>
        <v>6</v>
      </c>
      <c r="T10">
        <f t="shared" si="2"/>
        <v>0</v>
      </c>
      <c r="U10">
        <f t="shared" si="3"/>
        <v>35</v>
      </c>
      <c r="V10">
        <f t="shared" si="4"/>
        <v>52</v>
      </c>
      <c r="W10">
        <f t="shared" si="5"/>
        <v>50</v>
      </c>
      <c r="X10">
        <f t="shared" si="6"/>
        <v>57</v>
      </c>
      <c r="Y10">
        <f t="shared" si="7"/>
        <v>74</v>
      </c>
    </row>
    <row r="11" spans="1:25" x14ac:dyDescent="0.2">
      <c r="A11" t="s">
        <v>47</v>
      </c>
      <c r="B11">
        <v>4</v>
      </c>
      <c r="D11">
        <v>23</v>
      </c>
      <c r="E11">
        <v>33</v>
      </c>
      <c r="F11">
        <v>48</v>
      </c>
      <c r="G11">
        <v>55</v>
      </c>
      <c r="H11">
        <v>68</v>
      </c>
      <c r="M11">
        <v>44.1</v>
      </c>
      <c r="O11">
        <v>74.2</v>
      </c>
      <c r="Q11">
        <v>1</v>
      </c>
      <c r="S11">
        <f t="shared" si="1"/>
        <v>4</v>
      </c>
      <c r="T11">
        <f t="shared" si="2"/>
        <v>0</v>
      </c>
      <c r="U11">
        <f t="shared" si="3"/>
        <v>23</v>
      </c>
      <c r="V11">
        <f t="shared" si="4"/>
        <v>33</v>
      </c>
      <c r="W11">
        <f t="shared" si="5"/>
        <v>48</v>
      </c>
      <c r="X11">
        <f t="shared" si="6"/>
        <v>55</v>
      </c>
      <c r="Y11">
        <f t="shared" si="7"/>
        <v>68</v>
      </c>
    </row>
    <row r="12" spans="1:25" x14ac:dyDescent="0.2">
      <c r="A12" t="s">
        <v>48</v>
      </c>
      <c r="B12" s="13">
        <v>0</v>
      </c>
      <c r="D12">
        <v>11</v>
      </c>
      <c r="E12">
        <v>29</v>
      </c>
      <c r="F12">
        <v>42</v>
      </c>
      <c r="G12">
        <v>54</v>
      </c>
      <c r="H12">
        <v>68</v>
      </c>
      <c r="M12">
        <v>46.7</v>
      </c>
      <c r="O12">
        <v>68.3</v>
      </c>
      <c r="Q12">
        <v>1</v>
      </c>
      <c r="S12">
        <f t="shared" si="1"/>
        <v>0</v>
      </c>
      <c r="T12">
        <f t="shared" si="2"/>
        <v>0</v>
      </c>
      <c r="U12">
        <f t="shared" si="3"/>
        <v>11</v>
      </c>
      <c r="V12">
        <f t="shared" si="4"/>
        <v>29</v>
      </c>
      <c r="W12">
        <f t="shared" si="5"/>
        <v>42</v>
      </c>
      <c r="X12">
        <f t="shared" si="6"/>
        <v>54</v>
      </c>
      <c r="Y12">
        <f t="shared" si="7"/>
        <v>68</v>
      </c>
    </row>
    <row r="13" spans="1:25" x14ac:dyDescent="0.2">
      <c r="A13" t="s">
        <v>49</v>
      </c>
      <c r="B13" s="13">
        <f t="shared" ref="B13:B14" si="8">(E13-D13)/(E$5-D$5)*(B$5-D$5)+D13</f>
        <v>9</v>
      </c>
      <c r="D13">
        <v>13</v>
      </c>
      <c r="E13">
        <v>17</v>
      </c>
      <c r="F13">
        <v>50</v>
      </c>
      <c r="G13">
        <v>60</v>
      </c>
      <c r="H13">
        <v>79</v>
      </c>
      <c r="M13">
        <v>43.1</v>
      </c>
      <c r="O13">
        <v>66.599999999999994</v>
      </c>
      <c r="Q13">
        <v>1</v>
      </c>
      <c r="S13">
        <f t="shared" si="1"/>
        <v>9</v>
      </c>
      <c r="T13">
        <f t="shared" si="2"/>
        <v>0</v>
      </c>
      <c r="U13">
        <f t="shared" si="3"/>
        <v>13</v>
      </c>
      <c r="V13">
        <f t="shared" si="4"/>
        <v>17</v>
      </c>
      <c r="W13">
        <f t="shared" si="5"/>
        <v>50</v>
      </c>
      <c r="X13">
        <f t="shared" si="6"/>
        <v>60</v>
      </c>
      <c r="Y13">
        <f t="shared" si="7"/>
        <v>79</v>
      </c>
    </row>
    <row r="14" spans="1:25" x14ac:dyDescent="0.2">
      <c r="A14" t="s">
        <v>50</v>
      </c>
      <c r="B14" s="13">
        <f t="shared" si="8"/>
        <v>3</v>
      </c>
      <c r="D14">
        <v>17</v>
      </c>
      <c r="E14">
        <v>31</v>
      </c>
      <c r="F14">
        <v>48</v>
      </c>
      <c r="G14">
        <v>59</v>
      </c>
      <c r="H14">
        <v>69</v>
      </c>
      <c r="M14">
        <v>42.3</v>
      </c>
      <c r="O14">
        <v>59.6</v>
      </c>
      <c r="Q14">
        <v>1</v>
      </c>
      <c r="S14">
        <f t="shared" si="1"/>
        <v>3</v>
      </c>
      <c r="T14">
        <f t="shared" si="2"/>
        <v>0</v>
      </c>
      <c r="U14">
        <f t="shared" si="3"/>
        <v>17</v>
      </c>
      <c r="V14">
        <f t="shared" si="4"/>
        <v>31</v>
      </c>
      <c r="W14">
        <f t="shared" si="5"/>
        <v>48</v>
      </c>
      <c r="X14">
        <f t="shared" si="6"/>
        <v>59</v>
      </c>
      <c r="Y14">
        <f t="shared" si="7"/>
        <v>69</v>
      </c>
    </row>
    <row r="15" spans="1:25" x14ac:dyDescent="0.2">
      <c r="A15" t="s">
        <v>51</v>
      </c>
      <c r="B15" s="13">
        <v>0</v>
      </c>
      <c r="D15">
        <v>15</v>
      </c>
      <c r="E15">
        <v>34</v>
      </c>
      <c r="F15">
        <v>47</v>
      </c>
      <c r="G15">
        <v>64</v>
      </c>
      <c r="H15">
        <v>76</v>
      </c>
      <c r="M15">
        <v>40.9</v>
      </c>
      <c r="O15">
        <v>58.7</v>
      </c>
      <c r="Q15">
        <v>1</v>
      </c>
      <c r="S15">
        <f t="shared" si="1"/>
        <v>0</v>
      </c>
      <c r="T15">
        <f t="shared" si="2"/>
        <v>0</v>
      </c>
      <c r="U15">
        <f t="shared" si="3"/>
        <v>15</v>
      </c>
      <c r="V15">
        <f t="shared" si="4"/>
        <v>34</v>
      </c>
      <c r="W15">
        <f t="shared" si="5"/>
        <v>47</v>
      </c>
      <c r="X15">
        <f t="shared" si="6"/>
        <v>64</v>
      </c>
      <c r="Y15">
        <f t="shared" si="7"/>
        <v>76</v>
      </c>
    </row>
    <row r="16" spans="1:25" x14ac:dyDescent="0.2">
      <c r="A16" t="s">
        <v>52</v>
      </c>
      <c r="B16">
        <v>8</v>
      </c>
      <c r="C16">
        <v>33</v>
      </c>
      <c r="D16">
        <v>68</v>
      </c>
      <c r="E16">
        <v>77</v>
      </c>
      <c r="F16" s="13">
        <f>(E16-D16)/(E$5-D$5)*(F$5-E$5)+E16</f>
        <v>86</v>
      </c>
      <c r="G16" s="13">
        <f>(F16-E16)/(F$5-E$5)*(G$5-F$5)+F16</f>
        <v>95</v>
      </c>
      <c r="H16" s="13">
        <v>100</v>
      </c>
      <c r="M16">
        <v>17.399999999999999</v>
      </c>
      <c r="O16">
        <v>21.6</v>
      </c>
      <c r="Q16">
        <v>0.99756405127298198</v>
      </c>
      <c r="S16">
        <f t="shared" si="1"/>
        <v>7.9805124101838558</v>
      </c>
      <c r="T16">
        <f t="shared" si="2"/>
        <v>32.919613692008404</v>
      </c>
      <c r="U16">
        <f t="shared" si="3"/>
        <v>67.834355486562771</v>
      </c>
      <c r="V16">
        <f t="shared" si="4"/>
        <v>76.812431948019608</v>
      </c>
      <c r="W16">
        <f t="shared" si="5"/>
        <v>85.790508409476445</v>
      </c>
      <c r="X16">
        <f t="shared" si="6"/>
        <v>94.768584870933282</v>
      </c>
      <c r="Y16">
        <f t="shared" si="7"/>
        <v>99.756405127298194</v>
      </c>
    </row>
    <row r="17" spans="1:25" x14ac:dyDescent="0.2">
      <c r="A17" t="s">
        <v>54</v>
      </c>
      <c r="B17">
        <v>5</v>
      </c>
      <c r="C17">
        <v>38</v>
      </c>
      <c r="D17">
        <v>63</v>
      </c>
      <c r="E17">
        <v>65</v>
      </c>
      <c r="F17">
        <v>71</v>
      </c>
      <c r="G17" s="13">
        <f>(F17-E17)/(F$5-E$5)*(G$5-F$5)+F17</f>
        <v>77</v>
      </c>
      <c r="H17" s="13">
        <f>(G17-F17)/(G$5-F$5)*(H$5-G$5)+G17</f>
        <v>83</v>
      </c>
      <c r="M17">
        <v>16.8</v>
      </c>
      <c r="O17">
        <v>22.7</v>
      </c>
      <c r="Q17">
        <v>0.99756405127298198</v>
      </c>
      <c r="S17">
        <f t="shared" si="1"/>
        <v>4.9878202563649099</v>
      </c>
      <c r="T17">
        <f t="shared" si="2"/>
        <v>37.907433948373317</v>
      </c>
      <c r="U17">
        <f t="shared" si="3"/>
        <v>62.846535230197865</v>
      </c>
      <c r="V17">
        <f t="shared" si="4"/>
        <v>64.841663332743835</v>
      </c>
      <c r="W17">
        <f t="shared" si="5"/>
        <v>70.827047640381721</v>
      </c>
      <c r="X17">
        <f t="shared" si="6"/>
        <v>76.812431948019608</v>
      </c>
      <c r="Y17">
        <f t="shared" si="7"/>
        <v>82.797816255657509</v>
      </c>
    </row>
    <row r="18" spans="1:25" x14ac:dyDescent="0.2">
      <c r="A18" t="s">
        <v>55</v>
      </c>
      <c r="B18">
        <v>9</v>
      </c>
      <c r="D18">
        <v>37</v>
      </c>
      <c r="E18">
        <v>60</v>
      </c>
      <c r="F18">
        <v>61</v>
      </c>
      <c r="G18">
        <v>61</v>
      </c>
      <c r="H18">
        <v>73</v>
      </c>
      <c r="M18">
        <v>24.7</v>
      </c>
      <c r="O18">
        <v>31.8</v>
      </c>
      <c r="Q18">
        <v>0.99756405127298198</v>
      </c>
      <c r="S18">
        <f t="shared" si="1"/>
        <v>8.9780764614568369</v>
      </c>
      <c r="T18">
        <f t="shared" si="2"/>
        <v>0</v>
      </c>
      <c r="U18">
        <f t="shared" si="3"/>
        <v>36.909869897100336</v>
      </c>
      <c r="V18">
        <f t="shared" si="4"/>
        <v>59.853843076378922</v>
      </c>
      <c r="W18">
        <f t="shared" si="5"/>
        <v>60.851407127651903</v>
      </c>
      <c r="X18">
        <f t="shared" si="6"/>
        <v>60.851407127651903</v>
      </c>
      <c r="Y18">
        <f t="shared" si="7"/>
        <v>72.822175742927683</v>
      </c>
    </row>
    <row r="19" spans="1:25" x14ac:dyDescent="0.2">
      <c r="A19" t="s">
        <v>56</v>
      </c>
      <c r="B19">
        <v>4</v>
      </c>
      <c r="D19">
        <v>21</v>
      </c>
      <c r="E19">
        <v>49</v>
      </c>
      <c r="F19">
        <v>48</v>
      </c>
      <c r="G19">
        <v>52</v>
      </c>
      <c r="H19">
        <v>56</v>
      </c>
      <c r="I19">
        <v>63</v>
      </c>
      <c r="J19">
        <v>80</v>
      </c>
      <c r="M19">
        <v>41.8</v>
      </c>
      <c r="O19">
        <v>43.5</v>
      </c>
      <c r="Q19">
        <v>0.99756405127298198</v>
      </c>
      <c r="S19">
        <f t="shared" si="1"/>
        <v>3.9902562050919279</v>
      </c>
      <c r="T19">
        <f t="shared" si="2"/>
        <v>0</v>
      </c>
      <c r="U19">
        <f t="shared" si="3"/>
        <v>20.948845076732621</v>
      </c>
      <c r="V19">
        <f t="shared" si="4"/>
        <v>48.880638512376116</v>
      </c>
      <c r="W19">
        <f t="shared" si="5"/>
        <v>47.883074461103135</v>
      </c>
      <c r="X19">
        <f t="shared" si="6"/>
        <v>51.873330666195059</v>
      </c>
      <c r="Y19">
        <f t="shared" si="7"/>
        <v>55.863586871286991</v>
      </c>
    </row>
    <row r="20" spans="1:25" x14ac:dyDescent="0.2">
      <c r="A20" t="s">
        <v>57</v>
      </c>
      <c r="B20" s="13">
        <v>0</v>
      </c>
      <c r="D20">
        <v>17</v>
      </c>
      <c r="E20">
        <v>35</v>
      </c>
      <c r="F20">
        <v>31</v>
      </c>
      <c r="G20">
        <v>45</v>
      </c>
      <c r="H20">
        <v>65</v>
      </c>
      <c r="I20">
        <v>76</v>
      </c>
      <c r="M20">
        <v>52.6</v>
      </c>
      <c r="O20">
        <v>59.5</v>
      </c>
      <c r="Q20">
        <v>0.99756405127298198</v>
      </c>
      <c r="S20">
        <f t="shared" si="1"/>
        <v>0</v>
      </c>
      <c r="T20">
        <f t="shared" si="2"/>
        <v>0</v>
      </c>
      <c r="U20">
        <f t="shared" si="3"/>
        <v>16.958588871640693</v>
      </c>
      <c r="V20">
        <f t="shared" si="4"/>
        <v>34.914741794554367</v>
      </c>
      <c r="W20">
        <f t="shared" si="5"/>
        <v>30.924485589462442</v>
      </c>
      <c r="X20">
        <f t="shared" si="6"/>
        <v>44.890382307284192</v>
      </c>
      <c r="Y20">
        <f t="shared" si="7"/>
        <v>64.841663332743835</v>
      </c>
    </row>
    <row r="21" spans="1:25" x14ac:dyDescent="0.2">
      <c r="A21" t="s">
        <v>58</v>
      </c>
      <c r="B21" s="13">
        <v>0</v>
      </c>
      <c r="D21">
        <v>11</v>
      </c>
      <c r="E21">
        <v>30</v>
      </c>
      <c r="F21">
        <v>53</v>
      </c>
      <c r="G21">
        <v>48</v>
      </c>
      <c r="H21">
        <v>67</v>
      </c>
      <c r="M21">
        <v>46.3</v>
      </c>
      <c r="O21">
        <v>66.400000000000006</v>
      </c>
      <c r="Q21">
        <v>0.99756405127298198</v>
      </c>
      <c r="S21">
        <f t="shared" si="1"/>
        <v>0</v>
      </c>
      <c r="T21">
        <f t="shared" si="2"/>
        <v>0</v>
      </c>
      <c r="U21">
        <f t="shared" si="3"/>
        <v>10.973204564002803</v>
      </c>
      <c r="V21">
        <f t="shared" si="4"/>
        <v>29.926921538189461</v>
      </c>
      <c r="W21">
        <f t="shared" si="5"/>
        <v>52.870894717468047</v>
      </c>
      <c r="X21">
        <f t="shared" si="6"/>
        <v>47.883074461103135</v>
      </c>
      <c r="Y21">
        <f t="shared" si="7"/>
        <v>66.836791435289797</v>
      </c>
    </row>
    <row r="22" spans="1:25" x14ac:dyDescent="0.2">
      <c r="A22" t="s">
        <v>59</v>
      </c>
      <c r="B22" s="13">
        <v>0</v>
      </c>
      <c r="D22" s="13">
        <f>(G22-F22)/(G$5-F$5)*(D$5-F$5)+F22</f>
        <v>6</v>
      </c>
      <c r="E22">
        <v>19</v>
      </c>
      <c r="F22">
        <v>38</v>
      </c>
      <c r="G22">
        <v>54</v>
      </c>
      <c r="H22">
        <v>71</v>
      </c>
      <c r="M22">
        <v>47.5</v>
      </c>
      <c r="O22">
        <v>63.4</v>
      </c>
      <c r="Q22">
        <v>0.99756405127298198</v>
      </c>
      <c r="S22">
        <f t="shared" si="1"/>
        <v>0</v>
      </c>
      <c r="T22">
        <f t="shared" si="2"/>
        <v>0</v>
      </c>
      <c r="U22">
        <f t="shared" si="3"/>
        <v>5.9853843076378919</v>
      </c>
      <c r="V22">
        <f t="shared" si="4"/>
        <v>18.953716974186658</v>
      </c>
      <c r="W22">
        <f t="shared" si="5"/>
        <v>37.907433948373317</v>
      </c>
      <c r="X22">
        <f t="shared" si="6"/>
        <v>53.868458768741029</v>
      </c>
      <c r="Y22">
        <f t="shared" si="7"/>
        <v>70.827047640381721</v>
      </c>
    </row>
    <row r="23" spans="1:25" x14ac:dyDescent="0.2">
      <c r="A23" t="s">
        <v>60</v>
      </c>
      <c r="B23" s="13">
        <v>0</v>
      </c>
      <c r="D23">
        <v>16</v>
      </c>
      <c r="E23">
        <v>33</v>
      </c>
      <c r="F23">
        <v>51</v>
      </c>
      <c r="G23" s="2">
        <v>68</v>
      </c>
      <c r="H23" s="13">
        <f>(G23-F23)/(G$5-F$5)*(H$5-G$5)+G23</f>
        <v>85</v>
      </c>
      <c r="M23">
        <v>39.4</v>
      </c>
      <c r="O23">
        <v>58.9</v>
      </c>
      <c r="Q23">
        <v>0.99756405127298198</v>
      </c>
      <c r="S23">
        <f t="shared" si="1"/>
        <v>0</v>
      </c>
      <c r="T23">
        <f t="shared" si="2"/>
        <v>0</v>
      </c>
      <c r="U23">
        <f t="shared" si="3"/>
        <v>15.961024820367712</v>
      </c>
      <c r="V23">
        <f t="shared" si="4"/>
        <v>32.919613692008404</v>
      </c>
      <c r="W23">
        <f t="shared" si="5"/>
        <v>50.875766614922078</v>
      </c>
      <c r="X23">
        <f t="shared" si="6"/>
        <v>67.834355486562771</v>
      </c>
      <c r="Y23">
        <f t="shared" si="7"/>
        <v>84.792944358203471</v>
      </c>
    </row>
    <row r="24" spans="1:25" x14ac:dyDescent="0.2">
      <c r="A24" t="s">
        <v>61</v>
      </c>
      <c r="B24" s="13">
        <v>0</v>
      </c>
      <c r="D24">
        <v>16</v>
      </c>
      <c r="E24">
        <v>34</v>
      </c>
      <c r="F24">
        <v>59</v>
      </c>
      <c r="G24" s="2">
        <v>62</v>
      </c>
      <c r="H24" s="2">
        <v>71</v>
      </c>
      <c r="M24">
        <v>37.200000000000003</v>
      </c>
      <c r="O24">
        <v>56.8</v>
      </c>
      <c r="Q24">
        <v>0.99756405127298198</v>
      </c>
      <c r="S24">
        <f>B24*$Q24</f>
        <v>0</v>
      </c>
      <c r="T24">
        <f t="shared" si="2"/>
        <v>0</v>
      </c>
      <c r="U24">
        <f t="shared" si="3"/>
        <v>15.961024820367712</v>
      </c>
      <c r="V24">
        <f t="shared" si="4"/>
        <v>33.917177743281385</v>
      </c>
      <c r="W24">
        <f t="shared" si="5"/>
        <v>58.856279025105934</v>
      </c>
      <c r="X24">
        <f t="shared" si="6"/>
        <v>61.848971178924884</v>
      </c>
      <c r="Y24">
        <f t="shared" si="7"/>
        <v>70.827047640381721</v>
      </c>
    </row>
    <row r="25" spans="1:25" x14ac:dyDescent="0.2">
      <c r="A25" t="s">
        <v>62</v>
      </c>
      <c r="B25">
        <v>6</v>
      </c>
      <c r="C25">
        <v>28</v>
      </c>
      <c r="D25">
        <v>49</v>
      </c>
      <c r="E25">
        <v>61</v>
      </c>
      <c r="F25">
        <v>68</v>
      </c>
      <c r="G25" s="13">
        <f>(F25-E25)/(F$5-E$5)*(G$5-F$5)+F25</f>
        <v>75</v>
      </c>
      <c r="H25" s="13">
        <f>(G25-F25)/(G$5-F$5)*(H$5-G$5)+G25</f>
        <v>82</v>
      </c>
      <c r="M25">
        <v>21.4</v>
      </c>
      <c r="O25">
        <v>25.5</v>
      </c>
      <c r="Q25">
        <v>0.99026807278433082</v>
      </c>
      <c r="S25">
        <f t="shared" ref="S25:S35" si="9">B25*$Q25</f>
        <v>5.9416084367059847</v>
      </c>
      <c r="T25">
        <f t="shared" ref="T25:T55" si="10">C25*$Q25</f>
        <v>27.727506037961263</v>
      </c>
      <c r="U25">
        <f t="shared" ref="U25:U55" si="11">D25*$Q25</f>
        <v>48.523135566432209</v>
      </c>
      <c r="V25">
        <f t="shared" ref="V25:V55" si="12">E25*$Q25</f>
        <v>60.406352439844177</v>
      </c>
      <c r="W25">
        <f t="shared" ref="W25:W55" si="13">F25*$Q25</f>
        <v>67.338228949334493</v>
      </c>
      <c r="X25">
        <f t="shared" ref="X25:X55" si="14">G25*$Q25</f>
        <v>74.270105458824816</v>
      </c>
      <c r="Y25">
        <f t="shared" ref="Y25:Y55" si="15">H25*$Q25</f>
        <v>81.201981968315124</v>
      </c>
    </row>
    <row r="26" spans="1:25" x14ac:dyDescent="0.2">
      <c r="A26" t="s">
        <v>63</v>
      </c>
      <c r="B26">
        <v>3</v>
      </c>
      <c r="D26">
        <v>36</v>
      </c>
      <c r="E26">
        <v>55</v>
      </c>
      <c r="F26">
        <v>59</v>
      </c>
      <c r="G26">
        <v>62</v>
      </c>
      <c r="H26" s="13">
        <f>(G26-F26)/(G$5-F$5)*(H$5-G$5)+G26</f>
        <v>65</v>
      </c>
      <c r="M26">
        <v>26.9</v>
      </c>
      <c r="O26">
        <v>28.9</v>
      </c>
      <c r="Q26">
        <v>0.99026807278433082</v>
      </c>
      <c r="S26">
        <f t="shared" si="9"/>
        <v>2.9708042183529924</v>
      </c>
      <c r="T26">
        <f t="shared" si="10"/>
        <v>0</v>
      </c>
      <c r="U26">
        <f t="shared" si="11"/>
        <v>35.64965062023591</v>
      </c>
      <c r="V26">
        <f t="shared" si="12"/>
        <v>54.464744003138193</v>
      </c>
      <c r="W26">
        <f t="shared" si="13"/>
        <v>58.425816294275521</v>
      </c>
      <c r="X26">
        <f t="shared" si="14"/>
        <v>61.396620512628509</v>
      </c>
      <c r="Y26">
        <f t="shared" si="15"/>
        <v>64.367424730981497</v>
      </c>
    </row>
    <row r="27" spans="1:25" x14ac:dyDescent="0.2">
      <c r="A27" t="s">
        <v>64</v>
      </c>
      <c r="B27">
        <v>4</v>
      </c>
      <c r="D27">
        <v>25</v>
      </c>
      <c r="E27">
        <v>43</v>
      </c>
      <c r="F27">
        <v>46</v>
      </c>
      <c r="G27">
        <v>56</v>
      </c>
      <c r="H27">
        <v>72</v>
      </c>
      <c r="M27">
        <v>43.5</v>
      </c>
      <c r="O27">
        <v>44.6</v>
      </c>
      <c r="Q27">
        <v>0.99026807278433082</v>
      </c>
      <c r="S27">
        <f t="shared" si="9"/>
        <v>3.9610722911373233</v>
      </c>
      <c r="T27">
        <f t="shared" si="10"/>
        <v>0</v>
      </c>
      <c r="U27">
        <f t="shared" si="11"/>
        <v>24.756701819608271</v>
      </c>
      <c r="V27">
        <f t="shared" si="12"/>
        <v>42.581527129726226</v>
      </c>
      <c r="W27">
        <f t="shared" si="13"/>
        <v>45.552331348079221</v>
      </c>
      <c r="X27">
        <f t="shared" si="14"/>
        <v>55.455012075922525</v>
      </c>
      <c r="Y27">
        <f t="shared" si="15"/>
        <v>71.29930124047182</v>
      </c>
    </row>
    <row r="28" spans="1:25" x14ac:dyDescent="0.2">
      <c r="A28" t="s">
        <v>65</v>
      </c>
      <c r="B28" s="13">
        <v>0</v>
      </c>
      <c r="D28">
        <v>12</v>
      </c>
      <c r="E28">
        <v>34</v>
      </c>
      <c r="F28">
        <v>42</v>
      </c>
      <c r="G28">
        <v>51</v>
      </c>
      <c r="H28">
        <v>55</v>
      </c>
      <c r="I28">
        <v>66</v>
      </c>
      <c r="M28">
        <v>50.7</v>
      </c>
      <c r="O28">
        <v>60</v>
      </c>
      <c r="Q28">
        <v>0.99026807278433082</v>
      </c>
      <c r="S28">
        <f t="shared" si="9"/>
        <v>0</v>
      </c>
      <c r="T28">
        <f t="shared" si="10"/>
        <v>0</v>
      </c>
      <c r="U28">
        <f t="shared" si="11"/>
        <v>11.883216873411969</v>
      </c>
      <c r="V28">
        <f t="shared" si="12"/>
        <v>33.669114474667246</v>
      </c>
      <c r="W28">
        <f t="shared" si="13"/>
        <v>41.591259056941894</v>
      </c>
      <c r="X28">
        <f t="shared" si="14"/>
        <v>50.503671712000873</v>
      </c>
      <c r="Y28">
        <f t="shared" si="15"/>
        <v>54.464744003138193</v>
      </c>
    </row>
    <row r="29" spans="1:25" x14ac:dyDescent="0.2">
      <c r="A29" t="s">
        <v>66</v>
      </c>
      <c r="B29" s="13">
        <v>0</v>
      </c>
      <c r="D29">
        <v>5</v>
      </c>
      <c r="E29">
        <v>28</v>
      </c>
      <c r="F29">
        <v>36</v>
      </c>
      <c r="G29">
        <v>59</v>
      </c>
      <c r="H29">
        <v>74</v>
      </c>
      <c r="M29">
        <v>46.3</v>
      </c>
      <c r="O29">
        <v>62.2</v>
      </c>
      <c r="Q29">
        <v>0.99026807278433082</v>
      </c>
      <c r="S29">
        <f t="shared" si="9"/>
        <v>0</v>
      </c>
      <c r="T29">
        <f t="shared" si="10"/>
        <v>0</v>
      </c>
      <c r="U29">
        <f t="shared" si="11"/>
        <v>4.9513403639216538</v>
      </c>
      <c r="V29">
        <f t="shared" si="12"/>
        <v>27.727506037961263</v>
      </c>
      <c r="W29">
        <f t="shared" si="13"/>
        <v>35.64965062023591</v>
      </c>
      <c r="X29">
        <f t="shared" si="14"/>
        <v>58.425816294275521</v>
      </c>
      <c r="Y29">
        <f t="shared" si="15"/>
        <v>73.279837386040484</v>
      </c>
    </row>
    <row r="30" spans="1:25" x14ac:dyDescent="0.2">
      <c r="A30" t="s">
        <v>67</v>
      </c>
      <c r="B30" s="13">
        <v>0</v>
      </c>
      <c r="D30">
        <v>11</v>
      </c>
      <c r="E30">
        <v>28</v>
      </c>
      <c r="F30">
        <v>48</v>
      </c>
      <c r="G30">
        <v>51</v>
      </c>
      <c r="H30" s="14">
        <f>(64/99)*100</f>
        <v>64.646464646464651</v>
      </c>
      <c r="I30">
        <v>84</v>
      </c>
      <c r="M30">
        <v>46.7</v>
      </c>
      <c r="O30">
        <v>62.8</v>
      </c>
      <c r="Q30">
        <v>0.99026807278433082</v>
      </c>
      <c r="S30">
        <f t="shared" si="9"/>
        <v>0</v>
      </c>
      <c r="T30">
        <f t="shared" si="10"/>
        <v>0</v>
      </c>
      <c r="U30">
        <f t="shared" si="11"/>
        <v>10.892948800627639</v>
      </c>
      <c r="V30">
        <f t="shared" si="12"/>
        <v>27.727506037961263</v>
      </c>
      <c r="W30">
        <f t="shared" si="13"/>
        <v>47.532867493647878</v>
      </c>
      <c r="X30">
        <f t="shared" si="14"/>
        <v>50.503671712000873</v>
      </c>
      <c r="Y30">
        <f t="shared" si="15"/>
        <v>64.017329957774919</v>
      </c>
    </row>
    <row r="31" spans="1:25" x14ac:dyDescent="0.2">
      <c r="A31" t="s">
        <v>68</v>
      </c>
      <c r="B31" s="13">
        <v>0</v>
      </c>
      <c r="D31">
        <v>12</v>
      </c>
      <c r="E31">
        <v>32</v>
      </c>
      <c r="F31">
        <v>52</v>
      </c>
      <c r="G31">
        <v>56</v>
      </c>
      <c r="H31">
        <v>72</v>
      </c>
      <c r="M31">
        <v>41.6</v>
      </c>
      <c r="O31">
        <v>57.9</v>
      </c>
      <c r="Q31">
        <v>0.99026807278433082</v>
      </c>
      <c r="S31">
        <f t="shared" si="9"/>
        <v>0</v>
      </c>
      <c r="T31">
        <f t="shared" si="10"/>
        <v>0</v>
      </c>
      <c r="U31">
        <f t="shared" si="11"/>
        <v>11.883216873411969</v>
      </c>
      <c r="V31">
        <f t="shared" si="12"/>
        <v>31.688578329098586</v>
      </c>
      <c r="W31">
        <f t="shared" si="13"/>
        <v>51.493939784785205</v>
      </c>
      <c r="X31">
        <f t="shared" si="14"/>
        <v>55.455012075922525</v>
      </c>
      <c r="Y31">
        <f t="shared" si="15"/>
        <v>71.29930124047182</v>
      </c>
    </row>
    <row r="32" spans="1:25" x14ac:dyDescent="0.2">
      <c r="A32" t="s">
        <v>69</v>
      </c>
      <c r="B32" s="13">
        <v>0</v>
      </c>
      <c r="D32">
        <v>13</v>
      </c>
      <c r="E32">
        <v>33</v>
      </c>
      <c r="F32">
        <v>47</v>
      </c>
      <c r="G32">
        <v>60</v>
      </c>
      <c r="H32">
        <v>74</v>
      </c>
      <c r="M32">
        <v>42.2</v>
      </c>
      <c r="O32">
        <v>52.3</v>
      </c>
      <c r="Q32">
        <v>0.99026807278433082</v>
      </c>
      <c r="S32">
        <f t="shared" si="9"/>
        <v>0</v>
      </c>
      <c r="T32">
        <f t="shared" si="10"/>
        <v>0</v>
      </c>
      <c r="U32">
        <f t="shared" si="11"/>
        <v>12.873484946196301</v>
      </c>
      <c r="V32">
        <f t="shared" si="12"/>
        <v>32.678846401882915</v>
      </c>
      <c r="W32">
        <f t="shared" si="13"/>
        <v>46.542599420863546</v>
      </c>
      <c r="X32">
        <f>G32*$Q32</f>
        <v>59.416084367059852</v>
      </c>
      <c r="Y32">
        <f t="shared" si="15"/>
        <v>73.279837386040484</v>
      </c>
    </row>
    <row r="33" spans="1:25" x14ac:dyDescent="0.2">
      <c r="A33" t="s">
        <v>70</v>
      </c>
      <c r="B33">
        <v>5</v>
      </c>
      <c r="D33">
        <v>39</v>
      </c>
      <c r="E33">
        <v>60</v>
      </c>
      <c r="F33">
        <v>64</v>
      </c>
      <c r="G33">
        <v>60</v>
      </c>
      <c r="H33">
        <v>67</v>
      </c>
      <c r="M33">
        <v>23.9</v>
      </c>
      <c r="O33">
        <v>33.9</v>
      </c>
      <c r="Q33">
        <v>0.97814760979306858</v>
      </c>
      <c r="S33">
        <f t="shared" si="9"/>
        <v>4.8907380489653427</v>
      </c>
      <c r="T33">
        <f t="shared" si="10"/>
        <v>0</v>
      </c>
      <c r="U33">
        <f t="shared" si="11"/>
        <v>38.147756781929672</v>
      </c>
      <c r="V33">
        <f t="shared" si="12"/>
        <v>58.688856587584112</v>
      </c>
      <c r="W33">
        <f t="shared" si="13"/>
        <v>62.601447026756389</v>
      </c>
      <c r="X33">
        <f t="shared" si="14"/>
        <v>58.688856587584112</v>
      </c>
      <c r="Y33">
        <f t="shared" si="15"/>
        <v>65.535889856135597</v>
      </c>
    </row>
    <row r="34" spans="1:25" x14ac:dyDescent="0.2">
      <c r="A34" t="s">
        <v>71</v>
      </c>
      <c r="B34">
        <v>4</v>
      </c>
      <c r="D34">
        <v>26</v>
      </c>
      <c r="E34">
        <v>50</v>
      </c>
      <c r="F34">
        <v>61</v>
      </c>
      <c r="G34">
        <v>70</v>
      </c>
      <c r="H34" s="13">
        <f>(G34-F34)/(G$5-F$5)*(H$5-G$5)+G34</f>
        <v>79</v>
      </c>
      <c r="M34">
        <v>31.3</v>
      </c>
      <c r="O34">
        <v>48.3</v>
      </c>
      <c r="Q34">
        <v>0.97814760979306858</v>
      </c>
      <c r="S34">
        <f t="shared" si="9"/>
        <v>3.9125904391722743</v>
      </c>
      <c r="T34">
        <f t="shared" si="10"/>
        <v>0</v>
      </c>
      <c r="U34">
        <f t="shared" si="11"/>
        <v>25.431837854619783</v>
      </c>
      <c r="V34">
        <f t="shared" si="12"/>
        <v>48.907380489653427</v>
      </c>
      <c r="W34">
        <f t="shared" si="13"/>
        <v>59.667004197377182</v>
      </c>
      <c r="X34">
        <f t="shared" si="14"/>
        <v>68.470332685514805</v>
      </c>
      <c r="Y34">
        <f t="shared" si="15"/>
        <v>77.273661173652414</v>
      </c>
    </row>
    <row r="35" spans="1:25" x14ac:dyDescent="0.2">
      <c r="A35" t="s">
        <v>72</v>
      </c>
      <c r="B35" s="13">
        <f t="shared" ref="B35:B46" si="16">(E35-D35)/(E$5-D$5)*(B$5-D$5)+D35</f>
        <v>0</v>
      </c>
      <c r="D35">
        <v>19</v>
      </c>
      <c r="E35">
        <v>38</v>
      </c>
      <c r="F35">
        <v>43</v>
      </c>
      <c r="G35">
        <v>69</v>
      </c>
      <c r="H35">
        <v>66</v>
      </c>
      <c r="I35">
        <v>74</v>
      </c>
      <c r="M35">
        <v>40.299999999999997</v>
      </c>
      <c r="O35">
        <v>60.7</v>
      </c>
      <c r="Q35">
        <v>0.97814760979306858</v>
      </c>
      <c r="S35">
        <f t="shared" si="9"/>
        <v>0</v>
      </c>
      <c r="T35">
        <f t="shared" si="10"/>
        <v>0</v>
      </c>
      <c r="U35">
        <f t="shared" si="11"/>
        <v>18.584804586068302</v>
      </c>
      <c r="V35">
        <f t="shared" si="12"/>
        <v>37.169609172136603</v>
      </c>
      <c r="W35">
        <f t="shared" si="13"/>
        <v>42.060347221101949</v>
      </c>
      <c r="X35">
        <f t="shared" si="14"/>
        <v>67.492185075721736</v>
      </c>
      <c r="Y35">
        <f t="shared" si="15"/>
        <v>64.557742246342528</v>
      </c>
    </row>
    <row r="36" spans="1:25" x14ac:dyDescent="0.2">
      <c r="A36" t="s">
        <v>73</v>
      </c>
      <c r="B36" s="13">
        <v>0</v>
      </c>
      <c r="D36">
        <v>13</v>
      </c>
      <c r="E36">
        <v>37</v>
      </c>
      <c r="F36">
        <v>45</v>
      </c>
      <c r="G36">
        <v>60</v>
      </c>
      <c r="H36">
        <v>61</v>
      </c>
      <c r="I36">
        <v>67</v>
      </c>
      <c r="M36">
        <v>41.3</v>
      </c>
      <c r="O36">
        <v>58.1</v>
      </c>
      <c r="Q36">
        <v>0.97814760979306858</v>
      </c>
      <c r="S36">
        <f>B36*$Q36</f>
        <v>0</v>
      </c>
      <c r="T36">
        <f>C36*$Q36</f>
        <v>0</v>
      </c>
      <c r="U36">
        <f t="shared" si="11"/>
        <v>12.715918927309891</v>
      </c>
      <c r="V36">
        <f t="shared" si="12"/>
        <v>36.191461562343541</v>
      </c>
      <c r="W36">
        <f t="shared" si="13"/>
        <v>44.016642440688088</v>
      </c>
      <c r="X36">
        <f t="shared" si="14"/>
        <v>58.688856587584112</v>
      </c>
      <c r="Y36">
        <f t="shared" si="15"/>
        <v>59.667004197377182</v>
      </c>
    </row>
    <row r="37" spans="1:25" x14ac:dyDescent="0.2">
      <c r="A37" t="s">
        <v>74</v>
      </c>
      <c r="B37" s="13">
        <v>0</v>
      </c>
      <c r="D37">
        <v>13</v>
      </c>
      <c r="E37">
        <v>37</v>
      </c>
      <c r="F37">
        <v>41</v>
      </c>
      <c r="G37">
        <v>65</v>
      </c>
      <c r="H37">
        <v>63</v>
      </c>
      <c r="I37">
        <v>68</v>
      </c>
      <c r="M37">
        <v>41.5</v>
      </c>
      <c r="O37">
        <v>61.8</v>
      </c>
      <c r="Q37">
        <v>0.97814760979306858</v>
      </c>
      <c r="S37">
        <f>B37*$Q37</f>
        <v>0</v>
      </c>
      <c r="T37">
        <f t="shared" si="10"/>
        <v>0</v>
      </c>
      <c r="U37">
        <f t="shared" si="11"/>
        <v>12.715918927309891</v>
      </c>
      <c r="V37">
        <f t="shared" si="12"/>
        <v>36.191461562343541</v>
      </c>
      <c r="W37">
        <f t="shared" si="13"/>
        <v>40.104052001515811</v>
      </c>
      <c r="X37">
        <f t="shared" si="14"/>
        <v>63.579594636549459</v>
      </c>
      <c r="Y37">
        <f t="shared" si="15"/>
        <v>61.62329941696332</v>
      </c>
    </row>
    <row r="38" spans="1:25" x14ac:dyDescent="0.2">
      <c r="A38" t="s">
        <v>75</v>
      </c>
      <c r="B38" s="13">
        <v>0</v>
      </c>
      <c r="D38">
        <v>11</v>
      </c>
      <c r="E38">
        <v>37</v>
      </c>
      <c r="F38">
        <v>55</v>
      </c>
      <c r="G38">
        <v>58</v>
      </c>
      <c r="H38">
        <v>67</v>
      </c>
      <c r="M38">
        <v>37.5</v>
      </c>
      <c r="O38">
        <v>55</v>
      </c>
      <c r="Q38">
        <v>0.97814760979306858</v>
      </c>
      <c r="S38">
        <f t="shared" ref="S38:S54" si="17">B38*$Q38</f>
        <v>0</v>
      </c>
      <c r="T38">
        <f t="shared" si="10"/>
        <v>0</v>
      </c>
      <c r="U38">
        <f t="shared" si="11"/>
        <v>10.759623707723755</v>
      </c>
      <c r="V38">
        <f t="shared" si="12"/>
        <v>36.191461562343541</v>
      </c>
      <c r="W38">
        <f t="shared" si="13"/>
        <v>53.798118538618773</v>
      </c>
      <c r="X38">
        <f t="shared" si="14"/>
        <v>56.732561367997981</v>
      </c>
      <c r="Y38">
        <f t="shared" si="15"/>
        <v>65.535889856135597</v>
      </c>
    </row>
    <row r="39" spans="1:25" x14ac:dyDescent="0.2">
      <c r="A39" t="s">
        <v>76</v>
      </c>
      <c r="B39" s="13">
        <f t="shared" si="16"/>
        <v>2</v>
      </c>
      <c r="D39">
        <v>20</v>
      </c>
      <c r="E39">
        <v>38</v>
      </c>
      <c r="F39">
        <v>51</v>
      </c>
      <c r="G39">
        <v>68</v>
      </c>
      <c r="H39">
        <v>70</v>
      </c>
      <c r="M39">
        <v>37.9</v>
      </c>
      <c r="O39">
        <v>49.9</v>
      </c>
      <c r="Q39">
        <v>0.97814760979306858</v>
      </c>
      <c r="S39">
        <f t="shared" si="17"/>
        <v>1.9562952195861372</v>
      </c>
      <c r="T39">
        <f t="shared" si="10"/>
        <v>0</v>
      </c>
      <c r="U39">
        <f t="shared" si="11"/>
        <v>19.562952195861371</v>
      </c>
      <c r="V39">
        <f t="shared" si="12"/>
        <v>37.169609172136603</v>
      </c>
      <c r="W39">
        <f t="shared" si="13"/>
        <v>49.885528099446496</v>
      </c>
      <c r="X39">
        <f t="shared" si="14"/>
        <v>66.514037465928666</v>
      </c>
      <c r="Y39">
        <f t="shared" si="15"/>
        <v>68.470332685514805</v>
      </c>
    </row>
    <row r="40" spans="1:25" x14ac:dyDescent="0.2">
      <c r="A40" t="s">
        <v>77</v>
      </c>
      <c r="B40">
        <v>1</v>
      </c>
      <c r="D40">
        <v>28</v>
      </c>
      <c r="E40">
        <v>39</v>
      </c>
      <c r="F40">
        <v>61</v>
      </c>
      <c r="G40">
        <v>68</v>
      </c>
      <c r="H40" s="13">
        <f>(G40-F40)/(G$5-F$5)*(H$5-G$5)+G40</f>
        <v>75</v>
      </c>
      <c r="M40">
        <v>34.1</v>
      </c>
      <c r="O40">
        <v>46.1</v>
      </c>
      <c r="Q40">
        <v>0.96126171195198462</v>
      </c>
      <c r="S40">
        <f t="shared" si="17"/>
        <v>0.96126171195198462</v>
      </c>
      <c r="T40">
        <f t="shared" si="10"/>
        <v>0</v>
      </c>
      <c r="U40">
        <f t="shared" si="11"/>
        <v>26.915327934655568</v>
      </c>
      <c r="V40">
        <f t="shared" si="12"/>
        <v>37.489206766127403</v>
      </c>
      <c r="W40">
        <f t="shared" si="13"/>
        <v>58.636964429071064</v>
      </c>
      <c r="X40">
        <f t="shared" si="14"/>
        <v>65.365796412734952</v>
      </c>
      <c r="Y40">
        <f t="shared" si="15"/>
        <v>72.094628396398846</v>
      </c>
    </row>
    <row r="41" spans="1:25" x14ac:dyDescent="0.2">
      <c r="A41" t="s">
        <v>78</v>
      </c>
      <c r="B41" s="13">
        <v>0</v>
      </c>
      <c r="D41">
        <v>17</v>
      </c>
      <c r="E41">
        <v>40</v>
      </c>
      <c r="F41">
        <v>54</v>
      </c>
      <c r="G41">
        <v>61</v>
      </c>
      <c r="H41">
        <v>66</v>
      </c>
      <c r="M41">
        <v>36.6</v>
      </c>
      <c r="O41">
        <v>49.8</v>
      </c>
      <c r="Q41">
        <v>0.96126171195198462</v>
      </c>
      <c r="S41">
        <f t="shared" si="17"/>
        <v>0</v>
      </c>
      <c r="T41">
        <f t="shared" si="10"/>
        <v>0</v>
      </c>
      <c r="U41">
        <f t="shared" si="11"/>
        <v>16.341449103183738</v>
      </c>
      <c r="V41">
        <f t="shared" si="12"/>
        <v>38.450468478079387</v>
      </c>
      <c r="W41">
        <f t="shared" si="13"/>
        <v>51.908132445407169</v>
      </c>
      <c r="X41">
        <f t="shared" si="14"/>
        <v>58.636964429071064</v>
      </c>
      <c r="Y41">
        <f t="shared" si="15"/>
        <v>63.443272988830984</v>
      </c>
    </row>
    <row r="42" spans="1:25" x14ac:dyDescent="0.2">
      <c r="A42" t="s">
        <v>79</v>
      </c>
      <c r="B42" s="13">
        <f t="shared" si="16"/>
        <v>10</v>
      </c>
      <c r="D42">
        <v>19</v>
      </c>
      <c r="E42">
        <v>28</v>
      </c>
      <c r="F42">
        <v>48</v>
      </c>
      <c r="G42">
        <v>66</v>
      </c>
      <c r="H42">
        <v>71</v>
      </c>
      <c r="M42">
        <v>41</v>
      </c>
      <c r="O42">
        <v>54.6</v>
      </c>
      <c r="Q42">
        <v>0.96126171195198462</v>
      </c>
      <c r="S42">
        <f t="shared" si="17"/>
        <v>9.6126171195198467</v>
      </c>
      <c r="T42">
        <f t="shared" si="10"/>
        <v>0</v>
      </c>
      <c r="U42">
        <f t="shared" si="11"/>
        <v>18.263972527087709</v>
      </c>
      <c r="V42">
        <f t="shared" si="12"/>
        <v>26.915327934655568</v>
      </c>
      <c r="W42">
        <f t="shared" si="13"/>
        <v>46.140562173695258</v>
      </c>
      <c r="X42">
        <f t="shared" si="14"/>
        <v>63.443272988830984</v>
      </c>
      <c r="Y42">
        <f t="shared" si="15"/>
        <v>68.249581548590911</v>
      </c>
    </row>
    <row r="43" spans="1:25" x14ac:dyDescent="0.2">
      <c r="A43" t="s">
        <v>80</v>
      </c>
      <c r="B43" s="13">
        <v>0</v>
      </c>
      <c r="D43">
        <v>15</v>
      </c>
      <c r="E43">
        <v>38</v>
      </c>
      <c r="F43">
        <v>52</v>
      </c>
      <c r="G43">
        <v>56</v>
      </c>
      <c r="H43">
        <v>65</v>
      </c>
      <c r="M43">
        <v>39.200000000000003</v>
      </c>
      <c r="O43">
        <v>54.8</v>
      </c>
      <c r="Q43">
        <v>0.96126171195198462</v>
      </c>
      <c r="S43">
        <f t="shared" si="17"/>
        <v>0</v>
      </c>
      <c r="T43">
        <f t="shared" si="10"/>
        <v>0</v>
      </c>
      <c r="U43">
        <f t="shared" si="11"/>
        <v>14.41892567927977</v>
      </c>
      <c r="V43">
        <f t="shared" si="12"/>
        <v>36.527945054175419</v>
      </c>
      <c r="W43">
        <f t="shared" si="13"/>
        <v>49.985609021503201</v>
      </c>
      <c r="X43">
        <f t="shared" si="14"/>
        <v>53.830655869311137</v>
      </c>
      <c r="Y43">
        <f t="shared" si="15"/>
        <v>62.482011276879</v>
      </c>
    </row>
    <row r="44" spans="1:25" x14ac:dyDescent="0.2">
      <c r="A44" t="s">
        <v>81</v>
      </c>
      <c r="B44" s="13">
        <v>0</v>
      </c>
      <c r="D44">
        <v>9</v>
      </c>
      <c r="E44">
        <v>38</v>
      </c>
      <c r="F44">
        <v>50</v>
      </c>
      <c r="G44">
        <v>66</v>
      </c>
      <c r="H44">
        <v>71</v>
      </c>
      <c r="M44">
        <v>37.799999999999997</v>
      </c>
      <c r="O44">
        <v>51.4</v>
      </c>
      <c r="Q44">
        <v>0.96126171195198462</v>
      </c>
      <c r="S44">
        <f t="shared" si="17"/>
        <v>0</v>
      </c>
      <c r="T44">
        <f t="shared" si="10"/>
        <v>0</v>
      </c>
      <c r="U44">
        <f t="shared" si="11"/>
        <v>8.6513554075678609</v>
      </c>
      <c r="V44">
        <f t="shared" si="12"/>
        <v>36.527945054175419</v>
      </c>
      <c r="W44">
        <f t="shared" si="13"/>
        <v>48.063085597599233</v>
      </c>
      <c r="X44">
        <f t="shared" si="14"/>
        <v>63.443272988830984</v>
      </c>
      <c r="Y44">
        <f t="shared" si="15"/>
        <v>68.249581548590911</v>
      </c>
    </row>
    <row r="45" spans="1:25" x14ac:dyDescent="0.2">
      <c r="A45" t="s">
        <v>82</v>
      </c>
      <c r="B45" s="13">
        <v>0</v>
      </c>
      <c r="D45">
        <v>15</v>
      </c>
      <c r="E45">
        <v>36</v>
      </c>
      <c r="F45">
        <v>52</v>
      </c>
      <c r="G45">
        <v>62</v>
      </c>
      <c r="H45">
        <v>67</v>
      </c>
      <c r="M45">
        <v>38.6</v>
      </c>
      <c r="O45">
        <v>48.3</v>
      </c>
      <c r="Q45">
        <v>0.96126171195198462</v>
      </c>
      <c r="S45">
        <f t="shared" si="17"/>
        <v>0</v>
      </c>
      <c r="T45">
        <f t="shared" si="10"/>
        <v>0</v>
      </c>
      <c r="U45">
        <f t="shared" si="11"/>
        <v>14.41892567927977</v>
      </c>
      <c r="V45">
        <f t="shared" si="12"/>
        <v>34.605421630271444</v>
      </c>
      <c r="W45">
        <f t="shared" si="13"/>
        <v>49.985609021503201</v>
      </c>
      <c r="X45">
        <f t="shared" si="14"/>
        <v>59.598226141023048</v>
      </c>
      <c r="Y45">
        <f t="shared" si="15"/>
        <v>64.404534700782975</v>
      </c>
    </row>
    <row r="46" spans="1:25" x14ac:dyDescent="0.2">
      <c r="A46" t="s">
        <v>83</v>
      </c>
      <c r="B46" s="13">
        <f t="shared" si="16"/>
        <v>1</v>
      </c>
      <c r="D46">
        <v>22</v>
      </c>
      <c r="E46">
        <v>43</v>
      </c>
      <c r="F46">
        <v>49</v>
      </c>
      <c r="G46">
        <v>63</v>
      </c>
      <c r="H46">
        <v>65</v>
      </c>
      <c r="M46">
        <v>37.4</v>
      </c>
      <c r="O46">
        <v>51.4</v>
      </c>
      <c r="Q46">
        <v>0.93969264562378096</v>
      </c>
      <c r="S46">
        <f t="shared" si="17"/>
        <v>0.93969264562378096</v>
      </c>
      <c r="T46">
        <f t="shared" si="10"/>
        <v>0</v>
      </c>
      <c r="U46">
        <f t="shared" si="11"/>
        <v>20.67323820372318</v>
      </c>
      <c r="V46">
        <f t="shared" si="12"/>
        <v>40.406783761822581</v>
      </c>
      <c r="W46">
        <f t="shared" si="13"/>
        <v>46.044939635565264</v>
      </c>
      <c r="X46">
        <f t="shared" si="14"/>
        <v>59.200636674298202</v>
      </c>
      <c r="Y46">
        <f t="shared" si="15"/>
        <v>61.080021965545761</v>
      </c>
    </row>
    <row r="47" spans="1:25" x14ac:dyDescent="0.2">
      <c r="A47" t="s">
        <v>84</v>
      </c>
      <c r="B47">
        <v>1</v>
      </c>
      <c r="D47">
        <v>21</v>
      </c>
      <c r="E47">
        <v>32</v>
      </c>
      <c r="F47">
        <v>59</v>
      </c>
      <c r="G47">
        <v>51</v>
      </c>
      <c r="H47">
        <v>61</v>
      </c>
      <c r="I47">
        <v>71</v>
      </c>
      <c r="M47">
        <v>42</v>
      </c>
      <c r="O47">
        <v>54.1</v>
      </c>
      <c r="Q47">
        <v>0.93969264562378096</v>
      </c>
      <c r="S47">
        <f t="shared" si="17"/>
        <v>0.93969264562378096</v>
      </c>
      <c r="T47">
        <f t="shared" si="10"/>
        <v>0</v>
      </c>
      <c r="U47">
        <f t="shared" si="11"/>
        <v>19.733545558099401</v>
      </c>
      <c r="V47">
        <f t="shared" si="12"/>
        <v>30.070164659960991</v>
      </c>
      <c r="W47">
        <f t="shared" si="13"/>
        <v>55.441866091803078</v>
      </c>
      <c r="X47">
        <f t="shared" si="14"/>
        <v>47.92432492681283</v>
      </c>
      <c r="Y47">
        <f t="shared" si="15"/>
        <v>57.321251383050637</v>
      </c>
    </row>
    <row r="48" spans="1:25" x14ac:dyDescent="0.2">
      <c r="A48" t="s">
        <v>88</v>
      </c>
      <c r="B48" s="13">
        <v>0</v>
      </c>
      <c r="D48">
        <v>20</v>
      </c>
      <c r="E48">
        <v>41</v>
      </c>
      <c r="F48">
        <v>54</v>
      </c>
      <c r="G48">
        <v>60</v>
      </c>
      <c r="H48">
        <v>67</v>
      </c>
      <c r="M48">
        <v>36.5</v>
      </c>
      <c r="O48">
        <v>54.2</v>
      </c>
      <c r="Q48">
        <v>0.93969264562378096</v>
      </c>
      <c r="S48">
        <f t="shared" si="17"/>
        <v>0</v>
      </c>
      <c r="T48">
        <f t="shared" si="10"/>
        <v>0</v>
      </c>
      <c r="U48">
        <f t="shared" si="11"/>
        <v>18.793852912475618</v>
      </c>
      <c r="V48">
        <f t="shared" si="12"/>
        <v>38.527398470575022</v>
      </c>
      <c r="W48">
        <f t="shared" si="13"/>
        <v>50.743402863684175</v>
      </c>
      <c r="X48">
        <f t="shared" si="14"/>
        <v>56.381558737426857</v>
      </c>
      <c r="Y48">
        <f t="shared" si="15"/>
        <v>62.959407256793327</v>
      </c>
    </row>
    <row r="49" spans="1:28" x14ac:dyDescent="0.2">
      <c r="A49" t="s">
        <v>89</v>
      </c>
      <c r="B49">
        <v>3</v>
      </c>
      <c r="D49">
        <v>24</v>
      </c>
      <c r="E49">
        <v>33</v>
      </c>
      <c r="F49">
        <v>57</v>
      </c>
      <c r="G49">
        <v>65</v>
      </c>
      <c r="H49" s="13">
        <f>(G49-F49)/(G$5-F$5)*(H$5-G$5)+G49</f>
        <v>73</v>
      </c>
      <c r="M49">
        <v>37.5</v>
      </c>
      <c r="O49">
        <v>49.5</v>
      </c>
      <c r="Q49">
        <v>0.93969264562378096</v>
      </c>
      <c r="S49">
        <f t="shared" si="17"/>
        <v>2.8190779368713428</v>
      </c>
      <c r="T49">
        <f t="shared" si="10"/>
        <v>0</v>
      </c>
      <c r="U49">
        <f t="shared" si="11"/>
        <v>22.552623494970742</v>
      </c>
      <c r="V49">
        <f t="shared" si="12"/>
        <v>31.00985730558477</v>
      </c>
      <c r="W49">
        <f t="shared" si="13"/>
        <v>53.562480800555512</v>
      </c>
      <c r="X49">
        <f t="shared" si="14"/>
        <v>61.080021965545761</v>
      </c>
      <c r="Y49">
        <f t="shared" si="15"/>
        <v>68.597563130536017</v>
      </c>
    </row>
    <row r="50" spans="1:28" x14ac:dyDescent="0.2">
      <c r="A50" t="s">
        <v>90</v>
      </c>
      <c r="B50" s="13">
        <v>0</v>
      </c>
      <c r="D50">
        <v>16</v>
      </c>
      <c r="E50">
        <v>37</v>
      </c>
      <c r="F50">
        <v>56</v>
      </c>
      <c r="G50">
        <v>63</v>
      </c>
      <c r="H50">
        <v>66</v>
      </c>
      <c r="M50">
        <v>36.9</v>
      </c>
      <c r="O50">
        <v>48.9</v>
      </c>
      <c r="Q50">
        <v>0.93969264562378096</v>
      </c>
      <c r="S50">
        <f t="shared" si="17"/>
        <v>0</v>
      </c>
      <c r="T50">
        <f t="shared" si="10"/>
        <v>0</v>
      </c>
      <c r="U50">
        <f t="shared" si="11"/>
        <v>15.035082329980495</v>
      </c>
      <c r="V50">
        <f t="shared" si="12"/>
        <v>34.768627888079898</v>
      </c>
      <c r="W50">
        <f t="shared" si="13"/>
        <v>52.622788154931733</v>
      </c>
      <c r="X50">
        <f t="shared" si="14"/>
        <v>59.200636674298202</v>
      </c>
      <c r="Y50">
        <f t="shared" si="15"/>
        <v>62.01971461116954</v>
      </c>
    </row>
    <row r="51" spans="1:28" x14ac:dyDescent="0.2">
      <c r="A51" t="s">
        <v>91</v>
      </c>
      <c r="B51">
        <v>2</v>
      </c>
      <c r="D51">
        <v>29</v>
      </c>
      <c r="E51">
        <v>40</v>
      </c>
      <c r="F51">
        <v>62</v>
      </c>
      <c r="G51">
        <v>54</v>
      </c>
      <c r="H51">
        <v>66</v>
      </c>
      <c r="M51">
        <v>35</v>
      </c>
      <c r="O51">
        <v>49.3</v>
      </c>
      <c r="Q51">
        <v>0.91354549308778665</v>
      </c>
      <c r="S51">
        <f t="shared" si="17"/>
        <v>1.8270909861755733</v>
      </c>
      <c r="T51">
        <f t="shared" si="10"/>
        <v>0</v>
      </c>
      <c r="U51">
        <f t="shared" si="11"/>
        <v>26.492819299545815</v>
      </c>
      <c r="V51">
        <f t="shared" si="12"/>
        <v>36.541819723511466</v>
      </c>
      <c r="W51">
        <f t="shared" si="13"/>
        <v>56.639820571442769</v>
      </c>
      <c r="X51">
        <f t="shared" si="14"/>
        <v>49.331456626740476</v>
      </c>
      <c r="Y51">
        <f t="shared" si="15"/>
        <v>60.294002543793923</v>
      </c>
    </row>
    <row r="52" spans="1:28" x14ac:dyDescent="0.2">
      <c r="A52" t="s">
        <v>92</v>
      </c>
      <c r="B52">
        <v>5</v>
      </c>
      <c r="D52">
        <v>28</v>
      </c>
      <c r="E52">
        <v>47</v>
      </c>
      <c r="F52">
        <v>52</v>
      </c>
      <c r="G52">
        <v>62</v>
      </c>
      <c r="H52" s="13">
        <f>(G52-F52)/(G$5-F$5)*(H$5-G$5)+G52</f>
        <v>72</v>
      </c>
      <c r="M52">
        <v>35.5</v>
      </c>
      <c r="O52">
        <v>41.4</v>
      </c>
      <c r="Q52">
        <v>0.91354549308778665</v>
      </c>
      <c r="S52">
        <f t="shared" si="17"/>
        <v>4.5677274654389333</v>
      </c>
      <c r="T52">
        <f t="shared" si="10"/>
        <v>0</v>
      </c>
      <c r="U52">
        <f t="shared" si="11"/>
        <v>25.579273806458026</v>
      </c>
      <c r="V52">
        <f t="shared" si="12"/>
        <v>42.936638175125971</v>
      </c>
      <c r="W52">
        <f t="shared" si="13"/>
        <v>47.504365640564906</v>
      </c>
      <c r="X52">
        <f t="shared" si="14"/>
        <v>56.639820571442769</v>
      </c>
      <c r="Y52">
        <f t="shared" si="15"/>
        <v>65.775275502320639</v>
      </c>
    </row>
    <row r="53" spans="1:28" x14ac:dyDescent="0.2">
      <c r="A53" t="s">
        <v>93</v>
      </c>
      <c r="B53" s="13">
        <f t="shared" ref="B53:B57" si="18">(E53-D53)/(E$5-D$5)*(B$5-D$5)+D53</f>
        <v>10</v>
      </c>
      <c r="D53">
        <v>24</v>
      </c>
      <c r="E53">
        <v>38</v>
      </c>
      <c r="F53">
        <v>46</v>
      </c>
      <c r="G53">
        <v>59</v>
      </c>
      <c r="H53">
        <v>69</v>
      </c>
      <c r="M53">
        <v>42.3</v>
      </c>
      <c r="O53">
        <v>45.9</v>
      </c>
      <c r="Q53">
        <v>0.91354549308778665</v>
      </c>
      <c r="S53">
        <f t="shared" si="17"/>
        <v>9.1354549308778665</v>
      </c>
      <c r="T53">
        <f t="shared" si="10"/>
        <v>0</v>
      </c>
      <c r="U53">
        <f t="shared" si="11"/>
        <v>21.92509183410688</v>
      </c>
      <c r="V53">
        <f t="shared" si="12"/>
        <v>34.714728737335889</v>
      </c>
      <c r="W53">
        <f t="shared" si="13"/>
        <v>42.023092682038182</v>
      </c>
      <c r="X53">
        <f t="shared" si="14"/>
        <v>53.899184092179411</v>
      </c>
      <c r="Y53">
        <f t="shared" si="15"/>
        <v>63.034639023057281</v>
      </c>
    </row>
    <row r="54" spans="1:28" x14ac:dyDescent="0.2">
      <c r="A54" t="s">
        <v>94</v>
      </c>
      <c r="B54" s="13">
        <f t="shared" si="18"/>
        <v>10</v>
      </c>
      <c r="D54">
        <v>22</v>
      </c>
      <c r="E54">
        <v>34</v>
      </c>
      <c r="F54">
        <v>46</v>
      </c>
      <c r="G54">
        <v>63</v>
      </c>
      <c r="H54">
        <v>67</v>
      </c>
      <c r="M54">
        <v>41.3</v>
      </c>
      <c r="O54">
        <v>41.8</v>
      </c>
      <c r="Q54">
        <v>0.91354549308778665</v>
      </c>
      <c r="S54">
        <f t="shared" si="17"/>
        <v>9.1354549308778665</v>
      </c>
      <c r="T54">
        <f t="shared" si="10"/>
        <v>0</v>
      </c>
      <c r="U54">
        <f t="shared" si="11"/>
        <v>20.098000847931306</v>
      </c>
      <c r="V54">
        <f t="shared" si="12"/>
        <v>31.060546764984746</v>
      </c>
      <c r="W54">
        <f t="shared" si="13"/>
        <v>42.023092682038182</v>
      </c>
      <c r="X54">
        <f t="shared" si="14"/>
        <v>57.553366064530557</v>
      </c>
      <c r="Y54">
        <f t="shared" si="15"/>
        <v>61.207548036881704</v>
      </c>
    </row>
    <row r="55" spans="1:28" x14ac:dyDescent="0.2">
      <c r="A55" t="s">
        <v>95</v>
      </c>
      <c r="B55" s="13">
        <f t="shared" si="18"/>
        <v>0</v>
      </c>
      <c r="D55">
        <v>21</v>
      </c>
      <c r="E55">
        <v>42</v>
      </c>
      <c r="F55">
        <v>59</v>
      </c>
      <c r="G55">
        <v>64</v>
      </c>
      <c r="H55">
        <v>73</v>
      </c>
      <c r="M55">
        <v>34.200000000000003</v>
      </c>
      <c r="O55">
        <v>48.5</v>
      </c>
      <c r="Q55">
        <v>0.88294764058987285</v>
      </c>
      <c r="S55">
        <f>B55*$Q55</f>
        <v>0</v>
      </c>
      <c r="T55">
        <f t="shared" si="10"/>
        <v>0</v>
      </c>
      <c r="U55">
        <f t="shared" si="11"/>
        <v>18.541900452387331</v>
      </c>
      <c r="V55">
        <f t="shared" si="12"/>
        <v>37.083800904774662</v>
      </c>
      <c r="W55">
        <f t="shared" si="13"/>
        <v>52.093910794802497</v>
      </c>
      <c r="X55">
        <f t="shared" si="14"/>
        <v>56.508648997751862</v>
      </c>
      <c r="Y55">
        <f t="shared" si="15"/>
        <v>64.455177763060718</v>
      </c>
    </row>
    <row r="56" spans="1:28" x14ac:dyDescent="0.2">
      <c r="A56" t="s">
        <v>96</v>
      </c>
      <c r="B56" s="13">
        <f t="shared" si="18"/>
        <v>10</v>
      </c>
      <c r="D56">
        <v>27</v>
      </c>
      <c r="E56">
        <v>44</v>
      </c>
      <c r="F56">
        <v>51</v>
      </c>
      <c r="G56">
        <v>63</v>
      </c>
      <c r="H56">
        <v>62</v>
      </c>
      <c r="M56">
        <v>36.4</v>
      </c>
      <c r="O56">
        <v>38.299999999999997</v>
      </c>
      <c r="Q56">
        <v>0.88294764058987285</v>
      </c>
      <c r="S56">
        <f t="shared" ref="S56:S60" si="19">B56*$Q56</f>
        <v>8.8294764058987276</v>
      </c>
      <c r="T56">
        <f t="shared" ref="T56:T60" si="20">C56*$Q56</f>
        <v>0</v>
      </c>
      <c r="U56">
        <f t="shared" ref="U56:U60" si="21">D56*$Q56</f>
        <v>23.839586295926566</v>
      </c>
      <c r="V56">
        <f t="shared" ref="V56:V60" si="22">E56*$Q56</f>
        <v>38.849696185954407</v>
      </c>
      <c r="W56">
        <f t="shared" ref="W56:W59" si="23">F56*$Q56</f>
        <v>45.030329670083518</v>
      </c>
      <c r="X56">
        <f t="shared" ref="X56:X60" si="24">G56*$Q56</f>
        <v>55.625701357161986</v>
      </c>
      <c r="Y56">
        <f t="shared" ref="Y56:Y59" si="25">H56*$Q56</f>
        <v>54.742753716572118</v>
      </c>
    </row>
    <row r="57" spans="1:28" x14ac:dyDescent="0.2">
      <c r="A57" t="s">
        <v>97</v>
      </c>
      <c r="B57" s="13">
        <f t="shared" si="18"/>
        <v>13</v>
      </c>
      <c r="D57">
        <v>27</v>
      </c>
      <c r="E57">
        <v>41</v>
      </c>
      <c r="F57">
        <v>57</v>
      </c>
      <c r="G57">
        <v>57</v>
      </c>
      <c r="H57">
        <v>63</v>
      </c>
      <c r="M57">
        <v>35.9</v>
      </c>
      <c r="O57">
        <v>38.9</v>
      </c>
      <c r="Q57">
        <v>0.88294764058987285</v>
      </c>
      <c r="S57">
        <f t="shared" si="19"/>
        <v>11.478319327668347</v>
      </c>
      <c r="T57">
        <f t="shared" si="20"/>
        <v>0</v>
      </c>
      <c r="U57">
        <f t="shared" si="21"/>
        <v>23.839586295926566</v>
      </c>
      <c r="V57">
        <f t="shared" si="22"/>
        <v>36.200853264184786</v>
      </c>
      <c r="W57">
        <f t="shared" si="23"/>
        <v>50.328015513622752</v>
      </c>
      <c r="X57">
        <f t="shared" si="24"/>
        <v>50.328015513622752</v>
      </c>
      <c r="Y57">
        <f t="shared" si="25"/>
        <v>55.625701357161986</v>
      </c>
    </row>
    <row r="58" spans="1:28" x14ac:dyDescent="0.2">
      <c r="A58" t="s">
        <v>98</v>
      </c>
      <c r="B58">
        <v>3</v>
      </c>
      <c r="D58">
        <v>29</v>
      </c>
      <c r="E58">
        <v>51</v>
      </c>
      <c r="F58">
        <v>59</v>
      </c>
      <c r="G58">
        <v>63</v>
      </c>
      <c r="H58" s="13">
        <f>(G58-F58)/(G$5-F$5)*(H$5-G$5)+G58</f>
        <v>67</v>
      </c>
      <c r="M58">
        <v>30.5</v>
      </c>
      <c r="O58">
        <v>40.299999999999997</v>
      </c>
      <c r="Q58">
        <v>0.84804815772972064</v>
      </c>
      <c r="S58">
        <f t="shared" si="19"/>
        <v>2.5441444731891618</v>
      </c>
      <c r="T58">
        <f t="shared" si="20"/>
        <v>0</v>
      </c>
      <c r="U58">
        <f t="shared" si="21"/>
        <v>24.593396574161897</v>
      </c>
      <c r="V58">
        <f t="shared" si="22"/>
        <v>43.250456044215753</v>
      </c>
      <c r="W58">
        <f t="shared" si="23"/>
        <v>50.034841306053515</v>
      </c>
      <c r="X58">
        <f t="shared" si="24"/>
        <v>53.4270339369724</v>
      </c>
      <c r="Y58">
        <f t="shared" si="25"/>
        <v>56.819226567891285</v>
      </c>
    </row>
    <row r="59" spans="1:28" x14ac:dyDescent="0.2">
      <c r="A59" t="s">
        <v>99</v>
      </c>
      <c r="B59">
        <v>4</v>
      </c>
      <c r="D59">
        <v>25</v>
      </c>
      <c r="E59">
        <v>51</v>
      </c>
      <c r="F59">
        <v>58</v>
      </c>
      <c r="G59">
        <v>67</v>
      </c>
      <c r="H59" s="13">
        <f>(G59-F59)/(G$5-F$5)*(H$5-G$5)+G59</f>
        <v>76</v>
      </c>
      <c r="M59">
        <v>31.8</v>
      </c>
      <c r="O59">
        <v>41.6</v>
      </c>
      <c r="Q59">
        <v>0.84804815772972064</v>
      </c>
      <c r="S59">
        <f t="shared" si="19"/>
        <v>3.3921926309188826</v>
      </c>
      <c r="T59">
        <f t="shared" si="20"/>
        <v>0</v>
      </c>
      <c r="U59">
        <f t="shared" si="21"/>
        <v>21.201203943243016</v>
      </c>
      <c r="V59">
        <f t="shared" si="22"/>
        <v>43.250456044215753</v>
      </c>
      <c r="W59">
        <f t="shared" si="23"/>
        <v>49.186793148323794</v>
      </c>
      <c r="X59">
        <f t="shared" si="24"/>
        <v>56.819226567891285</v>
      </c>
      <c r="Y59">
        <f t="shared" si="25"/>
        <v>64.451659987458768</v>
      </c>
    </row>
    <row r="60" spans="1:28" x14ac:dyDescent="0.2">
      <c r="A60" t="s">
        <v>53</v>
      </c>
      <c r="B60">
        <v>7</v>
      </c>
      <c r="D60">
        <v>30</v>
      </c>
      <c r="E60">
        <v>56</v>
      </c>
      <c r="F60">
        <v>59</v>
      </c>
      <c r="G60">
        <v>68</v>
      </c>
      <c r="H60" s="13">
        <f>(G60-F60)/(G$5-F$5)*(H$5-G$5)+G60</f>
        <v>77</v>
      </c>
      <c r="M60">
        <v>29.1</v>
      </c>
      <c r="O60">
        <v>37.299999999999997</v>
      </c>
      <c r="Q60">
        <v>0.81649655089226403</v>
      </c>
      <c r="S60">
        <f t="shared" si="19"/>
        <v>5.7154758562458481</v>
      </c>
      <c r="T60">
        <f t="shared" si="20"/>
        <v>0</v>
      </c>
      <c r="U60">
        <f t="shared" si="21"/>
        <v>24.494896526767921</v>
      </c>
      <c r="V60">
        <f t="shared" si="22"/>
        <v>45.723806849966785</v>
      </c>
      <c r="W60">
        <f>F60*$Q60</f>
        <v>48.173296502643581</v>
      </c>
      <c r="X60">
        <f t="shared" si="24"/>
        <v>55.521765460673954</v>
      </c>
      <c r="Y60">
        <f>H60*$Q60</f>
        <v>62.870234418704328</v>
      </c>
    </row>
    <row r="61" spans="1:28" x14ac:dyDescent="0.2">
      <c r="B61" s="3">
        <v>10</v>
      </c>
      <c r="C61" s="3"/>
      <c r="D61" s="3">
        <v>20</v>
      </c>
      <c r="E61" s="3">
        <v>30</v>
      </c>
      <c r="F61" s="3">
        <v>40</v>
      </c>
      <c r="G61" s="3">
        <v>50</v>
      </c>
      <c r="H61" s="3">
        <v>60</v>
      </c>
      <c r="I61" s="3">
        <v>70</v>
      </c>
      <c r="J61" s="3">
        <v>80</v>
      </c>
      <c r="K61" s="3">
        <v>100</v>
      </c>
      <c r="L61" s="3">
        <v>120</v>
      </c>
      <c r="M61">
        <f>AVERAGE(M6:M60)</f>
        <v>36.172727272727272</v>
      </c>
      <c r="O61">
        <f>AVERAGE(O6:O60)</f>
        <v>47.912727272727288</v>
      </c>
    </row>
    <row r="62" spans="1:28" x14ac:dyDescent="0.2">
      <c r="A62" t="s">
        <v>128</v>
      </c>
      <c r="B62">
        <f>AVERAGE(B6:B60)</f>
        <v>3.6727272727272728</v>
      </c>
      <c r="D62">
        <f>AVERAGE(D6:D60)</f>
        <v>25.127272727272729</v>
      </c>
      <c r="E62">
        <f>AVERAGE(E6:E60)</f>
        <v>43.327272727272728</v>
      </c>
      <c r="F62">
        <f t="shared" ref="F62:I62" si="26">AVERAGE(F6:F60)</f>
        <v>55.127272727272725</v>
      </c>
      <c r="G62">
        <f t="shared" si="26"/>
        <v>63.509090909090908</v>
      </c>
      <c r="H62">
        <f t="shared" si="26"/>
        <v>71.79357208448117</v>
      </c>
      <c r="I62">
        <f t="shared" si="26"/>
        <v>71.125</v>
      </c>
      <c r="Q62">
        <f>SUM(Q6:Q60)</f>
        <v>53.028905572586254</v>
      </c>
      <c r="S62">
        <f>SUM(S6:S60)/$Q$62</f>
        <v>3.6483395417067443</v>
      </c>
      <c r="T62">
        <f t="shared" ref="T62:Y62" si="27">SUM(T6:T60)/$Q$62</f>
        <v>3.5179785753448392</v>
      </c>
      <c r="U62">
        <f t="shared" si="27"/>
        <v>25.177125234057968</v>
      </c>
      <c r="V62">
        <f t="shared" si="27"/>
        <v>43.342148748031299</v>
      </c>
      <c r="W62">
        <f t="shared" si="27"/>
        <v>55.143882326061913</v>
      </c>
      <c r="X62">
        <f t="shared" si="27"/>
        <v>63.549925574368721</v>
      </c>
      <c r="Y62">
        <f t="shared" si="27"/>
        <v>71.893183581832403</v>
      </c>
      <c r="AA62" t="s">
        <v>195</v>
      </c>
      <c r="AB62">
        <v>35.6</v>
      </c>
    </row>
    <row r="63" spans="1:28" x14ac:dyDescent="0.2">
      <c r="A63" t="s">
        <v>190</v>
      </c>
      <c r="B63">
        <f>STDEV(B6:B60)</f>
        <v>4.3760905326750663</v>
      </c>
      <c r="D63">
        <f>STDEV(D6:D60)</f>
        <v>15.902544107497679</v>
      </c>
      <c r="E63">
        <f t="shared" ref="E63:H63" si="28">STDEV(E6:E60)</f>
        <v>16.306161690934779</v>
      </c>
      <c r="F63">
        <f t="shared" si="28"/>
        <v>13.434414824751462</v>
      </c>
      <c r="G63">
        <f t="shared" si="28"/>
        <v>11.743986210874573</v>
      </c>
      <c r="H63">
        <f t="shared" si="28"/>
        <v>9.9812145734976401</v>
      </c>
      <c r="M63" t="s">
        <v>195</v>
      </c>
      <c r="N63">
        <v>35.6</v>
      </c>
      <c r="R63" t="s">
        <v>209</v>
      </c>
      <c r="S63" s="2">
        <f>STDEV(S6:S60)/SQRT(COUNT(S6:S60))</f>
        <v>0.56910997860812784</v>
      </c>
      <c r="T63" s="2">
        <f t="shared" ref="T63:Y63" si="29">STDEV(T6:T60)/SQRT(COUNT(T6:T60))</f>
        <v>1.4846821166156849</v>
      </c>
      <c r="U63" s="2">
        <f t="shared" si="29"/>
        <v>2.1475770104643148</v>
      </c>
      <c r="V63" s="2">
        <f t="shared" si="29"/>
        <v>2.2053651995800214</v>
      </c>
      <c r="W63" s="2">
        <f t="shared" si="29"/>
        <v>1.8419387587596925</v>
      </c>
      <c r="X63" s="2">
        <f t="shared" si="29"/>
        <v>1.6496677950604361</v>
      </c>
      <c r="Y63" s="2">
        <f t="shared" si="29"/>
        <v>1.4862232067923711</v>
      </c>
    </row>
    <row r="64" spans="1:28" x14ac:dyDescent="0.2">
      <c r="A64" t="s">
        <v>209</v>
      </c>
      <c r="B64">
        <f>B63/SQRT(COUNT(B6:B60))</f>
        <v>0.59007192705124512</v>
      </c>
      <c r="D64">
        <f>D63/SQRT(COUNT(D6:D60))</f>
        <v>2.1442986100181152</v>
      </c>
      <c r="E64">
        <f t="shared" ref="E64:H64" si="30">E63/SQRT(COUNT(E6:E60))</f>
        <v>2.1987223938663232</v>
      </c>
      <c r="F64">
        <f t="shared" si="30"/>
        <v>1.8114961254243152</v>
      </c>
      <c r="G64">
        <f t="shared" si="30"/>
        <v>1.5835587776283697</v>
      </c>
      <c r="H64">
        <f t="shared" si="30"/>
        <v>1.3458666985336434</v>
      </c>
      <c r="M64" t="s">
        <v>210</v>
      </c>
      <c r="N64">
        <v>33.9</v>
      </c>
      <c r="R64" t="s">
        <v>300</v>
      </c>
      <c r="S64">
        <f>S62+S63</f>
        <v>4.2174495203148723</v>
      </c>
      <c r="T64">
        <f t="shared" ref="T64:Y64" si="31">T62+T63</f>
        <v>5.0026606919605241</v>
      </c>
      <c r="U64">
        <f t="shared" si="31"/>
        <v>27.324702244522282</v>
      </c>
      <c r="V64">
        <f t="shared" si="31"/>
        <v>45.547513947611321</v>
      </c>
      <c r="W64">
        <f t="shared" si="31"/>
        <v>56.985821084821609</v>
      </c>
      <c r="X64">
        <f t="shared" si="31"/>
        <v>65.199593369429152</v>
      </c>
      <c r="Y64">
        <f t="shared" si="31"/>
        <v>73.379406788624777</v>
      </c>
      <c r="AA64" t="s">
        <v>302</v>
      </c>
      <c r="AB64">
        <v>33.799999999999997</v>
      </c>
    </row>
    <row r="65" spans="1:28" x14ac:dyDescent="0.2">
      <c r="A65" t="s">
        <v>207</v>
      </c>
      <c r="B65">
        <f>B62+B64</f>
        <v>4.2627991997785184</v>
      </c>
      <c r="D65">
        <f>D62+D64</f>
        <v>27.271571337290844</v>
      </c>
      <c r="E65">
        <f t="shared" ref="E65:H65" si="32">E62+E64</f>
        <v>45.525995121139054</v>
      </c>
      <c r="F65">
        <f t="shared" si="32"/>
        <v>56.938768852697038</v>
      </c>
      <c r="G65">
        <f t="shared" si="32"/>
        <v>65.092649686719284</v>
      </c>
      <c r="H65">
        <f t="shared" si="32"/>
        <v>73.13943878301481</v>
      </c>
      <c r="M65" t="s">
        <v>211</v>
      </c>
      <c r="N65">
        <v>37.4</v>
      </c>
      <c r="R65" t="s">
        <v>301</v>
      </c>
      <c r="S65">
        <f>S62-S63</f>
        <v>3.0792295630986164</v>
      </c>
      <c r="T65">
        <f t="shared" ref="T65:Y65" si="33">T62-T63</f>
        <v>2.0332964587291542</v>
      </c>
      <c r="U65">
        <f t="shared" si="33"/>
        <v>23.029548223593654</v>
      </c>
      <c r="V65">
        <f t="shared" si="33"/>
        <v>41.136783548451277</v>
      </c>
      <c r="W65">
        <f t="shared" si="33"/>
        <v>53.301943567302217</v>
      </c>
      <c r="X65">
        <f t="shared" si="33"/>
        <v>61.900257779308284</v>
      </c>
      <c r="Y65">
        <f t="shared" si="33"/>
        <v>70.406960375040029</v>
      </c>
      <c r="AA65" t="s">
        <v>303</v>
      </c>
      <c r="AB65">
        <v>37.4</v>
      </c>
    </row>
    <row r="66" spans="1:28" x14ac:dyDescent="0.2">
      <c r="A66" t="s">
        <v>208</v>
      </c>
      <c r="B66">
        <f>B62-B64</f>
        <v>3.0826553456760277</v>
      </c>
      <c r="D66">
        <f>D62-D64</f>
        <v>22.982974117254614</v>
      </c>
      <c r="E66">
        <f t="shared" ref="E66:H66" si="34">E62-E64</f>
        <v>41.128550333406402</v>
      </c>
      <c r="F66">
        <f t="shared" si="34"/>
        <v>53.315776601848412</v>
      </c>
      <c r="G66">
        <f t="shared" si="34"/>
        <v>61.925532131462539</v>
      </c>
      <c r="H66">
        <f t="shared" si="34"/>
        <v>70.447705385947529</v>
      </c>
    </row>
    <row r="69" spans="1:28" x14ac:dyDescent="0.2">
      <c r="A69" t="s">
        <v>129</v>
      </c>
      <c r="B69">
        <v>7.1960784313725492</v>
      </c>
      <c r="D69">
        <v>31.2</v>
      </c>
      <c r="E69">
        <v>46.290909090909089</v>
      </c>
      <c r="F69">
        <v>57.381818181818183</v>
      </c>
      <c r="G69">
        <v>67.163636363636357</v>
      </c>
      <c r="H69">
        <v>77.181818181818187</v>
      </c>
    </row>
    <row r="70" spans="1:28" x14ac:dyDescent="0.2">
      <c r="I70">
        <v>35.6</v>
      </c>
      <c r="K70" s="16"/>
      <c r="L70" s="17">
        <v>0</v>
      </c>
      <c r="M70" s="17">
        <v>5</v>
      </c>
      <c r="N70" s="17">
        <v>10</v>
      </c>
      <c r="O70" s="17">
        <v>15</v>
      </c>
      <c r="P70" s="17">
        <v>20</v>
      </c>
      <c r="Q70" s="17">
        <v>25</v>
      </c>
      <c r="R70" s="17">
        <v>30</v>
      </c>
      <c r="S70" s="17">
        <v>35</v>
      </c>
      <c r="T70" s="17">
        <v>40</v>
      </c>
      <c r="U70" s="17">
        <v>45</v>
      </c>
    </row>
    <row r="71" spans="1:28" x14ac:dyDescent="0.2">
      <c r="B71">
        <v>10</v>
      </c>
      <c r="C71">
        <v>20</v>
      </c>
      <c r="D71">
        <v>30</v>
      </c>
      <c r="E71">
        <v>40</v>
      </c>
      <c r="F71">
        <v>50</v>
      </c>
      <c r="G71">
        <v>60</v>
      </c>
      <c r="K71" s="16">
        <v>0</v>
      </c>
      <c r="L71" s="18">
        <v>16.5</v>
      </c>
      <c r="M71" s="19">
        <v>15.5</v>
      </c>
      <c r="N71" s="19">
        <v>19.3</v>
      </c>
      <c r="O71" s="19">
        <v>22.9</v>
      </c>
      <c r="P71" s="19">
        <v>31.9</v>
      </c>
      <c r="Q71" s="19">
        <v>44.1</v>
      </c>
      <c r="R71" s="19">
        <v>46.7</v>
      </c>
      <c r="S71" s="19">
        <v>43.1</v>
      </c>
      <c r="T71" s="19">
        <v>42.3</v>
      </c>
      <c r="U71" s="19">
        <v>40.9</v>
      </c>
      <c r="V71" s="15"/>
      <c r="W71" s="15"/>
      <c r="X71" s="15"/>
    </row>
    <row r="72" spans="1:28" x14ac:dyDescent="0.2">
      <c r="A72" t="s">
        <v>128</v>
      </c>
      <c r="B72">
        <v>3.6727272727272728</v>
      </c>
      <c r="C72">
        <v>25.127272727272729</v>
      </c>
      <c r="D72">
        <v>43.327272727272728</v>
      </c>
      <c r="E72">
        <v>55.127272727272725</v>
      </c>
      <c r="F72">
        <v>63.509090909090908</v>
      </c>
      <c r="G72">
        <v>71.79357208448117</v>
      </c>
      <c r="K72" s="16">
        <v>4</v>
      </c>
      <c r="L72" s="16">
        <v>0</v>
      </c>
      <c r="M72" s="20">
        <v>17.399999999999999</v>
      </c>
      <c r="N72" s="21">
        <v>16.8</v>
      </c>
      <c r="O72" s="21">
        <v>24.7</v>
      </c>
      <c r="P72" s="21">
        <v>41.8</v>
      </c>
      <c r="Q72" s="21">
        <v>52.6</v>
      </c>
      <c r="R72" s="21">
        <v>46.3</v>
      </c>
      <c r="S72" s="21">
        <v>47.5</v>
      </c>
      <c r="T72" s="21">
        <v>39.4</v>
      </c>
      <c r="U72" s="21">
        <v>37.200000000000003</v>
      </c>
    </row>
    <row r="73" spans="1:28" x14ac:dyDescent="0.2">
      <c r="K73" s="16">
        <v>8</v>
      </c>
      <c r="L73" s="16">
        <v>0</v>
      </c>
      <c r="M73" s="16">
        <v>0</v>
      </c>
      <c r="N73" s="20">
        <v>21.4</v>
      </c>
      <c r="O73" s="21">
        <v>26.9</v>
      </c>
      <c r="P73" s="21">
        <v>43.5</v>
      </c>
      <c r="Q73" s="21">
        <v>50.7</v>
      </c>
      <c r="R73" s="21">
        <v>46.3</v>
      </c>
      <c r="S73" s="21">
        <v>46.7</v>
      </c>
      <c r="T73" s="21">
        <v>41.6</v>
      </c>
      <c r="U73" s="21">
        <v>42.2</v>
      </c>
    </row>
    <row r="74" spans="1:28" x14ac:dyDescent="0.2">
      <c r="A74" t="s">
        <v>129</v>
      </c>
      <c r="B74">
        <v>7.1960784313725492</v>
      </c>
      <c r="C74">
        <v>31.2</v>
      </c>
      <c r="D74">
        <v>46.290909090909089</v>
      </c>
      <c r="E74">
        <v>57.381818181818183</v>
      </c>
      <c r="F74">
        <v>67.163636363636357</v>
      </c>
      <c r="G74">
        <v>77.181818181818187</v>
      </c>
      <c r="K74" s="16">
        <v>12</v>
      </c>
      <c r="L74" s="16">
        <v>0</v>
      </c>
      <c r="M74" s="16">
        <v>0</v>
      </c>
      <c r="N74" s="16">
        <v>0</v>
      </c>
      <c r="O74" s="20">
        <v>23.9</v>
      </c>
      <c r="P74" s="21">
        <v>31.3</v>
      </c>
      <c r="Q74" s="21">
        <v>40.299999999999997</v>
      </c>
      <c r="R74" s="21">
        <v>41.3</v>
      </c>
      <c r="S74" s="21">
        <v>41.5</v>
      </c>
      <c r="T74" s="21">
        <v>37.5</v>
      </c>
      <c r="U74" s="21">
        <v>37.9</v>
      </c>
    </row>
    <row r="75" spans="1:28" x14ac:dyDescent="0.2">
      <c r="K75" s="16">
        <v>16</v>
      </c>
      <c r="L75" s="16">
        <v>0</v>
      </c>
      <c r="M75" s="16">
        <v>0</v>
      </c>
      <c r="N75" s="16">
        <v>0</v>
      </c>
      <c r="O75" s="16">
        <v>0</v>
      </c>
      <c r="P75" s="20">
        <v>34.1</v>
      </c>
      <c r="Q75" s="21">
        <v>36.6</v>
      </c>
      <c r="R75" s="21">
        <v>41</v>
      </c>
      <c r="S75" s="21">
        <v>39.200000000000003</v>
      </c>
      <c r="T75" s="21">
        <v>37.799999999999997</v>
      </c>
      <c r="U75" s="21">
        <v>38.6</v>
      </c>
    </row>
    <row r="76" spans="1:28" x14ac:dyDescent="0.2">
      <c r="K76" s="16">
        <v>20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22">
        <v>37.4</v>
      </c>
      <c r="R76" s="21">
        <v>42</v>
      </c>
      <c r="S76" s="21">
        <v>36.5</v>
      </c>
      <c r="T76" s="21">
        <v>37.5</v>
      </c>
      <c r="U76" s="21">
        <v>36.9</v>
      </c>
    </row>
    <row r="77" spans="1:28" x14ac:dyDescent="0.2">
      <c r="K77" s="16">
        <v>24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20">
        <v>35</v>
      </c>
      <c r="S77" s="21">
        <v>35.5</v>
      </c>
      <c r="T77" s="21">
        <v>42.3</v>
      </c>
      <c r="U77" s="21">
        <v>41.3</v>
      </c>
    </row>
    <row r="78" spans="1:28" x14ac:dyDescent="0.2">
      <c r="K78" s="16">
        <v>28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20">
        <v>34.200000000000003</v>
      </c>
      <c r="T78" s="21">
        <v>36.4</v>
      </c>
      <c r="U78" s="21">
        <v>35.9</v>
      </c>
    </row>
    <row r="79" spans="1:28" x14ac:dyDescent="0.2">
      <c r="K79" s="16">
        <v>32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20">
        <v>30.5</v>
      </c>
      <c r="U79" s="21">
        <v>31.8</v>
      </c>
    </row>
    <row r="80" spans="1:28" x14ac:dyDescent="0.2">
      <c r="K80" s="16">
        <v>35.299999999999997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20">
        <v>29.1</v>
      </c>
    </row>
    <row r="81" spans="13:24" x14ac:dyDescent="0.2">
      <c r="M81" s="15"/>
    </row>
    <row r="82" spans="13:24" x14ac:dyDescent="0.2">
      <c r="M82" s="15"/>
    </row>
    <row r="83" spans="13:24" x14ac:dyDescent="0.2"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3:24" x14ac:dyDescent="0.2"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AH79"/>
  <sheetViews>
    <sheetView topLeftCell="M15" workbookViewId="0">
      <selection activeCell="X62" sqref="X62:AE65"/>
    </sheetView>
  </sheetViews>
  <sheetFormatPr baseColWidth="10" defaultRowHeight="16" x14ac:dyDescent="0.2"/>
  <sheetData>
    <row r="4" spans="1:31" x14ac:dyDescent="0.2">
      <c r="M4" t="s">
        <v>116</v>
      </c>
      <c r="O4" t="s">
        <v>105</v>
      </c>
      <c r="W4" t="s">
        <v>299</v>
      </c>
    </row>
    <row r="5" spans="1:31" x14ac:dyDescent="0.2">
      <c r="A5" t="s">
        <v>35</v>
      </c>
      <c r="B5" s="3">
        <v>10</v>
      </c>
      <c r="C5" s="3">
        <v>15</v>
      </c>
      <c r="D5" s="3">
        <v>20</v>
      </c>
      <c r="E5" s="3">
        <v>30</v>
      </c>
      <c r="F5" s="3">
        <v>40</v>
      </c>
      <c r="G5" s="3">
        <v>50</v>
      </c>
      <c r="H5" s="3">
        <v>60</v>
      </c>
      <c r="I5" s="3">
        <v>70</v>
      </c>
      <c r="J5" s="3">
        <v>80</v>
      </c>
      <c r="K5" s="3">
        <v>100</v>
      </c>
      <c r="L5" s="3">
        <v>120</v>
      </c>
      <c r="M5" t="s">
        <v>36</v>
      </c>
      <c r="O5" t="s">
        <v>36</v>
      </c>
    </row>
    <row r="6" spans="1:31" x14ac:dyDescent="0.2">
      <c r="A6" t="s">
        <v>42</v>
      </c>
      <c r="B6">
        <v>19</v>
      </c>
      <c r="C6">
        <v>38</v>
      </c>
      <c r="D6">
        <v>65</v>
      </c>
      <c r="E6">
        <v>68</v>
      </c>
      <c r="F6">
        <v>71</v>
      </c>
      <c r="G6">
        <f>(F6-E6)/(F$5-E$5)*(G$5-F$5)+F6</f>
        <v>74</v>
      </c>
      <c r="H6">
        <f>(G6-F6)/(G$5-F$5)*(H$5-G$5)+G6</f>
        <v>77</v>
      </c>
      <c r="M6">
        <v>16.600000000000001</v>
      </c>
      <c r="O6">
        <v>16.5</v>
      </c>
      <c r="W6">
        <v>1</v>
      </c>
      <c r="Y6">
        <f>$W6*B6</f>
        <v>19</v>
      </c>
      <c r="Z6">
        <f t="shared" ref="Z6:AE21" si="0">$W6*C6</f>
        <v>38</v>
      </c>
      <c r="AA6">
        <f t="shared" si="0"/>
        <v>65</v>
      </c>
      <c r="AB6">
        <f t="shared" si="0"/>
        <v>68</v>
      </c>
      <c r="AC6">
        <f t="shared" si="0"/>
        <v>71</v>
      </c>
      <c r="AD6">
        <f t="shared" si="0"/>
        <v>74</v>
      </c>
      <c r="AE6">
        <f t="shared" si="0"/>
        <v>77</v>
      </c>
    </row>
    <row r="7" spans="1:31" x14ac:dyDescent="0.2">
      <c r="A7" t="s">
        <v>43</v>
      </c>
      <c r="B7">
        <v>20</v>
      </c>
      <c r="C7">
        <v>37</v>
      </c>
      <c r="D7">
        <v>51</v>
      </c>
      <c r="E7">
        <v>57</v>
      </c>
      <c r="F7">
        <v>70</v>
      </c>
      <c r="G7">
        <f>(F7-E7)/(F$5-E$5)*(G$5-F$5)+F7</f>
        <v>83</v>
      </c>
      <c r="H7">
        <f>(G7-F7)/(G$5-F$5)*(H$5-G$5)+G7</f>
        <v>96</v>
      </c>
      <c r="M7">
        <v>20.399999999999999</v>
      </c>
      <c r="O7">
        <v>15.5</v>
      </c>
      <c r="W7">
        <v>1</v>
      </c>
      <c r="Y7">
        <f t="shared" ref="Y7:Y19" si="1">$W7*B7</f>
        <v>20</v>
      </c>
      <c r="Z7">
        <f t="shared" si="0"/>
        <v>37</v>
      </c>
      <c r="AA7">
        <f t="shared" si="0"/>
        <v>51</v>
      </c>
      <c r="AB7">
        <f t="shared" si="0"/>
        <v>57</v>
      </c>
      <c r="AC7">
        <f t="shared" si="0"/>
        <v>70</v>
      </c>
      <c r="AD7">
        <f t="shared" si="0"/>
        <v>83</v>
      </c>
      <c r="AE7">
        <f t="shared" si="0"/>
        <v>96</v>
      </c>
    </row>
    <row r="8" spans="1:31" x14ac:dyDescent="0.2">
      <c r="A8" t="s">
        <v>44</v>
      </c>
      <c r="B8">
        <v>13</v>
      </c>
      <c r="C8">
        <v>31</v>
      </c>
      <c r="D8">
        <v>52</v>
      </c>
      <c r="E8">
        <v>59</v>
      </c>
      <c r="F8">
        <v>61</v>
      </c>
      <c r="G8">
        <v>65</v>
      </c>
      <c r="H8">
        <v>75</v>
      </c>
      <c r="M8">
        <v>21</v>
      </c>
      <c r="O8">
        <v>19.3</v>
      </c>
      <c r="W8">
        <v>1</v>
      </c>
      <c r="Y8">
        <f t="shared" si="1"/>
        <v>13</v>
      </c>
      <c r="Z8">
        <f t="shared" si="0"/>
        <v>31</v>
      </c>
      <c r="AA8">
        <f t="shared" si="0"/>
        <v>52</v>
      </c>
      <c r="AB8">
        <f t="shared" si="0"/>
        <v>59</v>
      </c>
      <c r="AC8">
        <f t="shared" si="0"/>
        <v>61</v>
      </c>
      <c r="AD8">
        <f t="shared" si="0"/>
        <v>65</v>
      </c>
      <c r="AE8">
        <f t="shared" si="0"/>
        <v>75</v>
      </c>
    </row>
    <row r="9" spans="1:31" x14ac:dyDescent="0.2">
      <c r="A9" t="s">
        <v>45</v>
      </c>
      <c r="B9">
        <v>11</v>
      </c>
      <c r="C9">
        <v>26</v>
      </c>
      <c r="D9">
        <v>40</v>
      </c>
      <c r="E9">
        <v>58</v>
      </c>
      <c r="F9">
        <v>58</v>
      </c>
      <c r="G9">
        <v>65</v>
      </c>
      <c r="H9">
        <v>74</v>
      </c>
      <c r="M9">
        <v>25.4</v>
      </c>
      <c r="O9">
        <v>22.9</v>
      </c>
      <c r="W9">
        <v>1</v>
      </c>
      <c r="Y9">
        <f t="shared" si="1"/>
        <v>11</v>
      </c>
      <c r="Z9">
        <f t="shared" si="0"/>
        <v>26</v>
      </c>
      <c r="AA9">
        <f t="shared" si="0"/>
        <v>40</v>
      </c>
      <c r="AB9">
        <f t="shared" si="0"/>
        <v>58</v>
      </c>
      <c r="AC9">
        <f t="shared" si="0"/>
        <v>58</v>
      </c>
      <c r="AD9">
        <f t="shared" si="0"/>
        <v>65</v>
      </c>
      <c r="AE9">
        <f t="shared" si="0"/>
        <v>74</v>
      </c>
    </row>
    <row r="10" spans="1:31" x14ac:dyDescent="0.2">
      <c r="A10" t="s">
        <v>46</v>
      </c>
      <c r="B10">
        <v>2</v>
      </c>
      <c r="D10">
        <v>39</v>
      </c>
      <c r="E10">
        <v>56</v>
      </c>
      <c r="F10">
        <v>55</v>
      </c>
      <c r="G10">
        <v>66</v>
      </c>
      <c r="H10">
        <v>62</v>
      </c>
      <c r="I10">
        <v>79</v>
      </c>
      <c r="M10">
        <v>26</v>
      </c>
      <c r="O10">
        <v>31.9</v>
      </c>
      <c r="W10">
        <v>1</v>
      </c>
      <c r="Y10">
        <f t="shared" si="1"/>
        <v>2</v>
      </c>
      <c r="Z10">
        <f t="shared" si="0"/>
        <v>0</v>
      </c>
      <c r="AA10">
        <f t="shared" si="0"/>
        <v>39</v>
      </c>
      <c r="AB10">
        <f t="shared" si="0"/>
        <v>56</v>
      </c>
      <c r="AC10">
        <f t="shared" si="0"/>
        <v>55</v>
      </c>
      <c r="AD10">
        <f t="shared" si="0"/>
        <v>66</v>
      </c>
      <c r="AE10">
        <f t="shared" si="0"/>
        <v>62</v>
      </c>
    </row>
    <row r="11" spans="1:31" x14ac:dyDescent="0.2">
      <c r="A11" t="s">
        <v>47</v>
      </c>
      <c r="D11">
        <v>19</v>
      </c>
      <c r="E11">
        <v>38</v>
      </c>
      <c r="F11">
        <v>51</v>
      </c>
      <c r="G11">
        <v>61</v>
      </c>
      <c r="H11">
        <v>73</v>
      </c>
      <c r="M11">
        <v>39.200000000000003</v>
      </c>
      <c r="O11">
        <v>44.1</v>
      </c>
      <c r="W11">
        <v>1</v>
      </c>
      <c r="Y11">
        <f t="shared" si="1"/>
        <v>0</v>
      </c>
      <c r="Z11">
        <f t="shared" si="0"/>
        <v>0</v>
      </c>
      <c r="AA11">
        <f t="shared" si="0"/>
        <v>19</v>
      </c>
      <c r="AB11">
        <f t="shared" si="0"/>
        <v>38</v>
      </c>
      <c r="AC11">
        <f t="shared" si="0"/>
        <v>51</v>
      </c>
      <c r="AD11">
        <f t="shared" si="0"/>
        <v>61</v>
      </c>
      <c r="AE11">
        <f t="shared" si="0"/>
        <v>73</v>
      </c>
    </row>
    <row r="12" spans="1:31" x14ac:dyDescent="0.2">
      <c r="A12" t="s">
        <v>48</v>
      </c>
      <c r="D12">
        <v>12</v>
      </c>
      <c r="E12">
        <v>37</v>
      </c>
      <c r="F12">
        <v>55</v>
      </c>
      <c r="G12">
        <v>63</v>
      </c>
      <c r="H12">
        <v>70</v>
      </c>
      <c r="M12">
        <v>37.1</v>
      </c>
      <c r="O12">
        <v>46.7</v>
      </c>
      <c r="W12">
        <v>1</v>
      </c>
      <c r="Y12">
        <f t="shared" si="1"/>
        <v>0</v>
      </c>
      <c r="Z12">
        <f t="shared" si="0"/>
        <v>0</v>
      </c>
      <c r="AA12">
        <f t="shared" si="0"/>
        <v>12</v>
      </c>
      <c r="AB12">
        <f t="shared" si="0"/>
        <v>37</v>
      </c>
      <c r="AC12">
        <f t="shared" si="0"/>
        <v>55</v>
      </c>
      <c r="AD12">
        <f t="shared" si="0"/>
        <v>63</v>
      </c>
      <c r="AE12">
        <f t="shared" si="0"/>
        <v>70</v>
      </c>
    </row>
    <row r="13" spans="1:31" x14ac:dyDescent="0.2">
      <c r="A13" t="s">
        <v>49</v>
      </c>
      <c r="B13">
        <v>2</v>
      </c>
      <c r="D13">
        <v>21</v>
      </c>
      <c r="E13">
        <v>36</v>
      </c>
      <c r="F13">
        <v>50</v>
      </c>
      <c r="G13">
        <v>64</v>
      </c>
      <c r="H13">
        <v>73</v>
      </c>
      <c r="M13">
        <v>39.5</v>
      </c>
      <c r="O13">
        <v>43.1</v>
      </c>
      <c r="W13">
        <v>1</v>
      </c>
      <c r="Y13">
        <f t="shared" si="1"/>
        <v>2</v>
      </c>
      <c r="Z13">
        <f t="shared" si="0"/>
        <v>0</v>
      </c>
      <c r="AA13">
        <f t="shared" si="0"/>
        <v>21</v>
      </c>
      <c r="AB13">
        <f t="shared" si="0"/>
        <v>36</v>
      </c>
      <c r="AC13">
        <f t="shared" si="0"/>
        <v>50</v>
      </c>
      <c r="AD13">
        <f t="shared" si="0"/>
        <v>64</v>
      </c>
      <c r="AE13">
        <f t="shared" si="0"/>
        <v>73</v>
      </c>
    </row>
    <row r="14" spans="1:31" x14ac:dyDescent="0.2">
      <c r="A14" t="s">
        <v>50</v>
      </c>
      <c r="D14">
        <v>18</v>
      </c>
      <c r="E14">
        <v>39</v>
      </c>
      <c r="F14">
        <v>56</v>
      </c>
      <c r="G14">
        <v>68</v>
      </c>
      <c r="H14">
        <v>78</v>
      </c>
      <c r="M14">
        <v>36.200000000000003</v>
      </c>
      <c r="O14">
        <v>42.3</v>
      </c>
      <c r="W14">
        <v>1</v>
      </c>
      <c r="Y14">
        <f t="shared" si="1"/>
        <v>0</v>
      </c>
      <c r="Z14">
        <f t="shared" si="0"/>
        <v>0</v>
      </c>
      <c r="AA14">
        <f t="shared" si="0"/>
        <v>18</v>
      </c>
      <c r="AB14">
        <f t="shared" si="0"/>
        <v>39</v>
      </c>
      <c r="AC14">
        <f t="shared" si="0"/>
        <v>56</v>
      </c>
      <c r="AD14">
        <f t="shared" si="0"/>
        <v>68</v>
      </c>
      <c r="AE14">
        <f t="shared" si="0"/>
        <v>78</v>
      </c>
    </row>
    <row r="15" spans="1:31" x14ac:dyDescent="0.2">
      <c r="A15" t="s">
        <v>51</v>
      </c>
      <c r="D15">
        <v>20</v>
      </c>
      <c r="E15">
        <v>40</v>
      </c>
      <c r="F15">
        <v>62</v>
      </c>
      <c r="G15">
        <v>67</v>
      </c>
      <c r="H15">
        <v>71</v>
      </c>
      <c r="M15">
        <v>34.299999999999997</v>
      </c>
      <c r="O15">
        <v>40.9</v>
      </c>
      <c r="W15">
        <v>1</v>
      </c>
      <c r="Y15">
        <f t="shared" si="1"/>
        <v>0</v>
      </c>
      <c r="Z15">
        <f t="shared" si="0"/>
        <v>0</v>
      </c>
      <c r="AA15">
        <f t="shared" si="0"/>
        <v>20</v>
      </c>
      <c r="AB15">
        <f t="shared" si="0"/>
        <v>40</v>
      </c>
      <c r="AC15">
        <f t="shared" si="0"/>
        <v>62</v>
      </c>
      <c r="AD15">
        <f t="shared" si="0"/>
        <v>67</v>
      </c>
      <c r="AE15">
        <f t="shared" si="0"/>
        <v>71</v>
      </c>
    </row>
    <row r="16" spans="1:31" x14ac:dyDescent="0.2">
      <c r="A16" t="s">
        <v>52</v>
      </c>
      <c r="B16">
        <v>16</v>
      </c>
      <c r="C16">
        <v>31</v>
      </c>
      <c r="D16">
        <v>50</v>
      </c>
      <c r="E16">
        <v>60</v>
      </c>
      <c r="F16">
        <v>66</v>
      </c>
      <c r="G16">
        <v>72</v>
      </c>
      <c r="H16">
        <f>(G16-F16)/(G$5-F$5)*(H$5-G$5)+G16</f>
        <v>78</v>
      </c>
      <c r="M16">
        <v>21.4</v>
      </c>
      <c r="O16">
        <v>17.399999999999999</v>
      </c>
      <c r="W16">
        <v>0.99756405127298198</v>
      </c>
      <c r="Y16">
        <f t="shared" si="1"/>
        <v>15.961024820367712</v>
      </c>
      <c r="Z16">
        <f t="shared" si="0"/>
        <v>30.924485589462442</v>
      </c>
      <c r="AA16">
        <f t="shared" si="0"/>
        <v>49.878202563649097</v>
      </c>
      <c r="AB16">
        <f t="shared" si="0"/>
        <v>59.853843076378922</v>
      </c>
      <c r="AC16">
        <f t="shared" si="0"/>
        <v>65.839227384016809</v>
      </c>
      <c r="AD16">
        <f t="shared" si="0"/>
        <v>71.824611691654695</v>
      </c>
      <c r="AE16">
        <f t="shared" si="0"/>
        <v>77.809995999292596</v>
      </c>
    </row>
    <row r="17" spans="1:31" x14ac:dyDescent="0.2">
      <c r="A17" t="s">
        <v>54</v>
      </c>
      <c r="B17">
        <v>14</v>
      </c>
      <c r="C17">
        <v>38</v>
      </c>
      <c r="D17">
        <v>48</v>
      </c>
      <c r="E17">
        <v>61</v>
      </c>
      <c r="F17">
        <v>63</v>
      </c>
      <c r="G17">
        <v>70</v>
      </c>
      <c r="H17">
        <f>(G17-F17)/(G$5-F$5)*(H$5-G$5)+G17</f>
        <v>77</v>
      </c>
      <c r="M17">
        <v>20.2</v>
      </c>
      <c r="O17">
        <v>16.8</v>
      </c>
      <c r="W17">
        <v>0.99756405127298198</v>
      </c>
      <c r="Y17">
        <f t="shared" si="1"/>
        <v>13.965896717821748</v>
      </c>
      <c r="Z17">
        <f t="shared" si="0"/>
        <v>37.907433948373317</v>
      </c>
      <c r="AA17">
        <f t="shared" si="0"/>
        <v>47.883074461103135</v>
      </c>
      <c r="AB17">
        <f t="shared" si="0"/>
        <v>60.851407127651903</v>
      </c>
      <c r="AC17">
        <f t="shared" si="0"/>
        <v>62.846535230197865</v>
      </c>
      <c r="AD17">
        <f t="shared" si="0"/>
        <v>69.829483589108733</v>
      </c>
      <c r="AE17">
        <f t="shared" si="0"/>
        <v>76.812431948019608</v>
      </c>
    </row>
    <row r="18" spans="1:31" x14ac:dyDescent="0.2">
      <c r="A18" t="s">
        <v>55</v>
      </c>
      <c r="B18">
        <v>9</v>
      </c>
      <c r="C18">
        <v>27</v>
      </c>
      <c r="D18">
        <v>49</v>
      </c>
      <c r="E18">
        <v>50</v>
      </c>
      <c r="F18">
        <v>66</v>
      </c>
      <c r="G18">
        <v>69</v>
      </c>
      <c r="H18">
        <v>76</v>
      </c>
      <c r="M18">
        <v>24.2</v>
      </c>
      <c r="O18">
        <v>24.7</v>
      </c>
      <c r="W18">
        <v>0.99756405127298198</v>
      </c>
      <c r="Y18">
        <f t="shared" si="1"/>
        <v>8.9780764614568369</v>
      </c>
      <c r="Z18">
        <f t="shared" si="0"/>
        <v>26.934229384370514</v>
      </c>
      <c r="AA18">
        <f t="shared" si="0"/>
        <v>48.880638512376116</v>
      </c>
      <c r="AB18">
        <f t="shared" si="0"/>
        <v>49.878202563649097</v>
      </c>
      <c r="AC18">
        <f t="shared" si="0"/>
        <v>65.839227384016809</v>
      </c>
      <c r="AD18">
        <f t="shared" si="0"/>
        <v>68.831919537835759</v>
      </c>
      <c r="AE18">
        <f t="shared" si="0"/>
        <v>75.814867896746634</v>
      </c>
    </row>
    <row r="19" spans="1:31" x14ac:dyDescent="0.2">
      <c r="A19" t="s">
        <v>56</v>
      </c>
      <c r="B19">
        <v>5</v>
      </c>
      <c r="D19">
        <v>33</v>
      </c>
      <c r="E19">
        <v>49</v>
      </c>
      <c r="F19">
        <v>56</v>
      </c>
      <c r="G19">
        <v>60</v>
      </c>
      <c r="H19">
        <v>73</v>
      </c>
      <c r="M19">
        <v>31.7</v>
      </c>
      <c r="O19">
        <v>41.8</v>
      </c>
      <c r="W19">
        <v>0.99756405127298198</v>
      </c>
      <c r="Y19">
        <f t="shared" si="1"/>
        <v>4.9878202563649099</v>
      </c>
      <c r="Z19">
        <f t="shared" si="0"/>
        <v>0</v>
      </c>
      <c r="AA19">
        <f t="shared" si="0"/>
        <v>32.919613692008404</v>
      </c>
      <c r="AB19">
        <f t="shared" si="0"/>
        <v>48.880638512376116</v>
      </c>
      <c r="AC19">
        <f t="shared" si="0"/>
        <v>55.863586871286991</v>
      </c>
      <c r="AD19">
        <f t="shared" si="0"/>
        <v>59.853843076378922</v>
      </c>
      <c r="AE19">
        <f t="shared" si="0"/>
        <v>72.822175742927683</v>
      </c>
    </row>
    <row r="20" spans="1:31" x14ac:dyDescent="0.2">
      <c r="A20" t="s">
        <v>57</v>
      </c>
      <c r="B20">
        <v>2</v>
      </c>
      <c r="D20">
        <v>22</v>
      </c>
      <c r="E20">
        <v>34</v>
      </c>
      <c r="F20">
        <v>54</v>
      </c>
      <c r="G20">
        <v>62</v>
      </c>
      <c r="H20">
        <v>72</v>
      </c>
      <c r="M20">
        <v>39</v>
      </c>
      <c r="O20">
        <v>52.6</v>
      </c>
      <c r="W20">
        <v>0.99756405127298198</v>
      </c>
      <c r="Y20">
        <f>$W20*B20</f>
        <v>1.995128102545964</v>
      </c>
      <c r="Z20">
        <f t="shared" si="0"/>
        <v>0</v>
      </c>
      <c r="AA20">
        <f t="shared" si="0"/>
        <v>21.946409128005605</v>
      </c>
      <c r="AB20">
        <f t="shared" si="0"/>
        <v>33.917177743281385</v>
      </c>
      <c r="AC20">
        <f t="shared" si="0"/>
        <v>53.868458768741029</v>
      </c>
      <c r="AD20">
        <f t="shared" si="0"/>
        <v>61.848971178924884</v>
      </c>
      <c r="AE20">
        <f t="shared" si="0"/>
        <v>71.824611691654695</v>
      </c>
    </row>
    <row r="21" spans="1:31" x14ac:dyDescent="0.2">
      <c r="A21" t="s">
        <v>58</v>
      </c>
      <c r="B21">
        <v>3</v>
      </c>
      <c r="D21">
        <v>24</v>
      </c>
      <c r="E21">
        <v>38</v>
      </c>
      <c r="F21">
        <v>53</v>
      </c>
      <c r="G21">
        <v>65</v>
      </c>
      <c r="H21">
        <v>72</v>
      </c>
      <c r="M21">
        <v>37.5</v>
      </c>
      <c r="O21">
        <v>46.3</v>
      </c>
      <c r="W21">
        <v>0.99756405127298198</v>
      </c>
      <c r="Y21">
        <f t="shared" ref="Y21:Y60" si="2">$W21*B21</f>
        <v>2.9926921538189459</v>
      </c>
      <c r="Z21">
        <f t="shared" si="0"/>
        <v>0</v>
      </c>
      <c r="AA21">
        <f t="shared" si="0"/>
        <v>23.941537230551567</v>
      </c>
      <c r="AB21">
        <f t="shared" si="0"/>
        <v>37.907433948373317</v>
      </c>
      <c r="AC21">
        <f t="shared" si="0"/>
        <v>52.870894717468047</v>
      </c>
      <c r="AD21">
        <f t="shared" si="0"/>
        <v>64.841663332743835</v>
      </c>
      <c r="AE21">
        <f t="shared" si="0"/>
        <v>71.824611691654695</v>
      </c>
    </row>
    <row r="22" spans="1:31" x14ac:dyDescent="0.2">
      <c r="A22" t="s">
        <v>59</v>
      </c>
      <c r="B22">
        <v>4</v>
      </c>
      <c r="D22">
        <v>25</v>
      </c>
      <c r="E22">
        <v>42</v>
      </c>
      <c r="F22">
        <v>56</v>
      </c>
      <c r="G22">
        <v>75</v>
      </c>
      <c r="H22">
        <f>(G22-F22)/(G$5-F$5)*(H$5-G$5)+G22</f>
        <v>94</v>
      </c>
      <c r="M22">
        <v>35.799999999999997</v>
      </c>
      <c r="O22">
        <v>47.5</v>
      </c>
      <c r="W22">
        <v>0.99756405127298198</v>
      </c>
      <c r="Y22">
        <f t="shared" si="2"/>
        <v>3.9902562050919279</v>
      </c>
      <c r="Z22">
        <f t="shared" ref="Z22:Z60" si="3">$W22*C22</f>
        <v>0</v>
      </c>
      <c r="AA22">
        <f t="shared" ref="AA22:AA60" si="4">$W22*D22</f>
        <v>24.939101281824549</v>
      </c>
      <c r="AB22">
        <f t="shared" ref="AB22:AB60" si="5">$W22*E22</f>
        <v>41.897690153465241</v>
      </c>
      <c r="AC22">
        <f t="shared" ref="AC22:AC60" si="6">$W22*F22</f>
        <v>55.863586871286991</v>
      </c>
      <c r="AD22">
        <f t="shared" ref="AD22:AD60" si="7">$W22*G22</f>
        <v>74.817303845473646</v>
      </c>
      <c r="AE22">
        <f t="shared" ref="AE22:AE60" si="8">$W22*H22</f>
        <v>93.771020819660308</v>
      </c>
    </row>
    <row r="23" spans="1:31" x14ac:dyDescent="0.2">
      <c r="A23" t="s">
        <v>60</v>
      </c>
      <c r="B23">
        <v>5</v>
      </c>
      <c r="D23">
        <v>22</v>
      </c>
      <c r="E23">
        <v>37</v>
      </c>
      <c r="F23">
        <v>51</v>
      </c>
      <c r="G23" s="2">
        <v>70</v>
      </c>
      <c r="H23">
        <f t="shared" ref="H23:H25" si="9">(G23-F23)/(G$5-F$5)*(H$5-G$5)+G23</f>
        <v>89</v>
      </c>
      <c r="M23">
        <v>39.200000000000003</v>
      </c>
      <c r="O23">
        <v>39.4</v>
      </c>
      <c r="W23">
        <v>0.99756405127298198</v>
      </c>
      <c r="Y23">
        <f t="shared" si="2"/>
        <v>4.9878202563649099</v>
      </c>
      <c r="Z23">
        <f t="shared" si="3"/>
        <v>0</v>
      </c>
      <c r="AA23">
        <f t="shared" si="4"/>
        <v>21.946409128005605</v>
      </c>
      <c r="AB23">
        <f t="shared" si="5"/>
        <v>36.909869897100336</v>
      </c>
      <c r="AC23">
        <f t="shared" si="6"/>
        <v>50.875766614922078</v>
      </c>
      <c r="AD23">
        <f t="shared" si="7"/>
        <v>69.829483589108733</v>
      </c>
      <c r="AE23">
        <f t="shared" si="8"/>
        <v>88.783200563295395</v>
      </c>
    </row>
    <row r="24" spans="1:31" x14ac:dyDescent="0.2">
      <c r="A24" t="s">
        <v>61</v>
      </c>
      <c r="B24">
        <v>4</v>
      </c>
      <c r="D24">
        <v>20</v>
      </c>
      <c r="E24">
        <v>45</v>
      </c>
      <c r="F24">
        <v>60</v>
      </c>
      <c r="G24" s="2">
        <v>70</v>
      </c>
      <c r="H24">
        <f t="shared" si="9"/>
        <v>80</v>
      </c>
      <c r="M24">
        <v>33.4</v>
      </c>
      <c r="O24">
        <v>37.200000000000003</v>
      </c>
      <c r="W24">
        <v>0.99756405127298198</v>
      </c>
      <c r="Y24">
        <f t="shared" si="2"/>
        <v>3.9902562050919279</v>
      </c>
      <c r="Z24">
        <f t="shared" si="3"/>
        <v>0</v>
      </c>
      <c r="AA24">
        <f t="shared" si="4"/>
        <v>19.95128102545964</v>
      </c>
      <c r="AB24">
        <f t="shared" si="5"/>
        <v>44.890382307284192</v>
      </c>
      <c r="AC24">
        <f t="shared" si="6"/>
        <v>59.853843076378922</v>
      </c>
      <c r="AD24">
        <f t="shared" si="7"/>
        <v>69.829483589108733</v>
      </c>
      <c r="AE24">
        <f t="shared" si="8"/>
        <v>79.805124101838558</v>
      </c>
    </row>
    <row r="25" spans="1:31" x14ac:dyDescent="0.2">
      <c r="A25" t="s">
        <v>62</v>
      </c>
      <c r="B25">
        <v>14</v>
      </c>
      <c r="D25">
        <v>49</v>
      </c>
      <c r="E25">
        <v>60</v>
      </c>
      <c r="F25">
        <v>65</v>
      </c>
      <c r="G25" s="2">
        <v>76</v>
      </c>
      <c r="H25">
        <f t="shared" si="9"/>
        <v>87</v>
      </c>
      <c r="M25">
        <v>20.7</v>
      </c>
      <c r="O25">
        <v>21.4</v>
      </c>
      <c r="W25">
        <v>0.99026807278433082</v>
      </c>
      <c r="Y25">
        <f t="shared" si="2"/>
        <v>13.863753018980631</v>
      </c>
      <c r="Z25">
        <f t="shared" si="3"/>
        <v>0</v>
      </c>
      <c r="AA25">
        <f t="shared" si="4"/>
        <v>48.523135566432209</v>
      </c>
      <c r="AB25">
        <f t="shared" si="5"/>
        <v>59.416084367059852</v>
      </c>
      <c r="AC25">
        <f t="shared" si="6"/>
        <v>64.367424730981497</v>
      </c>
      <c r="AD25">
        <f t="shared" si="7"/>
        <v>75.260373531609147</v>
      </c>
      <c r="AE25">
        <f t="shared" si="8"/>
        <v>86.153322332236783</v>
      </c>
    </row>
    <row r="26" spans="1:31" x14ac:dyDescent="0.2">
      <c r="A26" t="s">
        <v>63</v>
      </c>
      <c r="B26">
        <v>8</v>
      </c>
      <c r="D26">
        <v>41</v>
      </c>
      <c r="E26">
        <v>49</v>
      </c>
      <c r="F26">
        <v>67</v>
      </c>
      <c r="G26" s="2">
        <v>65</v>
      </c>
      <c r="H26" s="2">
        <v>70</v>
      </c>
      <c r="M26">
        <v>26.7</v>
      </c>
      <c r="O26">
        <v>26.9</v>
      </c>
      <c r="W26">
        <v>0.99026807278433082</v>
      </c>
      <c r="Y26">
        <f t="shared" si="2"/>
        <v>7.9221445822746466</v>
      </c>
      <c r="Z26">
        <f t="shared" si="3"/>
        <v>0</v>
      </c>
      <c r="AA26">
        <f t="shared" si="4"/>
        <v>40.600990984157562</v>
      </c>
      <c r="AB26">
        <f t="shared" si="5"/>
        <v>48.523135566432209</v>
      </c>
      <c r="AC26">
        <f t="shared" si="6"/>
        <v>66.347960876550161</v>
      </c>
      <c r="AD26">
        <f t="shared" si="7"/>
        <v>64.367424730981497</v>
      </c>
      <c r="AE26">
        <f t="shared" si="8"/>
        <v>69.318765094903156</v>
      </c>
    </row>
    <row r="27" spans="1:31" x14ac:dyDescent="0.2">
      <c r="A27" t="s">
        <v>64</v>
      </c>
      <c r="B27">
        <v>6</v>
      </c>
      <c r="D27">
        <v>39</v>
      </c>
      <c r="E27">
        <v>49</v>
      </c>
      <c r="F27">
        <v>55</v>
      </c>
      <c r="G27" s="2">
        <v>65</v>
      </c>
      <c r="H27" s="2">
        <v>75</v>
      </c>
      <c r="M27">
        <v>29.3</v>
      </c>
      <c r="O27">
        <v>43.5</v>
      </c>
      <c r="W27">
        <v>0.99026807278433082</v>
      </c>
      <c r="Y27">
        <f t="shared" si="2"/>
        <v>5.9416084367059847</v>
      </c>
      <c r="Z27">
        <f t="shared" si="3"/>
        <v>0</v>
      </c>
      <c r="AA27">
        <f t="shared" si="4"/>
        <v>38.620454838588905</v>
      </c>
      <c r="AB27">
        <f t="shared" si="5"/>
        <v>48.523135566432209</v>
      </c>
      <c r="AC27">
        <f t="shared" si="6"/>
        <v>54.464744003138193</v>
      </c>
      <c r="AD27">
        <f t="shared" si="7"/>
        <v>64.367424730981497</v>
      </c>
      <c r="AE27">
        <f t="shared" si="8"/>
        <v>74.270105458824816</v>
      </c>
    </row>
    <row r="28" spans="1:31" x14ac:dyDescent="0.2">
      <c r="A28" t="s">
        <v>65</v>
      </c>
      <c r="B28">
        <v>3</v>
      </c>
      <c r="D28">
        <v>21</v>
      </c>
      <c r="E28">
        <v>41</v>
      </c>
      <c r="F28">
        <v>53</v>
      </c>
      <c r="G28" s="2">
        <v>65</v>
      </c>
      <c r="H28" s="2">
        <v>72</v>
      </c>
      <c r="M28">
        <v>37.1</v>
      </c>
      <c r="O28">
        <v>50.7</v>
      </c>
      <c r="W28">
        <v>0.99026807278433082</v>
      </c>
      <c r="Y28">
        <f t="shared" si="2"/>
        <v>2.9708042183529924</v>
      </c>
      <c r="Z28">
        <f t="shared" si="3"/>
        <v>0</v>
      </c>
      <c r="AA28">
        <f t="shared" si="4"/>
        <v>20.795629528470947</v>
      </c>
      <c r="AB28">
        <f t="shared" si="5"/>
        <v>40.600990984157562</v>
      </c>
      <c r="AC28">
        <f t="shared" si="6"/>
        <v>52.484207857569537</v>
      </c>
      <c r="AD28">
        <f t="shared" si="7"/>
        <v>64.367424730981497</v>
      </c>
      <c r="AE28">
        <f t="shared" si="8"/>
        <v>71.29930124047182</v>
      </c>
    </row>
    <row r="29" spans="1:31" x14ac:dyDescent="0.2">
      <c r="A29" t="s">
        <v>66</v>
      </c>
      <c r="B29">
        <v>5</v>
      </c>
      <c r="D29">
        <v>17</v>
      </c>
      <c r="E29">
        <v>34</v>
      </c>
      <c r="F29">
        <v>62</v>
      </c>
      <c r="G29" s="2">
        <v>71</v>
      </c>
      <c r="H29">
        <f t="shared" ref="H29" si="10">(G29-F29)/(G$5-F$5)*(H$5-G$5)+G29</f>
        <v>80</v>
      </c>
      <c r="M29">
        <v>35.4</v>
      </c>
      <c r="O29">
        <v>46.3</v>
      </c>
      <c r="W29">
        <v>0.99026807278433082</v>
      </c>
      <c r="Y29">
        <f t="shared" si="2"/>
        <v>4.9513403639216538</v>
      </c>
      <c r="Z29">
        <f t="shared" si="3"/>
        <v>0</v>
      </c>
      <c r="AA29">
        <f t="shared" si="4"/>
        <v>16.834557237333623</v>
      </c>
      <c r="AB29">
        <f t="shared" si="5"/>
        <v>33.669114474667246</v>
      </c>
      <c r="AC29">
        <f t="shared" si="6"/>
        <v>61.396620512628509</v>
      </c>
      <c r="AD29">
        <f t="shared" si="7"/>
        <v>70.309033167687488</v>
      </c>
      <c r="AE29">
        <f t="shared" si="8"/>
        <v>79.22144582274646</v>
      </c>
    </row>
    <row r="30" spans="1:31" x14ac:dyDescent="0.2">
      <c r="A30" t="s">
        <v>67</v>
      </c>
      <c r="B30">
        <v>3</v>
      </c>
      <c r="D30">
        <v>17</v>
      </c>
      <c r="E30">
        <v>40</v>
      </c>
      <c r="F30">
        <v>50</v>
      </c>
      <c r="G30" s="2">
        <v>68</v>
      </c>
      <c r="H30" s="14">
        <v>81</v>
      </c>
      <c r="M30">
        <v>38.5</v>
      </c>
      <c r="O30">
        <v>46.7</v>
      </c>
      <c r="W30">
        <v>0.99026807278433082</v>
      </c>
      <c r="Y30">
        <f t="shared" si="2"/>
        <v>2.9708042183529924</v>
      </c>
      <c r="Z30">
        <f t="shared" si="3"/>
        <v>0</v>
      </c>
      <c r="AA30">
        <f t="shared" si="4"/>
        <v>16.834557237333623</v>
      </c>
      <c r="AB30">
        <f t="shared" si="5"/>
        <v>39.61072291137323</v>
      </c>
      <c r="AC30">
        <f t="shared" si="6"/>
        <v>49.513403639216541</v>
      </c>
      <c r="AD30">
        <f t="shared" si="7"/>
        <v>67.338228949334493</v>
      </c>
      <c r="AE30">
        <f t="shared" si="8"/>
        <v>80.211713895530792</v>
      </c>
    </row>
    <row r="31" spans="1:31" x14ac:dyDescent="0.2">
      <c r="A31" t="s">
        <v>68</v>
      </c>
      <c r="B31">
        <v>5</v>
      </c>
      <c r="D31">
        <v>23</v>
      </c>
      <c r="E31">
        <v>45</v>
      </c>
      <c r="F31">
        <v>61</v>
      </c>
      <c r="G31" s="2">
        <v>65</v>
      </c>
      <c r="H31" s="2">
        <v>84</v>
      </c>
      <c r="M31">
        <v>34.5</v>
      </c>
      <c r="O31">
        <v>41.6</v>
      </c>
      <c r="W31">
        <v>0.99026807278433082</v>
      </c>
      <c r="Y31">
        <f t="shared" si="2"/>
        <v>4.9513403639216538</v>
      </c>
      <c r="Z31">
        <f t="shared" si="3"/>
        <v>0</v>
      </c>
      <c r="AA31">
        <f t="shared" si="4"/>
        <v>22.776165674039611</v>
      </c>
      <c r="AB31">
        <f t="shared" si="5"/>
        <v>44.562063275294889</v>
      </c>
      <c r="AC31">
        <f t="shared" si="6"/>
        <v>60.406352439844177</v>
      </c>
      <c r="AD31">
        <f t="shared" si="7"/>
        <v>64.367424730981497</v>
      </c>
      <c r="AE31">
        <f t="shared" si="8"/>
        <v>83.182518113883788</v>
      </c>
    </row>
    <row r="32" spans="1:31" x14ac:dyDescent="0.2">
      <c r="A32" t="s">
        <v>69</v>
      </c>
      <c r="B32">
        <v>6</v>
      </c>
      <c r="D32">
        <v>28</v>
      </c>
      <c r="E32">
        <v>48</v>
      </c>
      <c r="F32">
        <v>55</v>
      </c>
      <c r="G32" s="2">
        <v>71</v>
      </c>
      <c r="H32">
        <f t="shared" ref="H32:H33" si="11">(G32-F32)/(G$5-F$5)*(H$5-G$5)+G32</f>
        <v>87</v>
      </c>
      <c r="M32">
        <v>34</v>
      </c>
      <c r="O32">
        <v>42.2</v>
      </c>
      <c r="W32">
        <v>0.99026807278433082</v>
      </c>
      <c r="Y32">
        <f t="shared" si="2"/>
        <v>5.9416084367059847</v>
      </c>
      <c r="Z32">
        <f t="shared" si="3"/>
        <v>0</v>
      </c>
      <c r="AA32">
        <f t="shared" si="4"/>
        <v>27.727506037961263</v>
      </c>
      <c r="AB32">
        <f t="shared" si="5"/>
        <v>47.532867493647878</v>
      </c>
      <c r="AC32">
        <f t="shared" si="6"/>
        <v>54.464744003138193</v>
      </c>
      <c r="AD32">
        <f t="shared" si="7"/>
        <v>70.309033167687488</v>
      </c>
      <c r="AE32">
        <f t="shared" si="8"/>
        <v>86.153322332236783</v>
      </c>
    </row>
    <row r="33" spans="1:31" x14ac:dyDescent="0.2">
      <c r="A33" t="s">
        <v>70</v>
      </c>
      <c r="B33">
        <v>8</v>
      </c>
      <c r="D33">
        <v>41</v>
      </c>
      <c r="E33">
        <v>56</v>
      </c>
      <c r="F33">
        <v>61</v>
      </c>
      <c r="G33" s="2">
        <v>72</v>
      </c>
      <c r="H33">
        <f t="shared" si="11"/>
        <v>83</v>
      </c>
      <c r="M33">
        <v>24.9</v>
      </c>
      <c r="O33">
        <v>23.9</v>
      </c>
      <c r="W33">
        <v>0.97814760979306858</v>
      </c>
      <c r="Y33">
        <f t="shared" si="2"/>
        <v>7.8251808783445487</v>
      </c>
      <c r="Z33">
        <f t="shared" si="3"/>
        <v>0</v>
      </c>
      <c r="AA33">
        <f t="shared" si="4"/>
        <v>40.104052001515811</v>
      </c>
      <c r="AB33">
        <f t="shared" si="5"/>
        <v>54.776266148411842</v>
      </c>
      <c r="AC33">
        <f t="shared" si="6"/>
        <v>59.667004197377182</v>
      </c>
      <c r="AD33">
        <f t="shared" si="7"/>
        <v>70.426627905100943</v>
      </c>
      <c r="AE33">
        <f t="shared" si="8"/>
        <v>81.186251612824691</v>
      </c>
    </row>
    <row r="34" spans="1:31" x14ac:dyDescent="0.2">
      <c r="A34" t="s">
        <v>71</v>
      </c>
      <c r="B34">
        <v>4</v>
      </c>
      <c r="D34">
        <v>32</v>
      </c>
      <c r="E34">
        <v>52</v>
      </c>
      <c r="F34">
        <v>63</v>
      </c>
      <c r="G34" s="2">
        <v>68</v>
      </c>
      <c r="H34" s="2">
        <v>77</v>
      </c>
      <c r="M34">
        <v>29.1</v>
      </c>
      <c r="O34">
        <v>31.3</v>
      </c>
      <c r="W34">
        <v>0.97814760979306858</v>
      </c>
      <c r="Y34">
        <f t="shared" si="2"/>
        <v>3.9125904391722743</v>
      </c>
      <c r="Z34">
        <f t="shared" si="3"/>
        <v>0</v>
      </c>
      <c r="AA34">
        <f t="shared" si="4"/>
        <v>31.300723513378195</v>
      </c>
      <c r="AB34">
        <f t="shared" si="5"/>
        <v>50.863675709239565</v>
      </c>
      <c r="AC34">
        <f t="shared" si="6"/>
        <v>61.62329941696332</v>
      </c>
      <c r="AD34">
        <f t="shared" si="7"/>
        <v>66.514037465928666</v>
      </c>
      <c r="AE34">
        <f t="shared" si="8"/>
        <v>75.317365954066275</v>
      </c>
    </row>
    <row r="35" spans="1:31" x14ac:dyDescent="0.2">
      <c r="A35" t="s">
        <v>72</v>
      </c>
      <c r="B35">
        <v>6</v>
      </c>
      <c r="D35">
        <v>24</v>
      </c>
      <c r="E35">
        <v>38</v>
      </c>
      <c r="F35">
        <v>49</v>
      </c>
      <c r="G35">
        <v>67</v>
      </c>
      <c r="H35">
        <v>69</v>
      </c>
      <c r="M35">
        <v>38.200000000000003</v>
      </c>
      <c r="O35">
        <v>40.299999999999997</v>
      </c>
      <c r="W35">
        <v>0.97814760979306858</v>
      </c>
      <c r="Y35">
        <f t="shared" si="2"/>
        <v>5.8688856587584119</v>
      </c>
      <c r="Z35">
        <f t="shared" si="3"/>
        <v>0</v>
      </c>
      <c r="AA35">
        <f t="shared" si="4"/>
        <v>23.475542635033648</v>
      </c>
      <c r="AB35">
        <f t="shared" si="5"/>
        <v>37.169609172136603</v>
      </c>
      <c r="AC35">
        <f t="shared" si="6"/>
        <v>47.929232879860358</v>
      </c>
      <c r="AD35">
        <f t="shared" si="7"/>
        <v>65.535889856135597</v>
      </c>
      <c r="AE35">
        <f t="shared" si="8"/>
        <v>67.492185075721736</v>
      </c>
    </row>
    <row r="36" spans="1:31" x14ac:dyDescent="0.2">
      <c r="A36" t="s">
        <v>73</v>
      </c>
      <c r="B36">
        <v>2</v>
      </c>
      <c r="D36">
        <v>19</v>
      </c>
      <c r="E36">
        <v>38</v>
      </c>
      <c r="F36">
        <v>50</v>
      </c>
      <c r="G36">
        <v>77</v>
      </c>
      <c r="H36">
        <v>100</v>
      </c>
      <c r="M36">
        <v>39.1</v>
      </c>
      <c r="O36">
        <v>41.3</v>
      </c>
      <c r="W36">
        <v>0.97814760979306858</v>
      </c>
      <c r="Y36">
        <f t="shared" si="2"/>
        <v>1.9562952195861372</v>
      </c>
      <c r="Z36">
        <f t="shared" si="3"/>
        <v>0</v>
      </c>
      <c r="AA36">
        <f t="shared" si="4"/>
        <v>18.584804586068302</v>
      </c>
      <c r="AB36">
        <f t="shared" si="5"/>
        <v>37.169609172136603</v>
      </c>
      <c r="AC36">
        <f t="shared" si="6"/>
        <v>48.907380489653427</v>
      </c>
      <c r="AD36">
        <f t="shared" si="7"/>
        <v>75.317365954066275</v>
      </c>
      <c r="AE36">
        <f t="shared" si="8"/>
        <v>97.814760979306854</v>
      </c>
    </row>
    <row r="37" spans="1:31" x14ac:dyDescent="0.2">
      <c r="A37" t="s">
        <v>74</v>
      </c>
      <c r="B37">
        <v>3</v>
      </c>
      <c r="D37">
        <v>21</v>
      </c>
      <c r="E37">
        <v>42</v>
      </c>
      <c r="F37">
        <v>53</v>
      </c>
      <c r="G37">
        <v>72</v>
      </c>
      <c r="H37">
        <f t="shared" ref="H37" si="12">(G37-F37)/(G$5-F$5)*(H$5-G$5)+G37</f>
        <v>91</v>
      </c>
      <c r="M37">
        <v>36.9</v>
      </c>
      <c r="O37">
        <v>41.5</v>
      </c>
      <c r="W37">
        <v>0.97814760979306858</v>
      </c>
      <c r="Y37">
        <f t="shared" si="2"/>
        <v>2.934442829379206</v>
      </c>
      <c r="Z37">
        <f t="shared" si="3"/>
        <v>0</v>
      </c>
      <c r="AA37">
        <f t="shared" si="4"/>
        <v>20.54109980565444</v>
      </c>
      <c r="AB37">
        <f t="shared" si="5"/>
        <v>41.08219961130888</v>
      </c>
      <c r="AC37">
        <f t="shared" si="6"/>
        <v>51.841823319032635</v>
      </c>
      <c r="AD37">
        <f t="shared" si="7"/>
        <v>70.426627905100943</v>
      </c>
      <c r="AE37">
        <f t="shared" si="8"/>
        <v>89.011432491169245</v>
      </c>
    </row>
    <row r="38" spans="1:31" x14ac:dyDescent="0.2">
      <c r="A38" t="s">
        <v>75</v>
      </c>
      <c r="B38">
        <v>6</v>
      </c>
      <c r="D38">
        <v>23</v>
      </c>
      <c r="E38">
        <v>48</v>
      </c>
      <c r="F38">
        <v>59</v>
      </c>
      <c r="G38">
        <v>61</v>
      </c>
      <c r="H38">
        <v>76</v>
      </c>
      <c r="M38">
        <v>34.299999999999997</v>
      </c>
      <c r="O38">
        <v>37.5</v>
      </c>
      <c r="W38">
        <v>0.97814760979306858</v>
      </c>
      <c r="Y38">
        <f t="shared" si="2"/>
        <v>5.8688856587584119</v>
      </c>
      <c r="Z38">
        <f t="shared" si="3"/>
        <v>0</v>
      </c>
      <c r="AA38">
        <f t="shared" si="4"/>
        <v>22.497395025240579</v>
      </c>
      <c r="AB38">
        <f t="shared" si="5"/>
        <v>46.951085270067296</v>
      </c>
      <c r="AC38">
        <f t="shared" si="6"/>
        <v>57.710708977791043</v>
      </c>
      <c r="AD38">
        <f t="shared" si="7"/>
        <v>59.667004197377182</v>
      </c>
      <c r="AE38">
        <f t="shared" si="8"/>
        <v>74.339218344273206</v>
      </c>
    </row>
    <row r="39" spans="1:31" x14ac:dyDescent="0.2">
      <c r="A39" t="s">
        <v>76</v>
      </c>
      <c r="B39">
        <v>5</v>
      </c>
      <c r="D39">
        <v>30</v>
      </c>
      <c r="E39">
        <v>50</v>
      </c>
      <c r="F39">
        <v>65</v>
      </c>
      <c r="G39">
        <v>76</v>
      </c>
      <c r="H39">
        <f t="shared" ref="H39" si="13">(G39-F39)/(G$5-F$5)*(H$5-G$5)+G39</f>
        <v>87</v>
      </c>
      <c r="M39">
        <v>30</v>
      </c>
      <c r="O39">
        <v>37.9</v>
      </c>
      <c r="W39">
        <v>0.97814760979306858</v>
      </c>
      <c r="Y39">
        <f t="shared" si="2"/>
        <v>4.8907380489653427</v>
      </c>
      <c r="Z39">
        <f t="shared" si="3"/>
        <v>0</v>
      </c>
      <c r="AA39">
        <f t="shared" si="4"/>
        <v>29.344428293792056</v>
      </c>
      <c r="AB39">
        <f t="shared" si="5"/>
        <v>48.907380489653427</v>
      </c>
      <c r="AC39">
        <f t="shared" si="6"/>
        <v>63.579594636549459</v>
      </c>
      <c r="AD39">
        <f t="shared" si="7"/>
        <v>74.339218344273206</v>
      </c>
      <c r="AE39">
        <f t="shared" si="8"/>
        <v>85.098842051996968</v>
      </c>
    </row>
    <row r="40" spans="1:31" x14ac:dyDescent="0.2">
      <c r="A40" t="s">
        <v>77</v>
      </c>
      <c r="B40">
        <v>4</v>
      </c>
      <c r="D40">
        <v>30</v>
      </c>
      <c r="E40">
        <v>39</v>
      </c>
      <c r="F40">
        <v>56</v>
      </c>
      <c r="G40">
        <v>64</v>
      </c>
      <c r="H40">
        <v>69</v>
      </c>
      <c r="M40">
        <v>35.6</v>
      </c>
      <c r="O40">
        <v>34.1</v>
      </c>
      <c r="W40">
        <v>0.96126171195198462</v>
      </c>
      <c r="Y40">
        <f t="shared" si="2"/>
        <v>3.8450468478079385</v>
      </c>
      <c r="Z40">
        <f t="shared" si="3"/>
        <v>0</v>
      </c>
      <c r="AA40">
        <f t="shared" si="4"/>
        <v>28.83785135855954</v>
      </c>
      <c r="AB40">
        <f t="shared" si="5"/>
        <v>37.489206766127403</v>
      </c>
      <c r="AC40">
        <f t="shared" si="6"/>
        <v>53.830655869311137</v>
      </c>
      <c r="AD40">
        <f t="shared" si="7"/>
        <v>61.520749564927016</v>
      </c>
      <c r="AE40">
        <f t="shared" si="8"/>
        <v>66.327058124686943</v>
      </c>
    </row>
    <row r="41" spans="1:31" x14ac:dyDescent="0.2">
      <c r="A41" t="s">
        <v>78</v>
      </c>
      <c r="B41">
        <v>4</v>
      </c>
      <c r="D41">
        <v>28</v>
      </c>
      <c r="E41">
        <v>37</v>
      </c>
      <c r="F41">
        <v>41</v>
      </c>
      <c r="G41">
        <v>65</v>
      </c>
      <c r="H41">
        <v>74</v>
      </c>
      <c r="M41">
        <v>42.7</v>
      </c>
      <c r="O41">
        <v>36.6</v>
      </c>
      <c r="W41">
        <v>0.96126171195198462</v>
      </c>
      <c r="Y41">
        <f t="shared" si="2"/>
        <v>3.8450468478079385</v>
      </c>
      <c r="Z41">
        <f t="shared" si="3"/>
        <v>0</v>
      </c>
      <c r="AA41">
        <f t="shared" si="4"/>
        <v>26.915327934655568</v>
      </c>
      <c r="AB41">
        <f t="shared" si="5"/>
        <v>35.566683342223428</v>
      </c>
      <c r="AC41">
        <f t="shared" si="6"/>
        <v>39.411730190031371</v>
      </c>
      <c r="AD41">
        <f t="shared" si="7"/>
        <v>62.482011276879</v>
      </c>
      <c r="AE41">
        <f t="shared" si="8"/>
        <v>71.133366684446855</v>
      </c>
    </row>
    <row r="42" spans="1:31" x14ac:dyDescent="0.2">
      <c r="A42" t="s">
        <v>79</v>
      </c>
      <c r="B42">
        <v>5</v>
      </c>
      <c r="D42">
        <v>25</v>
      </c>
      <c r="E42">
        <v>43</v>
      </c>
      <c r="F42">
        <v>52</v>
      </c>
      <c r="G42">
        <v>70</v>
      </c>
      <c r="H42">
        <f t="shared" ref="H42" si="14">(G42-F42)/(G$5-F$5)*(H$5-G$5)+G42</f>
        <v>88</v>
      </c>
      <c r="M42">
        <v>37.4</v>
      </c>
      <c r="O42">
        <v>41</v>
      </c>
      <c r="W42">
        <v>0.96126171195198462</v>
      </c>
      <c r="Y42">
        <f t="shared" si="2"/>
        <v>4.8063085597599233</v>
      </c>
      <c r="Z42">
        <f t="shared" si="3"/>
        <v>0</v>
      </c>
      <c r="AA42">
        <f t="shared" si="4"/>
        <v>24.031542798799617</v>
      </c>
      <c r="AB42">
        <f t="shared" si="5"/>
        <v>41.334253613935338</v>
      </c>
      <c r="AC42">
        <f t="shared" si="6"/>
        <v>49.985609021503201</v>
      </c>
      <c r="AD42">
        <f t="shared" si="7"/>
        <v>67.288319836638919</v>
      </c>
      <c r="AE42">
        <f t="shared" si="8"/>
        <v>84.591030651774645</v>
      </c>
    </row>
    <row r="43" spans="1:31" x14ac:dyDescent="0.2">
      <c r="A43" t="s">
        <v>80</v>
      </c>
      <c r="B43">
        <v>4</v>
      </c>
      <c r="D43">
        <v>24</v>
      </c>
      <c r="E43">
        <v>40</v>
      </c>
      <c r="F43">
        <v>59</v>
      </c>
      <c r="G43">
        <v>67</v>
      </c>
      <c r="H43">
        <v>68</v>
      </c>
      <c r="M43">
        <v>34.799999999999997</v>
      </c>
      <c r="O43">
        <v>39.200000000000003</v>
      </c>
      <c r="W43">
        <v>0.96126171195198462</v>
      </c>
      <c r="Y43">
        <f t="shared" si="2"/>
        <v>3.8450468478079385</v>
      </c>
      <c r="Z43">
        <f t="shared" si="3"/>
        <v>0</v>
      </c>
      <c r="AA43">
        <f t="shared" si="4"/>
        <v>23.070281086847629</v>
      </c>
      <c r="AB43">
        <f t="shared" si="5"/>
        <v>38.450468478079387</v>
      </c>
      <c r="AC43">
        <f t="shared" si="6"/>
        <v>56.714441005167096</v>
      </c>
      <c r="AD43">
        <f t="shared" si="7"/>
        <v>64.404534700782975</v>
      </c>
      <c r="AE43">
        <f t="shared" si="8"/>
        <v>65.365796412734952</v>
      </c>
    </row>
    <row r="44" spans="1:31" x14ac:dyDescent="0.2">
      <c r="A44" t="s">
        <v>81</v>
      </c>
      <c r="B44">
        <v>5</v>
      </c>
      <c r="D44">
        <v>30</v>
      </c>
      <c r="E44">
        <v>46</v>
      </c>
      <c r="F44">
        <v>49</v>
      </c>
      <c r="G44">
        <v>66</v>
      </c>
      <c r="H44">
        <v>75</v>
      </c>
      <c r="M44">
        <v>36</v>
      </c>
      <c r="O44">
        <v>37.799999999999997</v>
      </c>
      <c r="W44">
        <v>0.96126171195198462</v>
      </c>
      <c r="Y44">
        <f t="shared" si="2"/>
        <v>4.8063085597599233</v>
      </c>
      <c r="Z44">
        <f t="shared" si="3"/>
        <v>0</v>
      </c>
      <c r="AA44">
        <f t="shared" si="4"/>
        <v>28.83785135855954</v>
      </c>
      <c r="AB44">
        <f t="shared" si="5"/>
        <v>44.21803874979129</v>
      </c>
      <c r="AC44">
        <f t="shared" si="6"/>
        <v>47.101823885647249</v>
      </c>
      <c r="AD44">
        <f t="shared" si="7"/>
        <v>63.443272988830984</v>
      </c>
      <c r="AE44">
        <f t="shared" si="8"/>
        <v>72.094628396398846</v>
      </c>
    </row>
    <row r="45" spans="1:31" x14ac:dyDescent="0.2">
      <c r="A45" t="s">
        <v>82</v>
      </c>
      <c r="B45">
        <v>8</v>
      </c>
      <c r="D45">
        <v>27</v>
      </c>
      <c r="E45">
        <v>51</v>
      </c>
      <c r="F45">
        <v>56</v>
      </c>
      <c r="G45">
        <v>61</v>
      </c>
      <c r="H45">
        <v>78</v>
      </c>
      <c r="M45">
        <v>33.5</v>
      </c>
      <c r="O45">
        <v>38.6</v>
      </c>
      <c r="W45">
        <v>0.96126171195198462</v>
      </c>
      <c r="Y45">
        <f t="shared" si="2"/>
        <v>7.690093695615877</v>
      </c>
      <c r="Z45">
        <f t="shared" si="3"/>
        <v>0</v>
      </c>
      <c r="AA45">
        <f t="shared" si="4"/>
        <v>25.954066222703585</v>
      </c>
      <c r="AB45">
        <f t="shared" si="5"/>
        <v>49.024347309551217</v>
      </c>
      <c r="AC45">
        <f t="shared" si="6"/>
        <v>53.830655869311137</v>
      </c>
      <c r="AD45">
        <f t="shared" si="7"/>
        <v>58.636964429071064</v>
      </c>
      <c r="AE45">
        <f t="shared" si="8"/>
        <v>74.978413532254805</v>
      </c>
    </row>
    <row r="46" spans="1:31" x14ac:dyDescent="0.2">
      <c r="A46" t="s">
        <v>83</v>
      </c>
      <c r="B46">
        <v>7</v>
      </c>
      <c r="D46">
        <v>23</v>
      </c>
      <c r="E46">
        <v>37</v>
      </c>
      <c r="F46">
        <v>48</v>
      </c>
      <c r="G46">
        <v>68</v>
      </c>
      <c r="H46">
        <v>69</v>
      </c>
      <c r="M46">
        <v>38.6</v>
      </c>
      <c r="O46">
        <v>37.4</v>
      </c>
      <c r="W46">
        <v>0.93969264562378096</v>
      </c>
      <c r="Y46">
        <f t="shared" si="2"/>
        <v>6.5778485193664666</v>
      </c>
      <c r="Z46">
        <f t="shared" si="3"/>
        <v>0</v>
      </c>
      <c r="AA46">
        <f t="shared" si="4"/>
        <v>21.612930849346963</v>
      </c>
      <c r="AB46">
        <f t="shared" si="5"/>
        <v>34.768627888079898</v>
      </c>
      <c r="AC46">
        <f t="shared" si="6"/>
        <v>45.105246989941485</v>
      </c>
      <c r="AD46">
        <f t="shared" si="7"/>
        <v>63.899099902417106</v>
      </c>
      <c r="AE46">
        <f t="shared" si="8"/>
        <v>64.838792548040885</v>
      </c>
    </row>
    <row r="47" spans="1:31" x14ac:dyDescent="0.2">
      <c r="A47" t="s">
        <v>84</v>
      </c>
      <c r="B47">
        <v>6</v>
      </c>
      <c r="D47">
        <v>28</v>
      </c>
      <c r="E47">
        <v>37</v>
      </c>
      <c r="F47">
        <v>50</v>
      </c>
      <c r="G47">
        <v>67</v>
      </c>
      <c r="H47">
        <v>74</v>
      </c>
      <c r="M47">
        <v>38.299999999999997</v>
      </c>
      <c r="O47">
        <v>42</v>
      </c>
      <c r="W47">
        <v>0.93969264562378096</v>
      </c>
      <c r="Y47">
        <f t="shared" si="2"/>
        <v>5.6381558737426856</v>
      </c>
      <c r="Z47">
        <f t="shared" si="3"/>
        <v>0</v>
      </c>
      <c r="AA47">
        <f t="shared" si="4"/>
        <v>26.311394077465867</v>
      </c>
      <c r="AB47">
        <f t="shared" si="5"/>
        <v>34.768627888079898</v>
      </c>
      <c r="AC47">
        <f t="shared" si="6"/>
        <v>46.98463228118905</v>
      </c>
      <c r="AD47">
        <f t="shared" si="7"/>
        <v>62.959407256793327</v>
      </c>
      <c r="AE47">
        <f t="shared" si="8"/>
        <v>69.537255776159796</v>
      </c>
    </row>
    <row r="48" spans="1:31" x14ac:dyDescent="0.2">
      <c r="A48" t="s">
        <v>88</v>
      </c>
      <c r="B48">
        <v>5</v>
      </c>
      <c r="D48">
        <v>25</v>
      </c>
      <c r="E48">
        <v>38</v>
      </c>
      <c r="F48">
        <v>62</v>
      </c>
      <c r="G48">
        <v>63</v>
      </c>
      <c r="H48">
        <v>69</v>
      </c>
      <c r="M48">
        <v>35.1</v>
      </c>
      <c r="O48">
        <v>36.5</v>
      </c>
      <c r="W48">
        <v>0.93969264562378096</v>
      </c>
      <c r="Y48">
        <f t="shared" si="2"/>
        <v>4.6984632281189045</v>
      </c>
      <c r="Z48">
        <f t="shared" si="3"/>
        <v>0</v>
      </c>
      <c r="AA48">
        <f t="shared" si="4"/>
        <v>23.492316140594525</v>
      </c>
      <c r="AB48">
        <f t="shared" si="5"/>
        <v>35.708320533703677</v>
      </c>
      <c r="AC48">
        <f t="shared" si="6"/>
        <v>58.260944028674423</v>
      </c>
      <c r="AD48">
        <f t="shared" si="7"/>
        <v>59.200636674298202</v>
      </c>
      <c r="AE48">
        <f t="shared" si="8"/>
        <v>64.838792548040885</v>
      </c>
    </row>
    <row r="49" spans="1:34" x14ac:dyDescent="0.2">
      <c r="A49" t="s">
        <v>89</v>
      </c>
      <c r="B49">
        <v>6</v>
      </c>
      <c r="D49">
        <v>41</v>
      </c>
      <c r="E49">
        <v>49</v>
      </c>
      <c r="F49">
        <v>59</v>
      </c>
      <c r="G49">
        <v>64</v>
      </c>
      <c r="H49">
        <v>73</v>
      </c>
      <c r="M49">
        <v>27.5</v>
      </c>
      <c r="O49">
        <v>37.5</v>
      </c>
      <c r="W49">
        <v>0.93969264562378096</v>
      </c>
      <c r="Y49">
        <f t="shared" si="2"/>
        <v>5.6381558737426856</v>
      </c>
      <c r="Z49">
        <f t="shared" si="3"/>
        <v>0</v>
      </c>
      <c r="AA49">
        <f t="shared" si="4"/>
        <v>38.527398470575022</v>
      </c>
      <c r="AB49">
        <f t="shared" si="5"/>
        <v>46.044939635565264</v>
      </c>
      <c r="AC49">
        <f t="shared" si="6"/>
        <v>55.441866091803078</v>
      </c>
      <c r="AD49">
        <f t="shared" si="7"/>
        <v>60.140329319921982</v>
      </c>
      <c r="AE49">
        <f t="shared" si="8"/>
        <v>68.597563130536017</v>
      </c>
    </row>
    <row r="50" spans="1:34" x14ac:dyDescent="0.2">
      <c r="A50" t="s">
        <v>90</v>
      </c>
      <c r="B50">
        <v>13</v>
      </c>
      <c r="D50">
        <v>34</v>
      </c>
      <c r="E50">
        <v>51</v>
      </c>
      <c r="F50">
        <v>57</v>
      </c>
      <c r="G50">
        <v>60</v>
      </c>
      <c r="H50">
        <v>70</v>
      </c>
      <c r="M50">
        <v>30.8</v>
      </c>
      <c r="O50">
        <v>36.9</v>
      </c>
      <c r="W50">
        <v>0.93969264562378096</v>
      </c>
      <c r="Y50">
        <f t="shared" si="2"/>
        <v>12.216004393109152</v>
      </c>
      <c r="Z50">
        <f t="shared" si="3"/>
        <v>0</v>
      </c>
      <c r="AA50">
        <f t="shared" si="4"/>
        <v>31.949549951208553</v>
      </c>
      <c r="AB50">
        <f t="shared" si="5"/>
        <v>47.92432492681283</v>
      </c>
      <c r="AC50">
        <f t="shared" si="6"/>
        <v>53.562480800555512</v>
      </c>
      <c r="AD50">
        <f t="shared" si="7"/>
        <v>56.381558737426857</v>
      </c>
      <c r="AE50">
        <f t="shared" si="8"/>
        <v>65.778485193664665</v>
      </c>
    </row>
    <row r="51" spans="1:34" x14ac:dyDescent="0.2">
      <c r="A51" t="s">
        <v>91</v>
      </c>
      <c r="B51">
        <v>6</v>
      </c>
      <c r="D51">
        <v>28</v>
      </c>
      <c r="E51">
        <v>53</v>
      </c>
      <c r="F51">
        <v>56</v>
      </c>
      <c r="G51">
        <v>68</v>
      </c>
      <c r="H51">
        <v>71</v>
      </c>
      <c r="M51">
        <v>31.2</v>
      </c>
      <c r="O51">
        <v>35</v>
      </c>
      <c r="W51">
        <v>0.91354549308778665</v>
      </c>
      <c r="Y51">
        <f t="shared" si="2"/>
        <v>5.4812729585267199</v>
      </c>
      <c r="Z51">
        <f t="shared" si="3"/>
        <v>0</v>
      </c>
      <c r="AA51">
        <f t="shared" si="4"/>
        <v>25.579273806458026</v>
      </c>
      <c r="AB51">
        <f t="shared" si="5"/>
        <v>48.417911133652694</v>
      </c>
      <c r="AC51">
        <f t="shared" si="6"/>
        <v>51.158547612916053</v>
      </c>
      <c r="AD51">
        <f t="shared" si="7"/>
        <v>62.121093529969492</v>
      </c>
      <c r="AE51">
        <f t="shared" si="8"/>
        <v>64.861730009232858</v>
      </c>
    </row>
    <row r="52" spans="1:34" x14ac:dyDescent="0.2">
      <c r="A52" t="s">
        <v>92</v>
      </c>
      <c r="B52">
        <v>8</v>
      </c>
      <c r="D52">
        <v>38</v>
      </c>
      <c r="E52">
        <v>59</v>
      </c>
      <c r="F52">
        <v>59</v>
      </c>
      <c r="G52">
        <v>70</v>
      </c>
      <c r="H52">
        <f t="shared" ref="H52" si="15">(G52-F52)/(G$5-F$5)*(H$5-G$5)+G52</f>
        <v>81</v>
      </c>
      <c r="M52">
        <v>25.3</v>
      </c>
      <c r="O52">
        <v>35.5</v>
      </c>
      <c r="W52">
        <v>0.91354549308778665</v>
      </c>
      <c r="Y52">
        <f t="shared" si="2"/>
        <v>7.3083639447022932</v>
      </c>
      <c r="Z52">
        <f t="shared" si="3"/>
        <v>0</v>
      </c>
      <c r="AA52">
        <f t="shared" si="4"/>
        <v>34.714728737335889</v>
      </c>
      <c r="AB52">
        <f t="shared" si="5"/>
        <v>53.899184092179411</v>
      </c>
      <c r="AC52">
        <f t="shared" si="6"/>
        <v>53.899184092179411</v>
      </c>
      <c r="AD52">
        <f t="shared" si="7"/>
        <v>63.948184516145062</v>
      </c>
      <c r="AE52">
        <f t="shared" si="8"/>
        <v>73.997184940110714</v>
      </c>
    </row>
    <row r="53" spans="1:34" x14ac:dyDescent="0.2">
      <c r="A53" t="s">
        <v>93</v>
      </c>
      <c r="B53">
        <v>5</v>
      </c>
      <c r="D53">
        <v>36</v>
      </c>
      <c r="E53">
        <v>46</v>
      </c>
      <c r="F53">
        <v>58</v>
      </c>
      <c r="G53">
        <v>60</v>
      </c>
      <c r="H53">
        <v>78</v>
      </c>
      <c r="M53">
        <v>31.2</v>
      </c>
      <c r="O53">
        <v>42.3</v>
      </c>
      <c r="W53">
        <v>0.91354549308778665</v>
      </c>
      <c r="Y53">
        <f t="shared" si="2"/>
        <v>4.5677274654389333</v>
      </c>
      <c r="Z53">
        <f t="shared" si="3"/>
        <v>0</v>
      </c>
      <c r="AA53">
        <f t="shared" si="4"/>
        <v>32.88763775116032</v>
      </c>
      <c r="AB53">
        <f t="shared" si="5"/>
        <v>42.023092682038182</v>
      </c>
      <c r="AC53">
        <f t="shared" si="6"/>
        <v>52.985638599091629</v>
      </c>
      <c r="AD53">
        <f t="shared" si="7"/>
        <v>54.812729585267199</v>
      </c>
      <c r="AE53">
        <f t="shared" si="8"/>
        <v>71.256548460847355</v>
      </c>
    </row>
    <row r="54" spans="1:34" x14ac:dyDescent="0.2">
      <c r="A54" t="s">
        <v>94</v>
      </c>
      <c r="B54">
        <v>10</v>
      </c>
      <c r="D54">
        <v>34</v>
      </c>
      <c r="E54">
        <v>45</v>
      </c>
      <c r="F54">
        <v>52</v>
      </c>
      <c r="G54">
        <v>63</v>
      </c>
      <c r="H54">
        <v>75</v>
      </c>
      <c r="M54">
        <v>35.5</v>
      </c>
      <c r="O54">
        <v>41.3</v>
      </c>
      <c r="W54">
        <v>0.91354549308778665</v>
      </c>
      <c r="Y54">
        <f t="shared" si="2"/>
        <v>9.1354549308778665</v>
      </c>
      <c r="Z54">
        <f t="shared" si="3"/>
        <v>0</v>
      </c>
      <c r="AA54">
        <f t="shared" si="4"/>
        <v>31.060546764984746</v>
      </c>
      <c r="AB54">
        <f t="shared" si="5"/>
        <v>41.109547188950401</v>
      </c>
      <c r="AC54">
        <f t="shared" si="6"/>
        <v>47.504365640564906</v>
      </c>
      <c r="AD54">
        <f t="shared" si="7"/>
        <v>57.553366064530557</v>
      </c>
      <c r="AE54">
        <f t="shared" si="8"/>
        <v>68.515911981583997</v>
      </c>
    </row>
    <row r="55" spans="1:34" x14ac:dyDescent="0.2">
      <c r="A55" t="s">
        <v>95</v>
      </c>
      <c r="B55">
        <v>10</v>
      </c>
      <c r="D55">
        <v>30</v>
      </c>
      <c r="E55">
        <v>43</v>
      </c>
      <c r="F55">
        <v>57</v>
      </c>
      <c r="G55">
        <v>67</v>
      </c>
      <c r="H55">
        <v>77</v>
      </c>
      <c r="M55">
        <v>34.5</v>
      </c>
      <c r="O55">
        <v>34.200000000000003</v>
      </c>
      <c r="W55">
        <v>0.88294764058987285</v>
      </c>
      <c r="Y55">
        <f t="shared" si="2"/>
        <v>8.8294764058987276</v>
      </c>
      <c r="Z55">
        <f t="shared" si="3"/>
        <v>0</v>
      </c>
      <c r="AA55">
        <f t="shared" si="4"/>
        <v>26.488429217696186</v>
      </c>
      <c r="AB55">
        <f t="shared" si="5"/>
        <v>37.966748545364531</v>
      </c>
      <c r="AC55">
        <f t="shared" si="6"/>
        <v>50.328015513622752</v>
      </c>
      <c r="AD55">
        <f t="shared" si="7"/>
        <v>59.157491919521483</v>
      </c>
      <c r="AE55">
        <f t="shared" si="8"/>
        <v>67.986968325420207</v>
      </c>
    </row>
    <row r="56" spans="1:34" x14ac:dyDescent="0.2">
      <c r="A56" t="s">
        <v>96</v>
      </c>
      <c r="B56">
        <v>8</v>
      </c>
      <c r="D56">
        <v>38</v>
      </c>
      <c r="E56">
        <v>41</v>
      </c>
      <c r="F56">
        <v>54</v>
      </c>
      <c r="G56">
        <v>63</v>
      </c>
      <c r="H56">
        <v>71</v>
      </c>
      <c r="M56">
        <v>34.6</v>
      </c>
      <c r="O56">
        <v>36.4</v>
      </c>
      <c r="R56" t="s">
        <v>195</v>
      </c>
      <c r="S56">
        <v>32.799999999999997</v>
      </c>
      <c r="W56">
        <v>0.88294764058987285</v>
      </c>
      <c r="Y56">
        <f t="shared" si="2"/>
        <v>7.0635811247189828</v>
      </c>
      <c r="Z56">
        <f t="shared" si="3"/>
        <v>0</v>
      </c>
      <c r="AA56">
        <f t="shared" si="4"/>
        <v>33.552010342415166</v>
      </c>
      <c r="AB56">
        <f t="shared" si="5"/>
        <v>36.200853264184786</v>
      </c>
      <c r="AC56">
        <f t="shared" si="6"/>
        <v>47.679172591853131</v>
      </c>
      <c r="AD56">
        <f t="shared" si="7"/>
        <v>55.625701357161986</v>
      </c>
      <c r="AE56">
        <f t="shared" si="8"/>
        <v>62.689282481880973</v>
      </c>
    </row>
    <row r="57" spans="1:34" x14ac:dyDescent="0.2">
      <c r="A57" t="s">
        <v>97</v>
      </c>
      <c r="B57">
        <v>9</v>
      </c>
      <c r="D57">
        <v>41</v>
      </c>
      <c r="E57">
        <v>48</v>
      </c>
      <c r="F57">
        <v>62</v>
      </c>
      <c r="G57">
        <v>69</v>
      </c>
      <c r="H57">
        <f t="shared" ref="H57" si="16">(G57-F57)/(G$5-F$5)*(H$5-G$5)+G57</f>
        <v>76</v>
      </c>
      <c r="M57">
        <v>28</v>
      </c>
      <c r="O57">
        <v>35.9</v>
      </c>
      <c r="R57" t="s">
        <v>212</v>
      </c>
      <c r="S57">
        <v>31.8</v>
      </c>
      <c r="W57">
        <v>0.88294764058987285</v>
      </c>
      <c r="Y57">
        <f t="shared" si="2"/>
        <v>7.9465287653088552</v>
      </c>
      <c r="Z57">
        <f t="shared" si="3"/>
        <v>0</v>
      </c>
      <c r="AA57">
        <f t="shared" si="4"/>
        <v>36.200853264184786</v>
      </c>
      <c r="AB57">
        <f t="shared" si="5"/>
        <v>42.381486748313897</v>
      </c>
      <c r="AC57">
        <f t="shared" si="6"/>
        <v>54.742753716572118</v>
      </c>
      <c r="AD57">
        <f t="shared" si="7"/>
        <v>60.923387200701228</v>
      </c>
      <c r="AE57">
        <f t="shared" si="8"/>
        <v>67.104020684830331</v>
      </c>
    </row>
    <row r="58" spans="1:34" x14ac:dyDescent="0.2">
      <c r="A58" t="s">
        <v>98</v>
      </c>
      <c r="B58">
        <v>8</v>
      </c>
      <c r="D58">
        <v>35</v>
      </c>
      <c r="E58">
        <v>45</v>
      </c>
      <c r="F58">
        <v>65</v>
      </c>
      <c r="G58">
        <v>64</v>
      </c>
      <c r="H58">
        <v>75</v>
      </c>
      <c r="M58">
        <v>30.5</v>
      </c>
      <c r="O58">
        <v>30.5</v>
      </c>
      <c r="R58" t="s">
        <v>211</v>
      </c>
      <c r="S58">
        <v>33.700000000000003</v>
      </c>
      <c r="W58">
        <v>0.84804815772972064</v>
      </c>
      <c r="Y58">
        <f t="shared" si="2"/>
        <v>6.7843852618377651</v>
      </c>
      <c r="Z58">
        <f t="shared" si="3"/>
        <v>0</v>
      </c>
      <c r="AA58">
        <f t="shared" si="4"/>
        <v>29.681685520540224</v>
      </c>
      <c r="AB58">
        <f t="shared" si="5"/>
        <v>38.162167097837425</v>
      </c>
      <c r="AC58">
        <f t="shared" si="6"/>
        <v>55.123130252431842</v>
      </c>
      <c r="AD58">
        <f t="shared" si="7"/>
        <v>54.275082094702121</v>
      </c>
      <c r="AE58">
        <f t="shared" si="8"/>
        <v>63.603611829729047</v>
      </c>
    </row>
    <row r="59" spans="1:34" x14ac:dyDescent="0.2">
      <c r="A59" t="s">
        <v>99</v>
      </c>
      <c r="B59">
        <v>12</v>
      </c>
      <c r="D59">
        <v>32</v>
      </c>
      <c r="E59">
        <v>55</v>
      </c>
      <c r="F59">
        <v>64</v>
      </c>
      <c r="G59">
        <v>56</v>
      </c>
      <c r="H59">
        <v>71</v>
      </c>
      <c r="M59">
        <v>28</v>
      </c>
      <c r="O59">
        <v>31.8</v>
      </c>
      <c r="W59">
        <v>0.84804815772972064</v>
      </c>
      <c r="Y59">
        <f t="shared" si="2"/>
        <v>10.176577892756647</v>
      </c>
      <c r="Z59">
        <f t="shared" si="3"/>
        <v>0</v>
      </c>
      <c r="AA59">
        <f t="shared" si="4"/>
        <v>27.137541047351061</v>
      </c>
      <c r="AB59">
        <f t="shared" si="5"/>
        <v>46.642648675134637</v>
      </c>
      <c r="AC59">
        <f t="shared" si="6"/>
        <v>54.275082094702121</v>
      </c>
      <c r="AD59">
        <f t="shared" si="7"/>
        <v>47.490696832864359</v>
      </c>
      <c r="AE59">
        <f t="shared" si="8"/>
        <v>60.211419198810162</v>
      </c>
    </row>
    <row r="60" spans="1:34" x14ac:dyDescent="0.2">
      <c r="A60" t="s">
        <v>53</v>
      </c>
      <c r="B60">
        <v>11</v>
      </c>
      <c r="D60">
        <v>34</v>
      </c>
      <c r="E60">
        <v>49</v>
      </c>
      <c r="F60">
        <v>58</v>
      </c>
      <c r="G60">
        <v>71</v>
      </c>
      <c r="H60">
        <f t="shared" ref="H60" si="17">(G60-F60)/(G$5-F$5)*(H$5-G$5)+G60</f>
        <v>84</v>
      </c>
      <c r="M60">
        <v>31.6</v>
      </c>
      <c r="O60">
        <v>29.1</v>
      </c>
      <c r="W60">
        <v>0.81649655089226403</v>
      </c>
      <c r="Y60">
        <f t="shared" si="2"/>
        <v>8.9814620598149038</v>
      </c>
      <c r="Z60">
        <f t="shared" si="3"/>
        <v>0</v>
      </c>
      <c r="AA60">
        <f t="shared" si="4"/>
        <v>27.760882730336977</v>
      </c>
      <c r="AB60">
        <f t="shared" si="5"/>
        <v>40.008330993720939</v>
      </c>
      <c r="AC60">
        <f t="shared" si="6"/>
        <v>47.356799951751313</v>
      </c>
      <c r="AD60">
        <f t="shared" si="7"/>
        <v>57.971255113350743</v>
      </c>
      <c r="AE60">
        <f t="shared" si="8"/>
        <v>68.585710274950173</v>
      </c>
    </row>
    <row r="61" spans="1:34" x14ac:dyDescent="0.2">
      <c r="B61" s="3">
        <v>10</v>
      </c>
      <c r="C61" s="3"/>
      <c r="D61" s="3">
        <v>20</v>
      </c>
      <c r="E61" s="3">
        <v>30</v>
      </c>
      <c r="F61" s="3">
        <v>40</v>
      </c>
      <c r="G61" s="3">
        <v>50</v>
      </c>
      <c r="H61" s="3">
        <v>60</v>
      </c>
      <c r="I61" s="3">
        <v>70</v>
      </c>
      <c r="J61" s="3">
        <v>80</v>
      </c>
      <c r="K61" s="3">
        <v>100</v>
      </c>
      <c r="L61" s="3">
        <v>120</v>
      </c>
      <c r="M61">
        <f>AVERAGE(M6:M60)</f>
        <v>32.136363636363633</v>
      </c>
      <c r="O61">
        <f>AVERAGE(O6:O60)</f>
        <v>36.172727272727272</v>
      </c>
    </row>
    <row r="62" spans="1:34" x14ac:dyDescent="0.2">
      <c r="B62">
        <f>AVERAGE(B6:B60)</f>
        <v>7.1960784313725492</v>
      </c>
      <c r="D62">
        <f>AVERAGE(D6:D60)</f>
        <v>31.2</v>
      </c>
      <c r="E62">
        <f t="shared" ref="E62:H62" si="18">AVERAGE(E6:E60)</f>
        <v>46.290909090909089</v>
      </c>
      <c r="F62">
        <f t="shared" si="18"/>
        <v>57.381818181818183</v>
      </c>
      <c r="G62">
        <f t="shared" si="18"/>
        <v>67.163636363636357</v>
      </c>
      <c r="H62">
        <f t="shared" si="18"/>
        <v>77.181818181818187</v>
      </c>
      <c r="W62">
        <f>SUM(W6:W60)</f>
        <v>53.028905572586254</v>
      </c>
      <c r="Y62">
        <f>SUM(Y6:Y60)/$W$62</f>
        <v>6.6284736562494366</v>
      </c>
      <c r="AA62">
        <f t="shared" ref="AA62:AE62" si="19">SUM(AA6:AA60)/$W$62</f>
        <v>31.161333457238342</v>
      </c>
      <c r="AB62">
        <f t="shared" si="19"/>
        <v>46.285216875449855</v>
      </c>
      <c r="AC62">
        <f t="shared" si="19"/>
        <v>57.378299102035093</v>
      </c>
      <c r="AD62">
        <f t="shared" si="19"/>
        <v>67.220994610598666</v>
      </c>
      <c r="AE62">
        <f t="shared" si="19"/>
        <v>77.226412995377473</v>
      </c>
      <c r="AG62" t="s">
        <v>195</v>
      </c>
      <c r="AH62">
        <v>32.799999999999997</v>
      </c>
    </row>
    <row r="63" spans="1:34" x14ac:dyDescent="0.2">
      <c r="A63" t="s">
        <v>190</v>
      </c>
      <c r="B63">
        <f>STDEV(B6:B60)</f>
        <v>4.2709231219638557</v>
      </c>
      <c r="D63">
        <f>STDEV(D6:D60)</f>
        <v>10.963576058932599</v>
      </c>
      <c r="E63">
        <f t="shared" ref="E63:H63" si="20">STDEV(E6:E60)</f>
        <v>8.195917518683558</v>
      </c>
      <c r="F63">
        <f t="shared" si="20"/>
        <v>6.0537435895329539</v>
      </c>
      <c r="G63">
        <f t="shared" si="20"/>
        <v>4.9917102998042369</v>
      </c>
      <c r="H63">
        <f t="shared" si="20"/>
        <v>7.6596366539173166</v>
      </c>
      <c r="X63" t="s">
        <v>209</v>
      </c>
      <c r="Y63" s="2">
        <f>STDEV(Y6:Y60)/SQRT(COUNT(Y6:Y60))</f>
        <v>0.59414918269257344</v>
      </c>
      <c r="Z63" s="2"/>
      <c r="AA63" s="2">
        <f t="shared" ref="AA63:AE63" si="21">STDEV(AA6:AA60)/SQRT(COUNT(AA6:AA60))</f>
        <v>1.4631520829510205</v>
      </c>
      <c r="AB63" s="2">
        <f t="shared" si="21"/>
        <v>1.1184453654382853</v>
      </c>
      <c r="AC63" s="2">
        <f t="shared" si="21"/>
        <v>0.86941852852254964</v>
      </c>
      <c r="AD63" s="2">
        <f t="shared" si="21"/>
        <v>0.84815391143855334</v>
      </c>
      <c r="AE63" s="2">
        <f t="shared" si="21"/>
        <v>1.166122288863076</v>
      </c>
    </row>
    <row r="64" spans="1:34" x14ac:dyDescent="0.2">
      <c r="A64" t="s">
        <v>209</v>
      </c>
      <c r="B64">
        <f>B63/SQRT(COUNT(B6:B60))</f>
        <v>0.59804885881007175</v>
      </c>
      <c r="D64">
        <f>D63/SQRT(COUNT(D6:D60))</f>
        <v>1.4783282942075304</v>
      </c>
      <c r="E64">
        <f t="shared" ref="E64:H64" si="22">E63/SQRT(COUNT(E6:E60))</f>
        <v>1.1051372927713061</v>
      </c>
      <c r="F64">
        <f t="shared" si="22"/>
        <v>0.8162866190901702</v>
      </c>
      <c r="G64">
        <f t="shared" si="22"/>
        <v>0.67308207951687304</v>
      </c>
      <c r="H64">
        <f t="shared" si="22"/>
        <v>1.0328251957178924</v>
      </c>
      <c r="I64">
        <v>32.799999999999997</v>
      </c>
      <c r="X64" t="s">
        <v>300</v>
      </c>
      <c r="Y64">
        <f>Y62+Y63</f>
        <v>7.2226228389420104</v>
      </c>
      <c r="AA64">
        <f t="shared" ref="AA64:AE64" si="23">AA62+AA63</f>
        <v>32.624485540189362</v>
      </c>
      <c r="AB64">
        <f t="shared" si="23"/>
        <v>47.403662240888139</v>
      </c>
      <c r="AC64">
        <f t="shared" si="23"/>
        <v>58.247717630557645</v>
      </c>
      <c r="AD64">
        <f t="shared" si="23"/>
        <v>68.069148522037224</v>
      </c>
      <c r="AE64">
        <f t="shared" si="23"/>
        <v>78.392535284240552</v>
      </c>
      <c r="AG64" t="s">
        <v>302</v>
      </c>
      <c r="AH64">
        <v>31.7</v>
      </c>
    </row>
    <row r="65" spans="1:34" x14ac:dyDescent="0.2">
      <c r="A65" t="s">
        <v>207</v>
      </c>
      <c r="B65">
        <f>B62+B64</f>
        <v>7.7941272901826206</v>
      </c>
      <c r="D65">
        <f>D62+D64</f>
        <v>32.678328294207532</v>
      </c>
      <c r="E65">
        <f t="shared" ref="E65:H65" si="24">E62+E64</f>
        <v>47.396046383680392</v>
      </c>
      <c r="F65">
        <f t="shared" si="24"/>
        <v>58.198104800908354</v>
      </c>
      <c r="G65">
        <f t="shared" si="24"/>
        <v>67.836718443153231</v>
      </c>
      <c r="H65">
        <f t="shared" si="24"/>
        <v>78.214643377536078</v>
      </c>
      <c r="K65" s="16"/>
      <c r="L65" s="17">
        <v>0</v>
      </c>
      <c r="M65" s="17">
        <v>5</v>
      </c>
      <c r="N65" s="17">
        <v>10</v>
      </c>
      <c r="O65" s="17">
        <v>15</v>
      </c>
      <c r="P65" s="17">
        <v>20</v>
      </c>
      <c r="Q65" s="17">
        <v>25</v>
      </c>
      <c r="R65" s="17">
        <v>30</v>
      </c>
      <c r="S65" s="17">
        <v>35</v>
      </c>
      <c r="T65" s="17">
        <v>40</v>
      </c>
      <c r="U65" s="17">
        <v>45</v>
      </c>
      <c r="X65" t="s">
        <v>301</v>
      </c>
      <c r="Y65">
        <f>Y62-Y63</f>
        <v>6.0343244735568629</v>
      </c>
      <c r="AA65">
        <f t="shared" ref="AA65:AE65" si="25">AA62-AA63</f>
        <v>29.698181374287323</v>
      </c>
      <c r="AB65">
        <f t="shared" si="25"/>
        <v>45.166771510011571</v>
      </c>
      <c r="AC65">
        <f t="shared" si="25"/>
        <v>56.508880573512542</v>
      </c>
      <c r="AD65">
        <f t="shared" si="25"/>
        <v>66.372840699160108</v>
      </c>
      <c r="AE65">
        <f t="shared" si="25"/>
        <v>76.060290706514394</v>
      </c>
      <c r="AG65" t="s">
        <v>303</v>
      </c>
      <c r="AH65">
        <v>33.700000000000003</v>
      </c>
    </row>
    <row r="66" spans="1:34" x14ac:dyDescent="0.2">
      <c r="A66" t="s">
        <v>208</v>
      </c>
      <c r="B66">
        <f>B62-B64</f>
        <v>6.5980295725624778</v>
      </c>
      <c r="D66">
        <f>D62-D64</f>
        <v>29.72167170579247</v>
      </c>
      <c r="E66">
        <f t="shared" ref="E66:H66" si="26">E62-E64</f>
        <v>45.185771798137786</v>
      </c>
      <c r="F66">
        <f t="shared" si="26"/>
        <v>56.565531562728012</v>
      </c>
      <c r="G66">
        <f t="shared" si="26"/>
        <v>66.490554284119483</v>
      </c>
      <c r="H66">
        <f t="shared" si="26"/>
        <v>76.148992986100296</v>
      </c>
      <c r="K66" s="16">
        <v>0</v>
      </c>
      <c r="L66">
        <v>16.600000000000001</v>
      </c>
      <c r="M66">
        <v>20.399999999999999</v>
      </c>
      <c r="N66">
        <v>21</v>
      </c>
      <c r="O66">
        <v>25.4</v>
      </c>
      <c r="P66">
        <v>26</v>
      </c>
      <c r="Q66">
        <v>39.200000000000003</v>
      </c>
      <c r="R66">
        <v>37.1</v>
      </c>
      <c r="S66">
        <v>39.5</v>
      </c>
      <c r="T66">
        <v>36.200000000000003</v>
      </c>
      <c r="U66">
        <v>34.299999999999997</v>
      </c>
      <c r="V66" s="15"/>
      <c r="W66" s="15"/>
      <c r="X66" s="15"/>
    </row>
    <row r="67" spans="1:34" x14ac:dyDescent="0.2">
      <c r="K67" s="16">
        <v>4</v>
      </c>
      <c r="L67">
        <v>0</v>
      </c>
      <c r="M67">
        <v>21.4</v>
      </c>
      <c r="N67">
        <v>20.2</v>
      </c>
      <c r="O67">
        <v>24.2</v>
      </c>
      <c r="P67">
        <v>31.7</v>
      </c>
      <c r="Q67">
        <v>39</v>
      </c>
      <c r="R67">
        <v>37.5</v>
      </c>
      <c r="S67">
        <v>35.799999999999997</v>
      </c>
      <c r="T67">
        <v>39.200000000000003</v>
      </c>
      <c r="U67">
        <v>33.4</v>
      </c>
    </row>
    <row r="68" spans="1:34" x14ac:dyDescent="0.2">
      <c r="K68" s="16">
        <v>8</v>
      </c>
      <c r="L68">
        <v>0</v>
      </c>
      <c r="M68">
        <v>0</v>
      </c>
      <c r="N68">
        <v>20.7</v>
      </c>
      <c r="O68">
        <v>26.7</v>
      </c>
      <c r="P68">
        <v>29.3</v>
      </c>
      <c r="Q68">
        <v>37.1</v>
      </c>
      <c r="R68">
        <v>35.4</v>
      </c>
      <c r="S68">
        <v>38.5</v>
      </c>
      <c r="T68">
        <v>34.5</v>
      </c>
      <c r="U68">
        <v>34</v>
      </c>
    </row>
    <row r="69" spans="1:34" x14ac:dyDescent="0.2">
      <c r="K69" s="16">
        <v>12</v>
      </c>
      <c r="L69">
        <v>0</v>
      </c>
      <c r="M69">
        <v>0</v>
      </c>
      <c r="N69">
        <v>0</v>
      </c>
      <c r="O69">
        <v>24.9</v>
      </c>
      <c r="P69">
        <v>29.1</v>
      </c>
      <c r="Q69">
        <v>38.200000000000003</v>
      </c>
      <c r="R69">
        <v>39.1</v>
      </c>
      <c r="S69">
        <v>36.9</v>
      </c>
      <c r="T69">
        <v>34.299999999999997</v>
      </c>
      <c r="U69">
        <v>30</v>
      </c>
    </row>
    <row r="70" spans="1:34" x14ac:dyDescent="0.2">
      <c r="K70" s="16">
        <v>16</v>
      </c>
      <c r="L70">
        <v>0</v>
      </c>
      <c r="M70">
        <v>0</v>
      </c>
      <c r="N70">
        <v>0</v>
      </c>
      <c r="O70">
        <v>0</v>
      </c>
      <c r="P70">
        <v>35.6</v>
      </c>
      <c r="Q70">
        <v>42.7</v>
      </c>
      <c r="R70">
        <v>37.4</v>
      </c>
      <c r="S70">
        <v>34.799999999999997</v>
      </c>
      <c r="T70">
        <v>36</v>
      </c>
      <c r="U70">
        <v>33.5</v>
      </c>
    </row>
    <row r="71" spans="1:34" x14ac:dyDescent="0.2">
      <c r="K71" s="16">
        <v>20</v>
      </c>
      <c r="L71">
        <v>0</v>
      </c>
      <c r="M71">
        <v>0</v>
      </c>
      <c r="N71">
        <v>0</v>
      </c>
      <c r="O71">
        <v>0</v>
      </c>
      <c r="P71">
        <v>0</v>
      </c>
      <c r="Q71">
        <v>38.6</v>
      </c>
      <c r="R71">
        <v>38.299999999999997</v>
      </c>
      <c r="S71">
        <v>35.1</v>
      </c>
      <c r="T71">
        <v>27.5</v>
      </c>
      <c r="U71">
        <v>30.8</v>
      </c>
    </row>
    <row r="72" spans="1:34" x14ac:dyDescent="0.2">
      <c r="K72" s="16">
        <v>24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31.2</v>
      </c>
      <c r="S72">
        <v>25.3</v>
      </c>
      <c r="T72">
        <v>31.2</v>
      </c>
      <c r="U72">
        <v>35.5</v>
      </c>
    </row>
    <row r="73" spans="1:34" x14ac:dyDescent="0.2">
      <c r="K73" s="16">
        <v>28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34.5</v>
      </c>
      <c r="T73">
        <v>34.6</v>
      </c>
      <c r="U73">
        <v>28</v>
      </c>
    </row>
    <row r="74" spans="1:34" x14ac:dyDescent="0.2">
      <c r="K74" s="16">
        <v>32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30.5</v>
      </c>
      <c r="U74">
        <v>28</v>
      </c>
    </row>
    <row r="75" spans="1:34" x14ac:dyDescent="0.2">
      <c r="K75" s="16">
        <v>35.299999999999997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31.6</v>
      </c>
    </row>
    <row r="78" spans="1:34" x14ac:dyDescent="0.2">
      <c r="O78" s="15"/>
      <c r="V78" s="15"/>
      <c r="W78" s="15"/>
      <c r="X78" s="15"/>
    </row>
    <row r="79" spans="1:34" x14ac:dyDescent="0.2">
      <c r="N79" s="15"/>
      <c r="O79" s="15"/>
      <c r="V79" s="15"/>
      <c r="W79" s="15"/>
      <c r="X79" s="1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AI140"/>
  <sheetViews>
    <sheetView topLeftCell="B1" workbookViewId="0">
      <selection activeCell="Z5" sqref="Z5:AF5"/>
    </sheetView>
  </sheetViews>
  <sheetFormatPr baseColWidth="10" defaultRowHeight="16" x14ac:dyDescent="0.2"/>
  <sheetData>
    <row r="5" spans="1:34" x14ac:dyDescent="0.2">
      <c r="A5" t="s">
        <v>35</v>
      </c>
      <c r="B5" s="3">
        <v>10</v>
      </c>
      <c r="C5" s="3">
        <v>20</v>
      </c>
      <c r="D5" s="3">
        <v>40</v>
      </c>
      <c r="E5" s="3">
        <v>60</v>
      </c>
      <c r="F5" s="3">
        <v>80</v>
      </c>
      <c r="G5" s="3">
        <v>100</v>
      </c>
      <c r="H5" s="3">
        <v>120</v>
      </c>
      <c r="I5" s="3">
        <v>140</v>
      </c>
      <c r="J5" s="34" t="s">
        <v>36</v>
      </c>
      <c r="X5" t="s">
        <v>299</v>
      </c>
      <c r="Z5" s="3">
        <v>20</v>
      </c>
      <c r="AA5" s="3">
        <v>40</v>
      </c>
      <c r="AB5" s="3">
        <v>60</v>
      </c>
      <c r="AC5" s="3">
        <v>80</v>
      </c>
      <c r="AD5" s="3">
        <v>100</v>
      </c>
      <c r="AE5" s="3">
        <v>120</v>
      </c>
      <c r="AF5" s="3">
        <v>140</v>
      </c>
      <c r="AG5" s="3"/>
      <c r="AH5" s="3"/>
    </row>
    <row r="6" spans="1:34" x14ac:dyDescent="0.2">
      <c r="A6" t="s">
        <v>42</v>
      </c>
      <c r="C6">
        <v>13</v>
      </c>
      <c r="D6">
        <v>29</v>
      </c>
      <c r="E6">
        <v>38</v>
      </c>
      <c r="F6">
        <v>57</v>
      </c>
      <c r="G6">
        <v>63</v>
      </c>
      <c r="H6">
        <v>68</v>
      </c>
      <c r="I6">
        <f t="shared" ref="I6:I13" si="0">(H6-G6)/(H$5-G$5)*(I$5-H$5)+H6</f>
        <v>73</v>
      </c>
      <c r="J6" s="34">
        <v>75.900000000000006</v>
      </c>
      <c r="X6">
        <v>1</v>
      </c>
      <c r="Z6">
        <f>$X6*C6</f>
        <v>13</v>
      </c>
      <c r="AA6">
        <f t="shared" ref="AA6:AF6" si="1">$X6*D6</f>
        <v>29</v>
      </c>
      <c r="AB6">
        <f t="shared" si="1"/>
        <v>38</v>
      </c>
      <c r="AC6">
        <f t="shared" si="1"/>
        <v>57</v>
      </c>
      <c r="AD6">
        <f t="shared" si="1"/>
        <v>63</v>
      </c>
      <c r="AE6">
        <f t="shared" si="1"/>
        <v>68</v>
      </c>
      <c r="AF6">
        <f t="shared" si="1"/>
        <v>73</v>
      </c>
    </row>
    <row r="7" spans="1:34" x14ac:dyDescent="0.2">
      <c r="A7" t="s">
        <v>43</v>
      </c>
      <c r="C7">
        <v>12</v>
      </c>
      <c r="D7">
        <v>29</v>
      </c>
      <c r="E7">
        <v>40</v>
      </c>
      <c r="F7">
        <v>63</v>
      </c>
      <c r="G7">
        <v>74</v>
      </c>
      <c r="H7">
        <f>(G7-F7)/(G$5-F$5)*(H$5-G$5)+G7</f>
        <v>85</v>
      </c>
      <c r="I7">
        <f t="shared" si="0"/>
        <v>96</v>
      </c>
      <c r="J7" s="34">
        <v>64.3</v>
      </c>
      <c r="X7">
        <v>1</v>
      </c>
      <c r="Z7">
        <f t="shared" ref="Z7:Z70" si="2">$X7*C7</f>
        <v>12</v>
      </c>
      <c r="AA7">
        <f t="shared" ref="AA7:AA70" si="3">$X7*D7</f>
        <v>29</v>
      </c>
      <c r="AB7">
        <f t="shared" ref="AB7:AB70" si="4">$X7*E7</f>
        <v>40</v>
      </c>
      <c r="AC7">
        <f t="shared" ref="AC7:AC70" si="5">$X7*F7</f>
        <v>63</v>
      </c>
      <c r="AD7">
        <f t="shared" ref="AD7:AD70" si="6">$X7*G7</f>
        <v>74</v>
      </c>
      <c r="AE7">
        <f t="shared" ref="AE7:AE70" si="7">$X7*H7</f>
        <v>85</v>
      </c>
      <c r="AF7">
        <f t="shared" ref="AF7:AF70" si="8">$X7*I7</f>
        <v>96</v>
      </c>
    </row>
    <row r="8" spans="1:34" x14ac:dyDescent="0.2">
      <c r="A8" t="s">
        <v>44</v>
      </c>
      <c r="C8">
        <v>5</v>
      </c>
      <c r="D8">
        <v>36</v>
      </c>
      <c r="E8">
        <v>55</v>
      </c>
      <c r="F8">
        <v>67</v>
      </c>
      <c r="G8">
        <v>76</v>
      </c>
      <c r="H8">
        <v>77</v>
      </c>
      <c r="I8">
        <f t="shared" si="0"/>
        <v>78</v>
      </c>
      <c r="J8" s="34">
        <v>51.7</v>
      </c>
      <c r="X8">
        <v>1</v>
      </c>
      <c r="Z8">
        <f t="shared" si="2"/>
        <v>5</v>
      </c>
      <c r="AA8">
        <f t="shared" si="3"/>
        <v>36</v>
      </c>
      <c r="AB8">
        <f t="shared" si="4"/>
        <v>55</v>
      </c>
      <c r="AC8">
        <f t="shared" si="5"/>
        <v>67</v>
      </c>
      <c r="AD8">
        <f t="shared" si="6"/>
        <v>76</v>
      </c>
      <c r="AE8">
        <f t="shared" si="7"/>
        <v>77</v>
      </c>
      <c r="AF8">
        <f t="shared" si="8"/>
        <v>78</v>
      </c>
    </row>
    <row r="9" spans="1:34" x14ac:dyDescent="0.2">
      <c r="A9" t="s">
        <v>45</v>
      </c>
      <c r="B9">
        <v>2</v>
      </c>
      <c r="C9">
        <v>23</v>
      </c>
      <c r="D9">
        <v>56</v>
      </c>
      <c r="E9">
        <v>50</v>
      </c>
      <c r="F9">
        <v>65</v>
      </c>
      <c r="G9">
        <v>65</v>
      </c>
      <c r="H9">
        <v>65</v>
      </c>
      <c r="I9">
        <f t="shared" si="0"/>
        <v>65</v>
      </c>
      <c r="J9" s="34">
        <v>41.5</v>
      </c>
      <c r="X9">
        <v>1</v>
      </c>
      <c r="Z9">
        <f t="shared" si="2"/>
        <v>23</v>
      </c>
      <c r="AA9">
        <f t="shared" si="3"/>
        <v>56</v>
      </c>
      <c r="AB9">
        <f t="shared" si="4"/>
        <v>50</v>
      </c>
      <c r="AC9">
        <f t="shared" si="5"/>
        <v>65</v>
      </c>
      <c r="AD9">
        <f t="shared" si="6"/>
        <v>65</v>
      </c>
      <c r="AE9">
        <f t="shared" si="7"/>
        <v>65</v>
      </c>
      <c r="AF9">
        <f t="shared" si="8"/>
        <v>65</v>
      </c>
    </row>
    <row r="10" spans="1:34" x14ac:dyDescent="0.2">
      <c r="A10" t="s">
        <v>46</v>
      </c>
      <c r="B10">
        <v>5</v>
      </c>
      <c r="C10">
        <v>34</v>
      </c>
      <c r="D10">
        <f>149/200*100</f>
        <v>74.5</v>
      </c>
      <c r="E10">
        <v>64</v>
      </c>
      <c r="F10">
        <v>62</v>
      </c>
      <c r="G10">
        <v>62</v>
      </c>
      <c r="H10">
        <v>74</v>
      </c>
      <c r="I10">
        <f t="shared" si="0"/>
        <v>86</v>
      </c>
      <c r="J10" s="35">
        <v>25.4</v>
      </c>
      <c r="X10">
        <v>1</v>
      </c>
      <c r="Z10">
        <f t="shared" si="2"/>
        <v>34</v>
      </c>
      <c r="AA10">
        <f t="shared" si="3"/>
        <v>74.5</v>
      </c>
      <c r="AB10">
        <f t="shared" si="4"/>
        <v>64</v>
      </c>
      <c r="AC10">
        <f t="shared" si="5"/>
        <v>62</v>
      </c>
      <c r="AD10">
        <f t="shared" si="6"/>
        <v>62</v>
      </c>
      <c r="AE10">
        <f t="shared" si="7"/>
        <v>74</v>
      </c>
      <c r="AF10">
        <f t="shared" si="8"/>
        <v>86</v>
      </c>
    </row>
    <row r="11" spans="1:34" x14ac:dyDescent="0.2">
      <c r="A11" t="s">
        <v>47</v>
      </c>
      <c r="B11">
        <v>3</v>
      </c>
      <c r="C11">
        <v>34</v>
      </c>
      <c r="D11">
        <v>53</v>
      </c>
      <c r="E11">
        <v>57</v>
      </c>
      <c r="F11">
        <v>60</v>
      </c>
      <c r="G11">
        <v>67</v>
      </c>
      <c r="H11">
        <f>(G11-F11)/(G$5-F$5)*(H$5-G$5)+G11</f>
        <v>74</v>
      </c>
      <c r="I11">
        <f t="shared" si="0"/>
        <v>81</v>
      </c>
      <c r="J11" s="34">
        <v>33.799999999999997</v>
      </c>
      <c r="X11">
        <v>1</v>
      </c>
      <c r="Z11">
        <f t="shared" si="2"/>
        <v>34</v>
      </c>
      <c r="AA11">
        <f t="shared" si="3"/>
        <v>53</v>
      </c>
      <c r="AB11">
        <f t="shared" si="4"/>
        <v>57</v>
      </c>
      <c r="AC11">
        <f t="shared" si="5"/>
        <v>60</v>
      </c>
      <c r="AD11">
        <f t="shared" si="6"/>
        <v>67</v>
      </c>
      <c r="AE11">
        <f t="shared" si="7"/>
        <v>74</v>
      </c>
      <c r="AF11">
        <f t="shared" si="8"/>
        <v>81</v>
      </c>
    </row>
    <row r="12" spans="1:34" x14ac:dyDescent="0.2">
      <c r="A12" t="s">
        <v>48</v>
      </c>
      <c r="C12">
        <v>6</v>
      </c>
      <c r="D12">
        <v>39</v>
      </c>
      <c r="E12">
        <v>40</v>
      </c>
      <c r="F12">
        <v>54</v>
      </c>
      <c r="G12">
        <v>56</v>
      </c>
      <c r="H12">
        <v>64</v>
      </c>
      <c r="I12">
        <f t="shared" si="0"/>
        <v>72</v>
      </c>
      <c r="J12" s="34">
        <v>72.400000000000006</v>
      </c>
      <c r="X12">
        <v>1</v>
      </c>
      <c r="Z12">
        <f t="shared" si="2"/>
        <v>6</v>
      </c>
      <c r="AA12">
        <f t="shared" si="3"/>
        <v>39</v>
      </c>
      <c r="AB12">
        <f t="shared" si="4"/>
        <v>40</v>
      </c>
      <c r="AC12">
        <f t="shared" si="5"/>
        <v>54</v>
      </c>
      <c r="AD12">
        <f t="shared" si="6"/>
        <v>56</v>
      </c>
      <c r="AE12">
        <f t="shared" si="7"/>
        <v>64</v>
      </c>
      <c r="AF12">
        <f t="shared" si="8"/>
        <v>72</v>
      </c>
    </row>
    <row r="13" spans="1:34" x14ac:dyDescent="0.2">
      <c r="A13" t="s">
        <v>49</v>
      </c>
      <c r="C13">
        <v>8</v>
      </c>
      <c r="D13">
        <v>35</v>
      </c>
      <c r="E13">
        <v>42</v>
      </c>
      <c r="F13">
        <v>45</v>
      </c>
      <c r="G13">
        <v>48</v>
      </c>
      <c r="H13">
        <v>65</v>
      </c>
      <c r="I13">
        <f t="shared" si="0"/>
        <v>82</v>
      </c>
      <c r="J13" s="34">
        <v>103.6</v>
      </c>
      <c r="X13">
        <v>0.98480775931746711</v>
      </c>
      <c r="Z13">
        <f t="shared" si="2"/>
        <v>7.8784620745397369</v>
      </c>
      <c r="AA13">
        <f t="shared" si="3"/>
        <v>34.468271576111349</v>
      </c>
      <c r="AB13">
        <f t="shared" si="4"/>
        <v>41.36192589133362</v>
      </c>
      <c r="AC13">
        <f t="shared" si="5"/>
        <v>44.316349169286021</v>
      </c>
      <c r="AD13">
        <f t="shared" si="6"/>
        <v>47.270772447238421</v>
      </c>
      <c r="AE13">
        <f t="shared" si="7"/>
        <v>64.012504355635357</v>
      </c>
      <c r="AF13">
        <f t="shared" si="8"/>
        <v>80.754236264032301</v>
      </c>
    </row>
    <row r="14" spans="1:34" x14ac:dyDescent="0.2">
      <c r="A14" t="s">
        <v>50</v>
      </c>
      <c r="C14">
        <v>5</v>
      </c>
      <c r="D14">
        <v>29</v>
      </c>
      <c r="E14">
        <v>48</v>
      </c>
      <c r="F14">
        <v>53</v>
      </c>
      <c r="G14">
        <v>54</v>
      </c>
      <c r="H14">
        <v>61</v>
      </c>
      <c r="I14">
        <v>58</v>
      </c>
      <c r="J14" s="34">
        <v>69.099999999999994</v>
      </c>
      <c r="X14">
        <v>0.98480775931746711</v>
      </c>
      <c r="Z14">
        <f t="shared" si="2"/>
        <v>4.924038796587336</v>
      </c>
      <c r="AA14">
        <f t="shared" si="3"/>
        <v>28.559425020206547</v>
      </c>
      <c r="AB14">
        <f t="shared" si="4"/>
        <v>47.270772447238421</v>
      </c>
      <c r="AC14">
        <f t="shared" si="5"/>
        <v>52.194811243825754</v>
      </c>
      <c r="AD14">
        <f t="shared" si="6"/>
        <v>53.179619003143223</v>
      </c>
      <c r="AE14">
        <f t="shared" si="7"/>
        <v>60.073273318365494</v>
      </c>
      <c r="AF14">
        <f t="shared" si="8"/>
        <v>57.118850040413093</v>
      </c>
    </row>
    <row r="15" spans="1:34" x14ac:dyDescent="0.2">
      <c r="A15" t="s">
        <v>51</v>
      </c>
      <c r="C15">
        <v>5</v>
      </c>
      <c r="D15">
        <v>14</v>
      </c>
      <c r="E15">
        <v>37</v>
      </c>
      <c r="F15">
        <v>46</v>
      </c>
      <c r="G15">
        <v>50</v>
      </c>
      <c r="H15">
        <v>69</v>
      </c>
      <c r="I15">
        <f>(H15-G15)/(H$5-G$5)*(I$5-H$5)+H15</f>
        <v>88</v>
      </c>
      <c r="J15" s="34">
        <v>91.8</v>
      </c>
      <c r="X15">
        <v>0.98480775931746711</v>
      </c>
      <c r="Z15">
        <f t="shared" si="2"/>
        <v>4.924038796587336</v>
      </c>
      <c r="AA15">
        <f t="shared" si="3"/>
        <v>13.787308630444539</v>
      </c>
      <c r="AB15">
        <f t="shared" si="4"/>
        <v>36.43788709474628</v>
      </c>
      <c r="AC15">
        <f t="shared" si="5"/>
        <v>45.30115692860349</v>
      </c>
      <c r="AD15">
        <f t="shared" si="6"/>
        <v>49.240387965873353</v>
      </c>
      <c r="AE15">
        <f t="shared" si="7"/>
        <v>67.951735392905235</v>
      </c>
      <c r="AF15">
        <f t="shared" si="8"/>
        <v>86.663082819937102</v>
      </c>
    </row>
    <row r="16" spans="1:34" x14ac:dyDescent="0.2">
      <c r="A16" t="s">
        <v>52</v>
      </c>
      <c r="C16">
        <v>14</v>
      </c>
      <c r="D16">
        <v>38</v>
      </c>
      <c r="E16">
        <v>35</v>
      </c>
      <c r="F16">
        <v>49</v>
      </c>
      <c r="G16">
        <v>53</v>
      </c>
      <c r="H16">
        <v>54</v>
      </c>
      <c r="I16">
        <v>54</v>
      </c>
      <c r="J16" s="34">
        <v>85</v>
      </c>
      <c r="X16">
        <v>0.98480775931746711</v>
      </c>
      <c r="Z16">
        <f t="shared" si="2"/>
        <v>13.787308630444539</v>
      </c>
      <c r="AA16">
        <f t="shared" si="3"/>
        <v>37.422694854063749</v>
      </c>
      <c r="AB16">
        <f t="shared" si="4"/>
        <v>34.468271576111349</v>
      </c>
      <c r="AC16">
        <f t="shared" si="5"/>
        <v>48.255580206555891</v>
      </c>
      <c r="AD16">
        <f t="shared" si="6"/>
        <v>52.194811243825754</v>
      </c>
      <c r="AE16">
        <f t="shared" si="7"/>
        <v>53.179619003143223</v>
      </c>
      <c r="AF16">
        <f t="shared" si="8"/>
        <v>53.179619003143223</v>
      </c>
    </row>
    <row r="17" spans="1:32" x14ac:dyDescent="0.2">
      <c r="A17" t="s">
        <v>54</v>
      </c>
      <c r="C17">
        <v>31</v>
      </c>
      <c r="D17">
        <v>61</v>
      </c>
      <c r="E17">
        <v>55</v>
      </c>
      <c r="F17">
        <v>52</v>
      </c>
      <c r="G17">
        <v>58</v>
      </c>
      <c r="H17">
        <v>66</v>
      </c>
      <c r="I17">
        <f>(H17-G17)/(H$5-G$5)*(I$5-H$5)+H17</f>
        <v>74</v>
      </c>
      <c r="J17" s="34">
        <v>31</v>
      </c>
      <c r="X17">
        <v>0.98480775931746711</v>
      </c>
      <c r="Z17">
        <f t="shared" si="2"/>
        <v>30.529040538841482</v>
      </c>
      <c r="AA17">
        <f t="shared" si="3"/>
        <v>60.073273318365494</v>
      </c>
      <c r="AB17">
        <f t="shared" si="4"/>
        <v>54.164426762460693</v>
      </c>
      <c r="AC17">
        <f t="shared" si="5"/>
        <v>51.210003484508292</v>
      </c>
      <c r="AD17">
        <f t="shared" si="6"/>
        <v>57.118850040413093</v>
      </c>
      <c r="AE17">
        <f t="shared" si="7"/>
        <v>64.997312114952834</v>
      </c>
      <c r="AF17">
        <f t="shared" si="8"/>
        <v>72.87577418949256</v>
      </c>
    </row>
    <row r="18" spans="1:32" x14ac:dyDescent="0.2">
      <c r="A18" t="s">
        <v>55</v>
      </c>
      <c r="C18">
        <v>25</v>
      </c>
      <c r="D18">
        <v>46</v>
      </c>
      <c r="E18">
        <v>59</v>
      </c>
      <c r="F18">
        <v>55</v>
      </c>
      <c r="G18">
        <v>65</v>
      </c>
      <c r="H18">
        <v>67</v>
      </c>
      <c r="I18">
        <f>(H18-G18)/(H$5-G$5)*(I$5-H$5)+H18</f>
        <v>69</v>
      </c>
      <c r="J18" s="34">
        <v>45.4</v>
      </c>
      <c r="X18">
        <v>0.98480775931746711</v>
      </c>
      <c r="Z18">
        <f t="shared" si="2"/>
        <v>24.620193982936676</v>
      </c>
      <c r="AA18">
        <f t="shared" si="3"/>
        <v>45.30115692860349</v>
      </c>
      <c r="AB18">
        <f t="shared" si="4"/>
        <v>58.103657799730563</v>
      </c>
      <c r="AC18">
        <f t="shared" si="5"/>
        <v>54.164426762460693</v>
      </c>
      <c r="AD18">
        <f t="shared" si="6"/>
        <v>64.012504355635357</v>
      </c>
      <c r="AE18">
        <f t="shared" si="7"/>
        <v>65.982119874270296</v>
      </c>
      <c r="AF18">
        <f t="shared" si="8"/>
        <v>67.951735392905235</v>
      </c>
    </row>
    <row r="19" spans="1:32" x14ac:dyDescent="0.2">
      <c r="A19" t="s">
        <v>56</v>
      </c>
      <c r="C19">
        <v>12</v>
      </c>
      <c r="D19">
        <v>32</v>
      </c>
      <c r="E19">
        <v>41</v>
      </c>
      <c r="F19">
        <v>38</v>
      </c>
      <c r="G19">
        <v>64</v>
      </c>
      <c r="H19">
        <v>57</v>
      </c>
      <c r="I19">
        <v>68</v>
      </c>
      <c r="J19" s="34">
        <v>86.6</v>
      </c>
      <c r="X19">
        <v>0.98480775931746711</v>
      </c>
      <c r="Z19">
        <f t="shared" si="2"/>
        <v>11.817693111809605</v>
      </c>
      <c r="AA19">
        <f t="shared" si="3"/>
        <v>31.513848298158948</v>
      </c>
      <c r="AB19">
        <f t="shared" si="4"/>
        <v>40.37711813201615</v>
      </c>
      <c r="AC19">
        <f t="shared" si="5"/>
        <v>37.422694854063749</v>
      </c>
      <c r="AD19">
        <f t="shared" si="6"/>
        <v>63.027696596317895</v>
      </c>
      <c r="AE19">
        <f t="shared" si="7"/>
        <v>56.134042281095624</v>
      </c>
      <c r="AF19">
        <f t="shared" si="8"/>
        <v>66.966927633587758</v>
      </c>
    </row>
    <row r="20" spans="1:32" x14ac:dyDescent="0.2">
      <c r="A20" t="s">
        <v>57</v>
      </c>
      <c r="C20">
        <v>5</v>
      </c>
      <c r="D20">
        <v>17</v>
      </c>
      <c r="E20">
        <v>46</v>
      </c>
      <c r="F20">
        <v>48</v>
      </c>
      <c r="G20">
        <v>70</v>
      </c>
      <c r="H20">
        <v>72</v>
      </c>
      <c r="I20">
        <f>(H20-G20)/(H$5-G$5)*(I$5-H$5)+H20</f>
        <v>74</v>
      </c>
      <c r="J20" s="34">
        <v>73.7</v>
      </c>
      <c r="X20">
        <v>0.93969264562378085</v>
      </c>
      <c r="Z20">
        <f t="shared" si="2"/>
        <v>4.6984632281189045</v>
      </c>
      <c r="AA20">
        <f t="shared" si="3"/>
        <v>15.974774975604275</v>
      </c>
      <c r="AB20">
        <f t="shared" si="4"/>
        <v>43.225861698693919</v>
      </c>
      <c r="AC20">
        <f t="shared" si="5"/>
        <v>45.105246989941477</v>
      </c>
      <c r="AD20">
        <f t="shared" si="6"/>
        <v>65.778485193664665</v>
      </c>
      <c r="AE20">
        <f t="shared" si="7"/>
        <v>67.657870484912223</v>
      </c>
      <c r="AF20">
        <f t="shared" si="8"/>
        <v>69.537255776159782</v>
      </c>
    </row>
    <row r="21" spans="1:32" x14ac:dyDescent="0.2">
      <c r="A21" t="s">
        <v>58</v>
      </c>
      <c r="C21">
        <v>3</v>
      </c>
      <c r="D21">
        <v>28</v>
      </c>
      <c r="E21">
        <v>43</v>
      </c>
      <c r="F21">
        <v>52</v>
      </c>
      <c r="G21">
        <v>47</v>
      </c>
      <c r="H21">
        <v>56</v>
      </c>
      <c r="I21">
        <v>70</v>
      </c>
      <c r="J21" s="34">
        <v>98.2</v>
      </c>
      <c r="X21">
        <v>0.93969264562378085</v>
      </c>
      <c r="Z21">
        <f t="shared" si="2"/>
        <v>2.8190779368713423</v>
      </c>
      <c r="AA21">
        <f t="shared" si="3"/>
        <v>26.311394077465863</v>
      </c>
      <c r="AB21">
        <f t="shared" si="4"/>
        <v>40.406783761822574</v>
      </c>
      <c r="AC21">
        <f t="shared" si="5"/>
        <v>48.864017572436602</v>
      </c>
      <c r="AD21">
        <f t="shared" si="6"/>
        <v>44.165554344317698</v>
      </c>
      <c r="AE21">
        <f t="shared" si="7"/>
        <v>52.622788154931726</v>
      </c>
      <c r="AF21">
        <f t="shared" si="8"/>
        <v>65.778485193664665</v>
      </c>
    </row>
    <row r="22" spans="1:32" x14ac:dyDescent="0.2">
      <c r="A22" t="s">
        <v>59</v>
      </c>
      <c r="C22">
        <v>2</v>
      </c>
      <c r="D22">
        <v>17</v>
      </c>
      <c r="E22">
        <v>33</v>
      </c>
      <c r="F22">
        <v>42</v>
      </c>
      <c r="G22">
        <v>55</v>
      </c>
      <c r="H22">
        <v>61</v>
      </c>
      <c r="I22">
        <v>72</v>
      </c>
      <c r="J22" s="34">
        <v>93.3</v>
      </c>
      <c r="X22">
        <v>0.93969264562378085</v>
      </c>
      <c r="Z22">
        <f t="shared" si="2"/>
        <v>1.8793852912475617</v>
      </c>
      <c r="AA22">
        <f t="shared" si="3"/>
        <v>15.974774975604275</v>
      </c>
      <c r="AB22">
        <f t="shared" si="4"/>
        <v>31.009857305584767</v>
      </c>
      <c r="AC22">
        <f t="shared" si="5"/>
        <v>39.467091116198795</v>
      </c>
      <c r="AD22">
        <f t="shared" si="6"/>
        <v>51.683095509307947</v>
      </c>
      <c r="AE22">
        <f t="shared" si="7"/>
        <v>57.32125138305063</v>
      </c>
      <c r="AF22">
        <f t="shared" si="8"/>
        <v>67.657870484912223</v>
      </c>
    </row>
    <row r="23" spans="1:32" x14ac:dyDescent="0.2">
      <c r="A23" t="s">
        <v>60</v>
      </c>
      <c r="C23">
        <v>7</v>
      </c>
      <c r="D23">
        <v>27</v>
      </c>
      <c r="E23">
        <v>34</v>
      </c>
      <c r="F23">
        <v>47</v>
      </c>
      <c r="G23">
        <v>45</v>
      </c>
      <c r="H23">
        <v>55</v>
      </c>
      <c r="I23">
        <v>68</v>
      </c>
      <c r="J23" s="34">
        <v>108.5</v>
      </c>
      <c r="X23">
        <v>0.93969264562378085</v>
      </c>
      <c r="Z23">
        <f t="shared" si="2"/>
        <v>6.5778485193664658</v>
      </c>
      <c r="AA23">
        <f t="shared" si="3"/>
        <v>25.371701431842084</v>
      </c>
      <c r="AB23">
        <f t="shared" si="4"/>
        <v>31.949549951208549</v>
      </c>
      <c r="AC23">
        <f t="shared" si="5"/>
        <v>44.165554344317698</v>
      </c>
      <c r="AD23">
        <f t="shared" si="6"/>
        <v>42.28616905307014</v>
      </c>
      <c r="AE23">
        <f t="shared" si="7"/>
        <v>51.683095509307947</v>
      </c>
      <c r="AF23">
        <f t="shared" si="8"/>
        <v>63.899099902417099</v>
      </c>
    </row>
    <row r="24" spans="1:32" x14ac:dyDescent="0.2">
      <c r="A24" t="s">
        <v>61</v>
      </c>
      <c r="C24">
        <v>14</v>
      </c>
      <c r="D24">
        <v>44</v>
      </c>
      <c r="E24">
        <v>44</v>
      </c>
      <c r="F24">
        <v>49</v>
      </c>
      <c r="G24">
        <v>53</v>
      </c>
      <c r="H24">
        <v>69</v>
      </c>
      <c r="I24">
        <f t="shared" ref="I24:I33" si="9">(H24-G24)/(H$5-G$5)*(I$5-H$5)+H24</f>
        <v>85</v>
      </c>
      <c r="J24" s="34">
        <v>94.9</v>
      </c>
      <c r="X24">
        <v>0.93969264562378085</v>
      </c>
      <c r="Z24">
        <f t="shared" si="2"/>
        <v>13.155697038732932</v>
      </c>
      <c r="AA24">
        <f t="shared" si="3"/>
        <v>41.34647640744636</v>
      </c>
      <c r="AB24">
        <f t="shared" si="4"/>
        <v>41.34647640744636</v>
      </c>
      <c r="AC24">
        <f t="shared" si="5"/>
        <v>46.044939635565264</v>
      </c>
      <c r="AD24">
        <f t="shared" si="6"/>
        <v>49.803710218060388</v>
      </c>
      <c r="AE24">
        <f t="shared" si="7"/>
        <v>64.838792548040885</v>
      </c>
      <c r="AF24">
        <f t="shared" si="8"/>
        <v>79.873874878021368</v>
      </c>
    </row>
    <row r="25" spans="1:32" x14ac:dyDescent="0.2">
      <c r="A25" t="s">
        <v>62</v>
      </c>
      <c r="C25">
        <v>16</v>
      </c>
      <c r="D25">
        <v>32</v>
      </c>
      <c r="E25">
        <v>53</v>
      </c>
      <c r="F25">
        <v>55</v>
      </c>
      <c r="G25">
        <v>58</v>
      </c>
      <c r="H25">
        <v>71</v>
      </c>
      <c r="I25">
        <f t="shared" si="9"/>
        <v>84</v>
      </c>
      <c r="J25" s="34">
        <v>64</v>
      </c>
      <c r="X25">
        <v>0.93969264562378085</v>
      </c>
      <c r="Z25">
        <f t="shared" si="2"/>
        <v>15.035082329980494</v>
      </c>
      <c r="AA25">
        <f t="shared" si="3"/>
        <v>30.070164659960987</v>
      </c>
      <c r="AB25">
        <f t="shared" si="4"/>
        <v>49.803710218060388</v>
      </c>
      <c r="AC25">
        <f t="shared" si="5"/>
        <v>51.683095509307947</v>
      </c>
      <c r="AD25">
        <f t="shared" si="6"/>
        <v>54.502173446179292</v>
      </c>
      <c r="AE25">
        <f t="shared" si="7"/>
        <v>66.718177839288444</v>
      </c>
      <c r="AF25">
        <f>$X25*I25</f>
        <v>78.934182232397589</v>
      </c>
    </row>
    <row r="26" spans="1:32" x14ac:dyDescent="0.2">
      <c r="A26" t="s">
        <v>63</v>
      </c>
      <c r="C26">
        <v>9</v>
      </c>
      <c r="D26">
        <v>36</v>
      </c>
      <c r="E26">
        <v>54</v>
      </c>
      <c r="F26">
        <v>60</v>
      </c>
      <c r="G26">
        <v>67</v>
      </c>
      <c r="H26">
        <f>(G26-F26)/(G$5-F$5)*(H$5-G$5)+G26</f>
        <v>74</v>
      </c>
      <c r="I26">
        <f t="shared" si="9"/>
        <v>81</v>
      </c>
      <c r="J26" s="34">
        <v>55.6</v>
      </c>
      <c r="X26">
        <v>0.93969264562378085</v>
      </c>
      <c r="Z26">
        <f t="shared" si="2"/>
        <v>8.4572338106140279</v>
      </c>
      <c r="AA26">
        <f t="shared" si="3"/>
        <v>33.828935242456112</v>
      </c>
      <c r="AB26">
        <f t="shared" si="4"/>
        <v>50.743402863684167</v>
      </c>
      <c r="AC26">
        <f t="shared" si="5"/>
        <v>56.38155873742685</v>
      </c>
      <c r="AD26">
        <f t="shared" si="6"/>
        <v>62.95940725679332</v>
      </c>
      <c r="AE26">
        <f t="shared" si="7"/>
        <v>69.537255776159782</v>
      </c>
      <c r="AF26">
        <f t="shared" si="8"/>
        <v>76.115104295526251</v>
      </c>
    </row>
    <row r="27" spans="1:32" x14ac:dyDescent="0.2">
      <c r="A27" t="s">
        <v>64</v>
      </c>
      <c r="C27">
        <v>4</v>
      </c>
      <c r="D27">
        <v>21</v>
      </c>
      <c r="E27">
        <v>40</v>
      </c>
      <c r="F27">
        <v>54</v>
      </c>
      <c r="G27">
        <v>60</v>
      </c>
      <c r="H27">
        <v>73</v>
      </c>
      <c r="I27">
        <f t="shared" si="9"/>
        <v>86</v>
      </c>
      <c r="J27" s="34">
        <v>76.8</v>
      </c>
      <c r="X27">
        <v>0.86602545825024957</v>
      </c>
      <c r="Z27">
        <f t="shared" si="2"/>
        <v>3.4641018330009983</v>
      </c>
      <c r="AA27">
        <f t="shared" si="3"/>
        <v>18.186534623255241</v>
      </c>
      <c r="AB27">
        <f t="shared" si="4"/>
        <v>34.641018330009985</v>
      </c>
      <c r="AC27">
        <f t="shared" si="5"/>
        <v>46.765374745513476</v>
      </c>
      <c r="AD27">
        <f t="shared" si="6"/>
        <v>51.961527495014977</v>
      </c>
      <c r="AE27">
        <f t="shared" si="7"/>
        <v>63.21985845226822</v>
      </c>
      <c r="AF27">
        <f t="shared" si="8"/>
        <v>74.478189409521462</v>
      </c>
    </row>
    <row r="28" spans="1:32" x14ac:dyDescent="0.2">
      <c r="A28" t="s">
        <v>65</v>
      </c>
      <c r="C28">
        <v>4</v>
      </c>
      <c r="D28">
        <v>22</v>
      </c>
      <c r="E28">
        <v>36</v>
      </c>
      <c r="F28">
        <v>52</v>
      </c>
      <c r="G28">
        <v>68</v>
      </c>
      <c r="H28">
        <f>(G28-F28)/(G$5-F$5)*(H$5-G$5)+G28</f>
        <v>84</v>
      </c>
      <c r="I28">
        <f t="shared" si="9"/>
        <v>100</v>
      </c>
      <c r="J28" s="34">
        <v>78</v>
      </c>
      <c r="X28">
        <v>0.86602545825024957</v>
      </c>
      <c r="Z28">
        <f t="shared" si="2"/>
        <v>3.4641018330009983</v>
      </c>
      <c r="AA28">
        <f t="shared" si="3"/>
        <v>19.05256008150549</v>
      </c>
      <c r="AB28">
        <f t="shared" si="4"/>
        <v>31.176916497008985</v>
      </c>
      <c r="AC28">
        <f t="shared" si="5"/>
        <v>45.033323829012978</v>
      </c>
      <c r="AD28">
        <f t="shared" si="6"/>
        <v>58.889731161016968</v>
      </c>
      <c r="AE28">
        <f t="shared" si="7"/>
        <v>72.746138493020965</v>
      </c>
      <c r="AF28">
        <f t="shared" si="8"/>
        <v>86.602545825024961</v>
      </c>
    </row>
    <row r="29" spans="1:32" x14ac:dyDescent="0.2">
      <c r="A29" t="s">
        <v>66</v>
      </c>
      <c r="C29">
        <v>20</v>
      </c>
      <c r="D29">
        <v>27</v>
      </c>
      <c r="E29">
        <v>39</v>
      </c>
      <c r="F29">
        <v>51</v>
      </c>
      <c r="G29">
        <v>56</v>
      </c>
      <c r="H29">
        <v>65</v>
      </c>
      <c r="I29">
        <f t="shared" si="9"/>
        <v>74</v>
      </c>
      <c r="J29" s="34">
        <v>81.900000000000006</v>
      </c>
      <c r="X29">
        <v>0.86602545825024957</v>
      </c>
      <c r="Z29">
        <f t="shared" si="2"/>
        <v>17.320509165004992</v>
      </c>
      <c r="AA29">
        <f t="shared" si="3"/>
        <v>23.382687372756738</v>
      </c>
      <c r="AB29">
        <f t="shared" si="4"/>
        <v>33.774992871759736</v>
      </c>
      <c r="AC29">
        <f t="shared" si="5"/>
        <v>44.16729837076273</v>
      </c>
      <c r="AD29">
        <f t="shared" si="6"/>
        <v>48.497425662013974</v>
      </c>
      <c r="AE29">
        <f t="shared" si="7"/>
        <v>56.291654786266221</v>
      </c>
      <c r="AF29">
        <f t="shared" si="8"/>
        <v>64.085883910518461</v>
      </c>
    </row>
    <row r="30" spans="1:32" x14ac:dyDescent="0.2">
      <c r="A30" t="s">
        <v>67</v>
      </c>
      <c r="C30">
        <v>9</v>
      </c>
      <c r="D30">
        <v>35</v>
      </c>
      <c r="E30">
        <v>44</v>
      </c>
      <c r="F30">
        <v>42</v>
      </c>
      <c r="G30">
        <v>54</v>
      </c>
      <c r="H30">
        <v>72</v>
      </c>
      <c r="I30">
        <f t="shared" si="9"/>
        <v>90</v>
      </c>
      <c r="J30" s="34">
        <v>97.4</v>
      </c>
      <c r="X30">
        <v>0.86602545825024957</v>
      </c>
      <c r="Z30">
        <f t="shared" si="2"/>
        <v>7.7942291242522463</v>
      </c>
      <c r="AA30">
        <f t="shared" si="3"/>
        <v>30.310891038758736</v>
      </c>
      <c r="AB30">
        <f t="shared" si="4"/>
        <v>38.10512016301098</v>
      </c>
      <c r="AC30">
        <f t="shared" si="5"/>
        <v>36.373069246510482</v>
      </c>
      <c r="AD30">
        <f t="shared" si="6"/>
        <v>46.765374745513476</v>
      </c>
      <c r="AE30">
        <f t="shared" si="7"/>
        <v>62.353832994017971</v>
      </c>
      <c r="AF30">
        <f t="shared" si="8"/>
        <v>77.942291242522458</v>
      </c>
    </row>
    <row r="31" spans="1:32" x14ac:dyDescent="0.2">
      <c r="A31" t="s">
        <v>68</v>
      </c>
      <c r="C31">
        <v>13</v>
      </c>
      <c r="D31">
        <v>38</v>
      </c>
      <c r="E31">
        <v>46</v>
      </c>
      <c r="F31">
        <v>61</v>
      </c>
      <c r="G31">
        <v>71</v>
      </c>
      <c r="H31">
        <f>(G31-F31)/(G$5-F$5)*(H$5-G$5)+G31</f>
        <v>81</v>
      </c>
      <c r="I31">
        <f t="shared" si="9"/>
        <v>91</v>
      </c>
      <c r="J31" s="34">
        <v>61.8</v>
      </c>
      <c r="X31">
        <v>0.86602545825024957</v>
      </c>
      <c r="Z31">
        <f t="shared" si="2"/>
        <v>11.258330957253245</v>
      </c>
      <c r="AA31">
        <f t="shared" si="3"/>
        <v>32.908967413509487</v>
      </c>
      <c r="AB31">
        <f t="shared" si="4"/>
        <v>39.837171079511478</v>
      </c>
      <c r="AC31">
        <f t="shared" si="5"/>
        <v>52.827552953265226</v>
      </c>
      <c r="AD31">
        <f t="shared" si="6"/>
        <v>61.487807535767722</v>
      </c>
      <c r="AE31">
        <f t="shared" si="7"/>
        <v>70.148062118270218</v>
      </c>
      <c r="AF31">
        <f t="shared" si="8"/>
        <v>78.808316700772707</v>
      </c>
    </row>
    <row r="32" spans="1:32" x14ac:dyDescent="0.2">
      <c r="A32" t="s">
        <v>69</v>
      </c>
      <c r="C32">
        <v>9</v>
      </c>
      <c r="D32">
        <v>24</v>
      </c>
      <c r="E32">
        <v>44</v>
      </c>
      <c r="F32">
        <v>54</v>
      </c>
      <c r="G32">
        <v>65</v>
      </c>
      <c r="H32">
        <v>69</v>
      </c>
      <c r="I32">
        <f t="shared" si="9"/>
        <v>73</v>
      </c>
      <c r="J32" s="34">
        <v>71.599999999999994</v>
      </c>
      <c r="X32">
        <v>0.86602545825024957</v>
      </c>
      <c r="Z32">
        <f t="shared" si="2"/>
        <v>7.7942291242522463</v>
      </c>
      <c r="AA32">
        <f t="shared" si="3"/>
        <v>20.784610998005988</v>
      </c>
      <c r="AB32">
        <f t="shared" si="4"/>
        <v>38.10512016301098</v>
      </c>
      <c r="AC32">
        <f t="shared" si="5"/>
        <v>46.765374745513476</v>
      </c>
      <c r="AD32">
        <f t="shared" si="6"/>
        <v>56.291654786266221</v>
      </c>
      <c r="AE32">
        <f t="shared" si="7"/>
        <v>59.755756619267217</v>
      </c>
      <c r="AF32">
        <f t="shared" si="8"/>
        <v>63.21985845226822</v>
      </c>
    </row>
    <row r="33" spans="1:32" x14ac:dyDescent="0.2">
      <c r="A33" t="s">
        <v>70</v>
      </c>
      <c r="C33">
        <v>13</v>
      </c>
      <c r="D33">
        <v>33</v>
      </c>
      <c r="E33">
        <v>49</v>
      </c>
      <c r="F33">
        <v>67</v>
      </c>
      <c r="G33">
        <v>70</v>
      </c>
      <c r="H33">
        <f>(G33-F33)/(G$5-F$5)*(H$5-G$5)+G33</f>
        <v>73</v>
      </c>
      <c r="I33">
        <f t="shared" si="9"/>
        <v>76</v>
      </c>
      <c r="J33" s="34">
        <v>58.9</v>
      </c>
      <c r="X33">
        <v>0.86602545825024957</v>
      </c>
      <c r="Z33">
        <f t="shared" si="2"/>
        <v>11.258330957253245</v>
      </c>
      <c r="AA33">
        <f t="shared" si="3"/>
        <v>28.578840122258235</v>
      </c>
      <c r="AB33">
        <f t="shared" si="4"/>
        <v>42.435247454262232</v>
      </c>
      <c r="AC33">
        <f t="shared" si="5"/>
        <v>58.023705702766719</v>
      </c>
      <c r="AD33">
        <f t="shared" si="6"/>
        <v>60.621782077517473</v>
      </c>
      <c r="AE33">
        <f t="shared" si="7"/>
        <v>63.21985845226822</v>
      </c>
      <c r="AF33">
        <f t="shared" si="8"/>
        <v>65.817934827018973</v>
      </c>
    </row>
    <row r="34" spans="1:32" x14ac:dyDescent="0.2">
      <c r="A34" t="s">
        <v>71</v>
      </c>
      <c r="C34">
        <v>7</v>
      </c>
      <c r="D34">
        <v>27</v>
      </c>
      <c r="E34">
        <v>46</v>
      </c>
      <c r="F34">
        <v>60</v>
      </c>
      <c r="G34">
        <v>54</v>
      </c>
      <c r="H34">
        <v>52</v>
      </c>
      <c r="I34">
        <v>65</v>
      </c>
      <c r="J34" s="34">
        <v>67.900000000000006</v>
      </c>
      <c r="X34">
        <v>0.76604453647884152</v>
      </c>
      <c r="Z34">
        <f t="shared" si="2"/>
        <v>5.3623117553518904</v>
      </c>
      <c r="AA34">
        <f t="shared" si="3"/>
        <v>20.683202484928721</v>
      </c>
      <c r="AB34">
        <f t="shared" si="4"/>
        <v>35.238048678026708</v>
      </c>
      <c r="AC34">
        <f t="shared" si="5"/>
        <v>45.962672188730494</v>
      </c>
      <c r="AD34">
        <f t="shared" si="6"/>
        <v>41.366404969857442</v>
      </c>
      <c r="AE34">
        <f t="shared" si="7"/>
        <v>39.83431589689976</v>
      </c>
      <c r="AF34">
        <f t="shared" si="8"/>
        <v>49.792894871124702</v>
      </c>
    </row>
    <row r="35" spans="1:32" x14ac:dyDescent="0.2">
      <c r="A35" t="s">
        <v>72</v>
      </c>
      <c r="C35">
        <v>11</v>
      </c>
      <c r="D35">
        <v>22</v>
      </c>
      <c r="E35">
        <v>40</v>
      </c>
      <c r="F35">
        <v>49</v>
      </c>
      <c r="G35">
        <v>58</v>
      </c>
      <c r="H35">
        <v>66</v>
      </c>
      <c r="I35">
        <f>(H35-G35)/(H$5-G$5)*(I$5-H$5)+H35</f>
        <v>74</v>
      </c>
      <c r="J35" s="34">
        <v>81.3</v>
      </c>
      <c r="X35">
        <v>0.76604453647884152</v>
      </c>
      <c r="Z35">
        <f t="shared" si="2"/>
        <v>8.4264899012672565</v>
      </c>
      <c r="AA35">
        <f t="shared" si="3"/>
        <v>16.852979802534513</v>
      </c>
      <c r="AB35">
        <f t="shared" si="4"/>
        <v>30.641781459153663</v>
      </c>
      <c r="AC35">
        <f t="shared" si="5"/>
        <v>37.536182287463234</v>
      </c>
      <c r="AD35">
        <f t="shared" si="6"/>
        <v>44.430583115772805</v>
      </c>
      <c r="AE35">
        <f t="shared" si="7"/>
        <v>50.558939407603539</v>
      </c>
      <c r="AF35">
        <f t="shared" si="8"/>
        <v>56.687295699434273</v>
      </c>
    </row>
    <row r="36" spans="1:32" x14ac:dyDescent="0.2">
      <c r="A36" t="s">
        <v>73</v>
      </c>
      <c r="C36">
        <v>16</v>
      </c>
      <c r="D36">
        <v>37</v>
      </c>
      <c r="E36">
        <v>49</v>
      </c>
      <c r="F36">
        <v>47</v>
      </c>
      <c r="G36">
        <v>54</v>
      </c>
      <c r="H36">
        <v>57</v>
      </c>
      <c r="I36">
        <v>67</v>
      </c>
      <c r="J36" s="34">
        <v>74.7</v>
      </c>
      <c r="X36">
        <v>0.76604453647884152</v>
      </c>
      <c r="Z36">
        <f t="shared" si="2"/>
        <v>12.256712583661464</v>
      </c>
      <c r="AA36">
        <f t="shared" si="3"/>
        <v>28.343647849717136</v>
      </c>
      <c r="AB36">
        <f t="shared" si="4"/>
        <v>37.536182287463234</v>
      </c>
      <c r="AC36">
        <f t="shared" si="5"/>
        <v>36.004093214505552</v>
      </c>
      <c r="AD36">
        <f t="shared" si="6"/>
        <v>41.366404969857442</v>
      </c>
      <c r="AE36">
        <f t="shared" si="7"/>
        <v>43.664538579293968</v>
      </c>
      <c r="AF36">
        <f t="shared" si="8"/>
        <v>51.324983944082383</v>
      </c>
    </row>
    <row r="37" spans="1:32" x14ac:dyDescent="0.2">
      <c r="A37" t="s">
        <v>74</v>
      </c>
      <c r="C37">
        <v>15</v>
      </c>
      <c r="D37">
        <v>45</v>
      </c>
      <c r="E37">
        <v>51</v>
      </c>
      <c r="F37">
        <v>62</v>
      </c>
      <c r="G37">
        <v>64</v>
      </c>
      <c r="H37">
        <v>75</v>
      </c>
      <c r="I37">
        <f t="shared" ref="I37:I47" si="10">(H37-G37)/(H$5-G$5)*(I$5-H$5)+H37</f>
        <v>86</v>
      </c>
      <c r="J37" s="34">
        <v>50.2</v>
      </c>
      <c r="X37">
        <v>0.76604453647884152</v>
      </c>
      <c r="Z37">
        <f t="shared" si="2"/>
        <v>11.490668047182623</v>
      </c>
      <c r="AA37">
        <f t="shared" si="3"/>
        <v>34.47200414154787</v>
      </c>
      <c r="AB37">
        <f t="shared" si="4"/>
        <v>39.068271360420916</v>
      </c>
      <c r="AC37">
        <f t="shared" si="5"/>
        <v>47.494761261688176</v>
      </c>
      <c r="AD37">
        <f t="shared" si="6"/>
        <v>49.026850334645857</v>
      </c>
      <c r="AE37">
        <f t="shared" si="7"/>
        <v>57.453340235913117</v>
      </c>
      <c r="AF37">
        <f t="shared" si="8"/>
        <v>65.879830137180377</v>
      </c>
    </row>
    <row r="38" spans="1:32" x14ac:dyDescent="0.2">
      <c r="A38" t="s">
        <v>75</v>
      </c>
      <c r="C38">
        <v>15</v>
      </c>
      <c r="D38">
        <v>39</v>
      </c>
      <c r="E38">
        <v>51</v>
      </c>
      <c r="F38">
        <v>66</v>
      </c>
      <c r="G38" s="2">
        <v>72</v>
      </c>
      <c r="H38">
        <f>(G38-F38)/(G$5-F$5)*(H$5-G$5)+G38</f>
        <v>78</v>
      </c>
      <c r="I38">
        <f t="shared" si="10"/>
        <v>84</v>
      </c>
      <c r="J38" s="34">
        <v>55.2</v>
      </c>
      <c r="X38">
        <v>0.76604453647884152</v>
      </c>
      <c r="Z38">
        <f t="shared" si="2"/>
        <v>11.490668047182623</v>
      </c>
      <c r="AA38">
        <f t="shared" si="3"/>
        <v>29.875736922674818</v>
      </c>
      <c r="AB38">
        <f t="shared" si="4"/>
        <v>39.068271360420916</v>
      </c>
      <c r="AC38">
        <f t="shared" si="5"/>
        <v>50.558939407603539</v>
      </c>
      <c r="AD38">
        <f t="shared" si="6"/>
        <v>55.155206626476591</v>
      </c>
      <c r="AE38">
        <f t="shared" si="7"/>
        <v>59.751473845349636</v>
      </c>
      <c r="AF38">
        <f t="shared" si="8"/>
        <v>64.347741064222689</v>
      </c>
    </row>
    <row r="39" spans="1:32" x14ac:dyDescent="0.2">
      <c r="A39" t="s">
        <v>76</v>
      </c>
      <c r="C39">
        <v>14</v>
      </c>
      <c r="D39">
        <v>31</v>
      </c>
      <c r="E39">
        <v>63</v>
      </c>
      <c r="F39">
        <v>72</v>
      </c>
      <c r="G39" s="2">
        <v>79</v>
      </c>
      <c r="H39">
        <f>(G39-F39)/(G$5-F$5)*(H$5-G$5)+G39</f>
        <v>86</v>
      </c>
      <c r="I39">
        <f t="shared" si="10"/>
        <v>93</v>
      </c>
      <c r="J39" s="34">
        <v>53</v>
      </c>
      <c r="X39">
        <v>0.76604453647884152</v>
      </c>
      <c r="Z39">
        <f t="shared" si="2"/>
        <v>10.724623510703781</v>
      </c>
      <c r="AA39">
        <f t="shared" si="3"/>
        <v>23.747380630844088</v>
      </c>
      <c r="AB39">
        <f t="shared" si="4"/>
        <v>48.260805798167013</v>
      </c>
      <c r="AC39">
        <f t="shared" si="5"/>
        <v>55.155206626476591</v>
      </c>
      <c r="AD39">
        <f t="shared" si="6"/>
        <v>60.517518381828481</v>
      </c>
      <c r="AE39">
        <f t="shared" si="7"/>
        <v>65.879830137180377</v>
      </c>
      <c r="AF39">
        <f t="shared" si="8"/>
        <v>71.24214189253226</v>
      </c>
    </row>
    <row r="40" spans="1:32" x14ac:dyDescent="0.2">
      <c r="A40" t="s">
        <v>77</v>
      </c>
      <c r="C40">
        <v>13</v>
      </c>
      <c r="D40">
        <v>37</v>
      </c>
      <c r="E40">
        <v>57</v>
      </c>
      <c r="F40">
        <v>66</v>
      </c>
      <c r="G40">
        <v>66</v>
      </c>
      <c r="H40">
        <v>67</v>
      </c>
      <c r="I40">
        <f t="shared" si="10"/>
        <v>68</v>
      </c>
      <c r="J40" s="34">
        <v>52</v>
      </c>
      <c r="X40">
        <v>0.76604453647884152</v>
      </c>
      <c r="Z40">
        <f t="shared" si="2"/>
        <v>9.95857897422494</v>
      </c>
      <c r="AA40">
        <f t="shared" si="3"/>
        <v>28.343647849717136</v>
      </c>
      <c r="AB40">
        <f t="shared" si="4"/>
        <v>43.664538579293968</v>
      </c>
      <c r="AC40">
        <f t="shared" si="5"/>
        <v>50.558939407603539</v>
      </c>
      <c r="AD40">
        <f t="shared" si="6"/>
        <v>50.558939407603539</v>
      </c>
      <c r="AE40">
        <f t="shared" si="7"/>
        <v>51.324983944082383</v>
      </c>
      <c r="AF40">
        <f t="shared" si="8"/>
        <v>52.091028480561221</v>
      </c>
    </row>
    <row r="41" spans="1:32" x14ac:dyDescent="0.2">
      <c r="A41" t="s">
        <v>78</v>
      </c>
      <c r="C41">
        <v>9</v>
      </c>
      <c r="D41">
        <v>13</v>
      </c>
      <c r="E41">
        <v>42</v>
      </c>
      <c r="F41">
        <v>51</v>
      </c>
      <c r="G41">
        <v>53</v>
      </c>
      <c r="H41">
        <v>66</v>
      </c>
      <c r="I41">
        <f t="shared" si="10"/>
        <v>79</v>
      </c>
      <c r="J41" s="34">
        <v>82.4</v>
      </c>
      <c r="X41">
        <v>0.64278774876398148</v>
      </c>
      <c r="Z41">
        <f t="shared" si="2"/>
        <v>5.7850897388758336</v>
      </c>
      <c r="AA41">
        <f t="shared" si="3"/>
        <v>8.3562407339317595</v>
      </c>
      <c r="AB41">
        <f t="shared" si="4"/>
        <v>26.997085448087223</v>
      </c>
      <c r="AC41">
        <f t="shared" si="5"/>
        <v>32.782175186963059</v>
      </c>
      <c r="AD41">
        <f t="shared" si="6"/>
        <v>34.067750684491017</v>
      </c>
      <c r="AE41">
        <f t="shared" si="7"/>
        <v>42.42399141842278</v>
      </c>
      <c r="AF41">
        <f t="shared" si="8"/>
        <v>50.780232152354536</v>
      </c>
    </row>
    <row r="42" spans="1:32" x14ac:dyDescent="0.2">
      <c r="A42" t="s">
        <v>79</v>
      </c>
      <c r="C42">
        <v>14</v>
      </c>
      <c r="D42">
        <v>25</v>
      </c>
      <c r="E42">
        <v>47</v>
      </c>
      <c r="F42">
        <v>60</v>
      </c>
      <c r="G42">
        <v>56</v>
      </c>
      <c r="H42">
        <v>65</v>
      </c>
      <c r="I42">
        <f t="shared" si="10"/>
        <v>74</v>
      </c>
      <c r="J42" s="34">
        <v>69.2</v>
      </c>
      <c r="X42">
        <v>0.64278774876398148</v>
      </c>
      <c r="Z42">
        <f t="shared" si="2"/>
        <v>8.9990284826957403</v>
      </c>
      <c r="AA42">
        <f t="shared" si="3"/>
        <v>16.069693719099536</v>
      </c>
      <c r="AB42">
        <f t="shared" si="4"/>
        <v>30.211024191907129</v>
      </c>
      <c r="AC42">
        <f t="shared" si="5"/>
        <v>38.567264925838892</v>
      </c>
      <c r="AD42">
        <f t="shared" si="6"/>
        <v>35.996113930782961</v>
      </c>
      <c r="AE42">
        <f t="shared" si="7"/>
        <v>41.781203669658794</v>
      </c>
      <c r="AF42">
        <f t="shared" si="8"/>
        <v>47.566293408534627</v>
      </c>
    </row>
    <row r="43" spans="1:32" x14ac:dyDescent="0.2">
      <c r="A43" t="s">
        <v>80</v>
      </c>
      <c r="C43">
        <v>13</v>
      </c>
      <c r="D43">
        <v>47</v>
      </c>
      <c r="E43">
        <v>44</v>
      </c>
      <c r="F43">
        <v>51</v>
      </c>
      <c r="G43">
        <v>60</v>
      </c>
      <c r="H43">
        <v>67</v>
      </c>
      <c r="I43">
        <f t="shared" si="10"/>
        <v>74</v>
      </c>
      <c r="J43" s="34">
        <v>60.1</v>
      </c>
      <c r="X43">
        <v>0.64278774876398148</v>
      </c>
      <c r="Z43">
        <f t="shared" si="2"/>
        <v>8.3562407339317595</v>
      </c>
      <c r="AA43">
        <f t="shared" si="3"/>
        <v>30.211024191907129</v>
      </c>
      <c r="AB43">
        <f t="shared" si="4"/>
        <v>28.282660945615184</v>
      </c>
      <c r="AC43">
        <f t="shared" si="5"/>
        <v>32.782175186963059</v>
      </c>
      <c r="AD43">
        <f t="shared" si="6"/>
        <v>38.567264925838892</v>
      </c>
      <c r="AE43">
        <f t="shared" si="7"/>
        <v>43.066779167186759</v>
      </c>
      <c r="AF43">
        <f t="shared" si="8"/>
        <v>47.566293408534627</v>
      </c>
    </row>
    <row r="44" spans="1:32" x14ac:dyDescent="0.2">
      <c r="A44" t="s">
        <v>81</v>
      </c>
      <c r="C44">
        <v>21</v>
      </c>
      <c r="D44">
        <v>42</v>
      </c>
      <c r="E44">
        <v>58</v>
      </c>
      <c r="F44">
        <v>52</v>
      </c>
      <c r="G44">
        <v>61</v>
      </c>
      <c r="H44">
        <v>62</v>
      </c>
      <c r="I44">
        <f t="shared" si="10"/>
        <v>63</v>
      </c>
      <c r="J44" s="34">
        <v>50</v>
      </c>
      <c r="X44">
        <v>0.64278774876398148</v>
      </c>
      <c r="Z44">
        <f t="shared" si="2"/>
        <v>13.498542724043611</v>
      </c>
      <c r="AA44">
        <f t="shared" si="3"/>
        <v>26.997085448087223</v>
      </c>
      <c r="AB44">
        <f t="shared" si="4"/>
        <v>37.281689428310926</v>
      </c>
      <c r="AC44">
        <f t="shared" si="5"/>
        <v>33.424962935727038</v>
      </c>
      <c r="AD44">
        <f t="shared" si="6"/>
        <v>39.210052674602871</v>
      </c>
      <c r="AE44">
        <f t="shared" si="7"/>
        <v>39.85284042336685</v>
      </c>
      <c r="AF44">
        <f t="shared" si="8"/>
        <v>40.495628172130836</v>
      </c>
    </row>
    <row r="45" spans="1:32" x14ac:dyDescent="0.2">
      <c r="A45" t="s">
        <v>82</v>
      </c>
      <c r="C45">
        <v>17</v>
      </c>
      <c r="D45">
        <v>49</v>
      </c>
      <c r="E45">
        <v>42</v>
      </c>
      <c r="F45">
        <v>57</v>
      </c>
      <c r="G45">
        <v>61</v>
      </c>
      <c r="H45">
        <v>65</v>
      </c>
      <c r="I45">
        <f t="shared" si="10"/>
        <v>69</v>
      </c>
      <c r="J45" s="34">
        <v>56.9</v>
      </c>
      <c r="X45">
        <v>0.64278774876398148</v>
      </c>
      <c r="Z45">
        <f t="shared" si="2"/>
        <v>10.927391728987685</v>
      </c>
      <c r="AA45">
        <f t="shared" si="3"/>
        <v>31.496599689435094</v>
      </c>
      <c r="AB45">
        <f t="shared" si="4"/>
        <v>26.997085448087223</v>
      </c>
      <c r="AC45">
        <f t="shared" si="5"/>
        <v>36.638901679546947</v>
      </c>
      <c r="AD45">
        <f t="shared" si="6"/>
        <v>39.210052674602871</v>
      </c>
      <c r="AE45">
        <f t="shared" si="7"/>
        <v>41.781203669658794</v>
      </c>
      <c r="AF45">
        <f t="shared" si="8"/>
        <v>44.352354664714724</v>
      </c>
    </row>
    <row r="46" spans="1:32" x14ac:dyDescent="0.2">
      <c r="A46" t="s">
        <v>83</v>
      </c>
      <c r="C46">
        <v>11</v>
      </c>
      <c r="D46">
        <v>38</v>
      </c>
      <c r="E46">
        <v>42</v>
      </c>
      <c r="F46">
        <v>58</v>
      </c>
      <c r="G46">
        <v>55</v>
      </c>
      <c r="H46">
        <v>65</v>
      </c>
      <c r="I46">
        <f t="shared" si="10"/>
        <v>75</v>
      </c>
      <c r="J46" s="34">
        <v>67.5</v>
      </c>
      <c r="X46">
        <v>0.64278774876398148</v>
      </c>
      <c r="Z46">
        <f t="shared" si="2"/>
        <v>7.0706652364037961</v>
      </c>
      <c r="AA46">
        <f t="shared" si="3"/>
        <v>24.425934453031296</v>
      </c>
      <c r="AB46">
        <f t="shared" si="4"/>
        <v>26.997085448087223</v>
      </c>
      <c r="AC46">
        <f t="shared" si="5"/>
        <v>37.281689428310926</v>
      </c>
      <c r="AD46">
        <f t="shared" si="6"/>
        <v>35.353326182018982</v>
      </c>
      <c r="AE46">
        <f t="shared" si="7"/>
        <v>41.781203669658794</v>
      </c>
      <c r="AF46">
        <f t="shared" si="8"/>
        <v>48.209081157298613</v>
      </c>
    </row>
    <row r="47" spans="1:32" x14ac:dyDescent="0.2">
      <c r="A47" t="s">
        <v>84</v>
      </c>
      <c r="C47">
        <v>11</v>
      </c>
      <c r="D47">
        <v>26</v>
      </c>
      <c r="E47">
        <v>53</v>
      </c>
      <c r="F47">
        <v>46</v>
      </c>
      <c r="G47">
        <v>54</v>
      </c>
      <c r="H47">
        <v>65</v>
      </c>
      <c r="I47">
        <f t="shared" si="10"/>
        <v>76</v>
      </c>
      <c r="J47" s="34">
        <v>81.099999999999994</v>
      </c>
      <c r="X47">
        <v>0.64278774876398148</v>
      </c>
      <c r="Z47">
        <f t="shared" si="2"/>
        <v>7.0706652364037961</v>
      </c>
      <c r="AA47">
        <f t="shared" si="3"/>
        <v>16.712481467863519</v>
      </c>
      <c r="AB47">
        <f t="shared" si="4"/>
        <v>34.067750684491017</v>
      </c>
      <c r="AC47">
        <f t="shared" si="5"/>
        <v>29.568236443143149</v>
      </c>
      <c r="AD47">
        <f t="shared" si="6"/>
        <v>34.710538433255003</v>
      </c>
      <c r="AE47">
        <f t="shared" si="7"/>
        <v>41.781203669658794</v>
      </c>
      <c r="AF47">
        <f t="shared" si="8"/>
        <v>48.851868906062592</v>
      </c>
    </row>
    <row r="48" spans="1:32" x14ac:dyDescent="0.2">
      <c r="A48" t="s">
        <v>88</v>
      </c>
      <c r="C48">
        <v>11</v>
      </c>
      <c r="D48">
        <v>33</v>
      </c>
      <c r="E48">
        <v>39</v>
      </c>
      <c r="F48">
        <v>58</v>
      </c>
      <c r="G48">
        <v>60</v>
      </c>
      <c r="H48">
        <v>63</v>
      </c>
      <c r="I48">
        <v>70</v>
      </c>
      <c r="J48" s="34">
        <v>71.3</v>
      </c>
      <c r="X48">
        <v>0.50000018867510931</v>
      </c>
      <c r="Z48">
        <f t="shared" si="2"/>
        <v>5.5000020754262025</v>
      </c>
      <c r="AA48">
        <f t="shared" si="3"/>
        <v>16.500006226278607</v>
      </c>
      <c r="AB48">
        <f t="shared" si="4"/>
        <v>19.500007358329263</v>
      </c>
      <c r="AC48">
        <f t="shared" si="5"/>
        <v>29.00001094315634</v>
      </c>
      <c r="AD48">
        <f t="shared" si="6"/>
        <v>30.000011320506559</v>
      </c>
      <c r="AE48">
        <f t="shared" si="7"/>
        <v>31.500011886531887</v>
      </c>
      <c r="AF48">
        <f t="shared" si="8"/>
        <v>35.000013207257652</v>
      </c>
    </row>
    <row r="49" spans="1:32" x14ac:dyDescent="0.2">
      <c r="A49" t="s">
        <v>89</v>
      </c>
      <c r="C49">
        <v>7</v>
      </c>
      <c r="D49">
        <v>39</v>
      </c>
      <c r="E49">
        <v>46</v>
      </c>
      <c r="F49">
        <v>63</v>
      </c>
      <c r="G49">
        <v>64</v>
      </c>
      <c r="H49">
        <v>72</v>
      </c>
      <c r="I49">
        <f>(H49-G49)/(H$5-G$5)*(I$5-H$5)+H49</f>
        <v>80</v>
      </c>
      <c r="J49" s="34">
        <v>57.9</v>
      </c>
      <c r="X49">
        <v>0.50000018867510931</v>
      </c>
      <c r="Z49">
        <f t="shared" si="2"/>
        <v>3.5000013207257652</v>
      </c>
      <c r="AA49">
        <f t="shared" si="3"/>
        <v>19.500007358329263</v>
      </c>
      <c r="AB49">
        <f t="shared" si="4"/>
        <v>23.000008679055028</v>
      </c>
      <c r="AC49">
        <f t="shared" si="5"/>
        <v>31.500011886531887</v>
      </c>
      <c r="AD49">
        <f t="shared" si="6"/>
        <v>32.000012075206996</v>
      </c>
      <c r="AE49">
        <f t="shared" si="7"/>
        <v>36.000013584607871</v>
      </c>
      <c r="AF49">
        <f t="shared" si="8"/>
        <v>40.000015094008745</v>
      </c>
    </row>
    <row r="50" spans="1:32" x14ac:dyDescent="0.2">
      <c r="A50" t="s">
        <v>90</v>
      </c>
      <c r="C50">
        <v>11</v>
      </c>
      <c r="D50">
        <v>41</v>
      </c>
      <c r="E50">
        <v>54</v>
      </c>
      <c r="F50">
        <v>58</v>
      </c>
      <c r="G50">
        <v>67</v>
      </c>
      <c r="H50">
        <f>(G50-F50)/(G$5-F$5)*(H$5-G$5)+G50</f>
        <v>76</v>
      </c>
      <c r="I50">
        <f>(H50-G50)/(H$5-G$5)*(I$5-H$5)+H50</f>
        <v>85</v>
      </c>
      <c r="J50" s="34">
        <v>51.8</v>
      </c>
      <c r="X50">
        <v>0.50000018867510931</v>
      </c>
      <c r="Z50">
        <f t="shared" si="2"/>
        <v>5.5000020754262025</v>
      </c>
      <c r="AA50">
        <f t="shared" si="3"/>
        <v>20.500007735679482</v>
      </c>
      <c r="AB50">
        <f t="shared" si="4"/>
        <v>27.000010188455903</v>
      </c>
      <c r="AC50">
        <f t="shared" si="5"/>
        <v>29.00001094315634</v>
      </c>
      <c r="AD50">
        <f t="shared" si="6"/>
        <v>33.500012641232324</v>
      </c>
      <c r="AE50">
        <f t="shared" si="7"/>
        <v>38.000014339308308</v>
      </c>
      <c r="AF50">
        <f t="shared" si="8"/>
        <v>42.500016037384292</v>
      </c>
    </row>
    <row r="51" spans="1:32" x14ac:dyDescent="0.2">
      <c r="A51" t="s">
        <v>91</v>
      </c>
      <c r="C51">
        <v>16</v>
      </c>
      <c r="D51">
        <v>49</v>
      </c>
      <c r="E51">
        <v>47</v>
      </c>
      <c r="F51">
        <v>47</v>
      </c>
      <c r="G51">
        <v>69</v>
      </c>
      <c r="H51">
        <v>65</v>
      </c>
      <c r="I51">
        <f>(H51-G51)/(H$5-G$5)*(I$5-H$5)+H51</f>
        <v>61</v>
      </c>
      <c r="J51" s="34">
        <v>56.8</v>
      </c>
      <c r="X51">
        <v>0.50000018867510931</v>
      </c>
      <c r="Z51">
        <f t="shared" si="2"/>
        <v>8.000003018801749</v>
      </c>
      <c r="AA51">
        <f t="shared" si="3"/>
        <v>24.500009245080356</v>
      </c>
      <c r="AB51">
        <f t="shared" si="4"/>
        <v>23.500008867730138</v>
      </c>
      <c r="AC51">
        <f t="shared" si="5"/>
        <v>23.500008867730138</v>
      </c>
      <c r="AD51">
        <f t="shared" si="6"/>
        <v>34.500013018582543</v>
      </c>
      <c r="AE51">
        <f t="shared" si="7"/>
        <v>32.500012263882105</v>
      </c>
      <c r="AF51">
        <f t="shared" si="8"/>
        <v>30.500011509181668</v>
      </c>
    </row>
    <row r="52" spans="1:32" x14ac:dyDescent="0.2">
      <c r="A52" t="s">
        <v>92</v>
      </c>
      <c r="C52">
        <v>17</v>
      </c>
      <c r="D52">
        <v>44</v>
      </c>
      <c r="E52">
        <v>50</v>
      </c>
      <c r="F52">
        <v>45</v>
      </c>
      <c r="G52">
        <v>66</v>
      </c>
      <c r="H52">
        <v>57</v>
      </c>
      <c r="I52">
        <v>67</v>
      </c>
      <c r="J52" s="34">
        <v>60.2</v>
      </c>
      <c r="X52">
        <v>0.50000018867510931</v>
      </c>
      <c r="Z52">
        <f t="shared" si="2"/>
        <v>8.5000032074768583</v>
      </c>
      <c r="AA52">
        <f t="shared" si="3"/>
        <v>22.00000830170481</v>
      </c>
      <c r="AB52">
        <f t="shared" si="4"/>
        <v>25.000009433755466</v>
      </c>
      <c r="AC52">
        <f t="shared" si="5"/>
        <v>22.500008490379919</v>
      </c>
      <c r="AD52">
        <f t="shared" si="6"/>
        <v>33.000012452557215</v>
      </c>
      <c r="AE52">
        <f t="shared" si="7"/>
        <v>28.500010754481231</v>
      </c>
      <c r="AF52">
        <f t="shared" si="8"/>
        <v>33.500012641232324</v>
      </c>
    </row>
    <row r="53" spans="1:32" x14ac:dyDescent="0.2">
      <c r="A53" t="s">
        <v>93</v>
      </c>
      <c r="C53">
        <v>13</v>
      </c>
      <c r="D53">
        <v>24</v>
      </c>
      <c r="E53">
        <v>38</v>
      </c>
      <c r="F53">
        <v>46</v>
      </c>
      <c r="G53">
        <v>58</v>
      </c>
      <c r="H53">
        <v>56</v>
      </c>
      <c r="I53">
        <v>69</v>
      </c>
      <c r="J53" s="34">
        <v>89.2</v>
      </c>
      <c r="X53">
        <v>0.50000018867510931</v>
      </c>
      <c r="Z53">
        <f t="shared" si="2"/>
        <v>6.5000024527764211</v>
      </c>
      <c r="AA53">
        <f t="shared" si="3"/>
        <v>12.000004528202624</v>
      </c>
      <c r="AB53">
        <f t="shared" si="4"/>
        <v>19.000007169654154</v>
      </c>
      <c r="AC53">
        <f t="shared" si="5"/>
        <v>23.000008679055028</v>
      </c>
      <c r="AD53">
        <f t="shared" si="6"/>
        <v>29.00001094315634</v>
      </c>
      <c r="AE53">
        <f t="shared" si="7"/>
        <v>28.000010565806122</v>
      </c>
      <c r="AF53">
        <f t="shared" si="8"/>
        <v>34.500013018582543</v>
      </c>
    </row>
    <row r="54" spans="1:32" x14ac:dyDescent="0.2">
      <c r="A54" t="s">
        <v>94</v>
      </c>
      <c r="C54">
        <v>13</v>
      </c>
      <c r="D54">
        <v>31</v>
      </c>
      <c r="E54">
        <v>38</v>
      </c>
      <c r="F54">
        <v>49</v>
      </c>
      <c r="G54">
        <v>57</v>
      </c>
      <c r="H54">
        <v>60</v>
      </c>
      <c r="I54">
        <v>55</v>
      </c>
      <c r="J54" s="34">
        <v>80</v>
      </c>
      <c r="X54">
        <v>0.50000018867510931</v>
      </c>
      <c r="Z54">
        <f t="shared" si="2"/>
        <v>6.5000024527764211</v>
      </c>
      <c r="AA54">
        <f t="shared" si="3"/>
        <v>15.500005848928389</v>
      </c>
      <c r="AB54">
        <f t="shared" si="4"/>
        <v>19.000007169654154</v>
      </c>
      <c r="AC54">
        <f t="shared" si="5"/>
        <v>24.500009245080356</v>
      </c>
      <c r="AD54">
        <f t="shared" si="6"/>
        <v>28.500010754481231</v>
      </c>
      <c r="AE54">
        <f t="shared" si="7"/>
        <v>30.000011320506559</v>
      </c>
      <c r="AF54">
        <f t="shared" si="8"/>
        <v>27.500010377131012</v>
      </c>
    </row>
    <row r="55" spans="1:32" x14ac:dyDescent="0.2">
      <c r="A55" t="s">
        <v>95</v>
      </c>
      <c r="C55">
        <v>5</v>
      </c>
      <c r="D55">
        <v>44</v>
      </c>
      <c r="E55">
        <v>63</v>
      </c>
      <c r="F55">
        <v>62</v>
      </c>
      <c r="G55">
        <v>63</v>
      </c>
      <c r="H55">
        <v>68</v>
      </c>
      <c r="I55">
        <f t="shared" ref="I55:I60" si="11">(H55-G55)/(H$5-G$5)*(I$5-H$5)+H55</f>
        <v>73</v>
      </c>
      <c r="J55" s="34">
        <v>44.3</v>
      </c>
      <c r="X55">
        <v>0.34202038217091008</v>
      </c>
      <c r="Z55">
        <f t="shared" si="2"/>
        <v>1.7101019108545503</v>
      </c>
      <c r="AA55">
        <f t="shared" si="3"/>
        <v>15.048896815520044</v>
      </c>
      <c r="AB55">
        <f t="shared" si="4"/>
        <v>21.547284076767333</v>
      </c>
      <c r="AC55">
        <f t="shared" si="5"/>
        <v>21.205263694596425</v>
      </c>
      <c r="AD55">
        <f t="shared" si="6"/>
        <v>21.547284076767333</v>
      </c>
      <c r="AE55">
        <f t="shared" si="7"/>
        <v>23.257385987621884</v>
      </c>
      <c r="AF55">
        <f t="shared" si="8"/>
        <v>24.967487898476435</v>
      </c>
    </row>
    <row r="56" spans="1:32" x14ac:dyDescent="0.2">
      <c r="A56" t="s">
        <v>96</v>
      </c>
      <c r="C56">
        <v>9</v>
      </c>
      <c r="D56">
        <v>55</v>
      </c>
      <c r="E56">
        <v>65</v>
      </c>
      <c r="F56">
        <v>67</v>
      </c>
      <c r="G56">
        <v>61</v>
      </c>
      <c r="H56">
        <v>60</v>
      </c>
      <c r="I56">
        <f t="shared" si="11"/>
        <v>59</v>
      </c>
      <c r="J56" s="34">
        <v>38.200000000000003</v>
      </c>
      <c r="X56">
        <v>0.34202038217091008</v>
      </c>
      <c r="Z56">
        <f t="shared" si="2"/>
        <v>3.0781834395381908</v>
      </c>
      <c r="AA56">
        <f t="shared" si="3"/>
        <v>18.811121019400055</v>
      </c>
      <c r="AB56">
        <f t="shared" si="4"/>
        <v>22.231324841109156</v>
      </c>
      <c r="AC56">
        <f t="shared" si="5"/>
        <v>22.915365605450976</v>
      </c>
      <c r="AD56">
        <f t="shared" si="6"/>
        <v>20.863243312425514</v>
      </c>
      <c r="AE56">
        <f t="shared" si="7"/>
        <v>20.521222930254606</v>
      </c>
      <c r="AF56">
        <f t="shared" si="8"/>
        <v>20.179202548083694</v>
      </c>
    </row>
    <row r="57" spans="1:32" x14ac:dyDescent="0.2">
      <c r="A57" t="s">
        <v>97</v>
      </c>
      <c r="C57">
        <v>7</v>
      </c>
      <c r="D57">
        <v>49</v>
      </c>
      <c r="E57">
        <v>56</v>
      </c>
      <c r="F57">
        <v>62</v>
      </c>
      <c r="G57">
        <v>68</v>
      </c>
      <c r="H57">
        <f>(G57-F57)/(G$5-F$5)*(H$5-G$5)+G57</f>
        <v>74</v>
      </c>
      <c r="I57">
        <f t="shared" si="11"/>
        <v>80</v>
      </c>
      <c r="J57" s="34">
        <v>42.7</v>
      </c>
      <c r="X57">
        <v>0.34202038217091008</v>
      </c>
      <c r="Z57">
        <f t="shared" si="2"/>
        <v>2.3941426751963704</v>
      </c>
      <c r="AA57">
        <f t="shared" si="3"/>
        <v>16.758998726374593</v>
      </c>
      <c r="AB57">
        <f t="shared" si="4"/>
        <v>19.153141401570963</v>
      </c>
      <c r="AC57">
        <f t="shared" si="5"/>
        <v>21.205263694596425</v>
      </c>
      <c r="AD57">
        <f t="shared" si="6"/>
        <v>23.257385987621884</v>
      </c>
      <c r="AE57">
        <f t="shared" si="7"/>
        <v>25.309508280647346</v>
      </c>
      <c r="AF57">
        <f t="shared" si="8"/>
        <v>27.361630573672805</v>
      </c>
    </row>
    <row r="58" spans="1:32" x14ac:dyDescent="0.2">
      <c r="A58" t="s">
        <v>98</v>
      </c>
      <c r="C58">
        <v>7</v>
      </c>
      <c r="D58">
        <v>41</v>
      </c>
      <c r="E58">
        <v>59</v>
      </c>
      <c r="F58">
        <v>62</v>
      </c>
      <c r="G58">
        <v>70</v>
      </c>
      <c r="H58">
        <f>(G58-F58)/(G$5-F$5)*(H$5-G$5)+G58</f>
        <v>78</v>
      </c>
      <c r="I58">
        <f t="shared" si="11"/>
        <v>86</v>
      </c>
      <c r="J58" s="34">
        <v>48</v>
      </c>
      <c r="X58">
        <v>0.34202038217091008</v>
      </c>
      <c r="Z58">
        <f t="shared" si="2"/>
        <v>2.3941426751963704</v>
      </c>
      <c r="AA58">
        <f t="shared" si="3"/>
        <v>14.022835669007312</v>
      </c>
      <c r="AB58">
        <f t="shared" si="4"/>
        <v>20.179202548083694</v>
      </c>
      <c r="AC58">
        <f t="shared" si="5"/>
        <v>21.205263694596425</v>
      </c>
      <c r="AD58">
        <f t="shared" si="6"/>
        <v>23.941426751963704</v>
      </c>
      <c r="AE58">
        <f t="shared" si="7"/>
        <v>26.677589809330986</v>
      </c>
      <c r="AF58">
        <f t="shared" si="8"/>
        <v>29.413752866698267</v>
      </c>
    </row>
    <row r="59" spans="1:32" x14ac:dyDescent="0.2">
      <c r="A59" t="s">
        <v>99</v>
      </c>
      <c r="C59">
        <v>10</v>
      </c>
      <c r="D59">
        <v>42</v>
      </c>
      <c r="E59">
        <v>52</v>
      </c>
      <c r="F59">
        <v>52</v>
      </c>
      <c r="G59">
        <v>63</v>
      </c>
      <c r="H59">
        <v>75</v>
      </c>
      <c r="I59">
        <f t="shared" si="11"/>
        <v>87</v>
      </c>
      <c r="J59" s="34">
        <v>54.4</v>
      </c>
      <c r="X59">
        <v>0.34202038217091008</v>
      </c>
      <c r="Z59">
        <f t="shared" si="2"/>
        <v>3.4202038217091006</v>
      </c>
      <c r="AA59">
        <f t="shared" si="3"/>
        <v>14.364856051178224</v>
      </c>
      <c r="AB59">
        <f t="shared" si="4"/>
        <v>17.785059872887324</v>
      </c>
      <c r="AC59">
        <f t="shared" si="5"/>
        <v>17.785059872887324</v>
      </c>
      <c r="AD59">
        <f t="shared" si="6"/>
        <v>21.547284076767333</v>
      </c>
      <c r="AE59">
        <f t="shared" si="7"/>
        <v>25.651528662818254</v>
      </c>
      <c r="AF59">
        <f t="shared" si="8"/>
        <v>29.755773248869176</v>
      </c>
    </row>
    <row r="60" spans="1:32" x14ac:dyDescent="0.2">
      <c r="A60" t="s">
        <v>53</v>
      </c>
      <c r="C60">
        <v>5</v>
      </c>
      <c r="D60">
        <v>27</v>
      </c>
      <c r="E60">
        <v>39</v>
      </c>
      <c r="F60">
        <v>58</v>
      </c>
      <c r="G60">
        <v>60</v>
      </c>
      <c r="H60">
        <v>65</v>
      </c>
      <c r="I60">
        <f t="shared" si="11"/>
        <v>70</v>
      </c>
      <c r="J60" s="34">
        <v>71.900000000000006</v>
      </c>
      <c r="X60">
        <v>0.34202038217091008</v>
      </c>
      <c r="Z60">
        <f t="shared" si="2"/>
        <v>1.7101019108545503</v>
      </c>
      <c r="AA60">
        <f t="shared" si="3"/>
        <v>9.2345503186145717</v>
      </c>
      <c r="AB60">
        <f t="shared" si="4"/>
        <v>13.338794904665493</v>
      </c>
      <c r="AC60">
        <f t="shared" si="5"/>
        <v>19.837182165912786</v>
      </c>
      <c r="AD60">
        <f t="shared" si="6"/>
        <v>20.521222930254606</v>
      </c>
      <c r="AE60">
        <f t="shared" si="7"/>
        <v>22.231324841109156</v>
      </c>
      <c r="AF60">
        <f t="shared" si="8"/>
        <v>23.941426751963704</v>
      </c>
    </row>
    <row r="61" spans="1:32" x14ac:dyDescent="0.2">
      <c r="A61" t="s">
        <v>106</v>
      </c>
      <c r="C61">
        <v>11</v>
      </c>
      <c r="D61">
        <v>26</v>
      </c>
      <c r="E61">
        <v>42</v>
      </c>
      <c r="F61">
        <v>45</v>
      </c>
      <c r="G61">
        <v>54</v>
      </c>
      <c r="H61">
        <v>59</v>
      </c>
      <c r="I61">
        <v>59</v>
      </c>
      <c r="J61" s="34">
        <v>86</v>
      </c>
      <c r="X61">
        <v>0.34202038217091008</v>
      </c>
      <c r="Z61">
        <f t="shared" si="2"/>
        <v>3.7622242038800109</v>
      </c>
      <c r="AA61">
        <f t="shared" si="3"/>
        <v>8.8925299364436619</v>
      </c>
      <c r="AB61">
        <f t="shared" si="4"/>
        <v>14.364856051178224</v>
      </c>
      <c r="AC61">
        <f t="shared" si="5"/>
        <v>15.390917197690953</v>
      </c>
      <c r="AD61">
        <f t="shared" si="6"/>
        <v>18.469100637229143</v>
      </c>
      <c r="AE61">
        <f t="shared" si="7"/>
        <v>20.179202548083694</v>
      </c>
      <c r="AF61">
        <f t="shared" si="8"/>
        <v>20.179202548083694</v>
      </c>
    </row>
    <row r="62" spans="1:32" x14ac:dyDescent="0.2">
      <c r="A62" t="s">
        <v>107</v>
      </c>
      <c r="C62">
        <v>5</v>
      </c>
      <c r="D62">
        <v>44</v>
      </c>
      <c r="E62">
        <v>63</v>
      </c>
      <c r="F62">
        <v>60</v>
      </c>
      <c r="G62">
        <v>72</v>
      </c>
      <c r="H62">
        <f>(G62-F62)/(G$5-F$5)*(H$5-G$5)+G62</f>
        <v>84</v>
      </c>
      <c r="I62">
        <f>(H62-G62)/(H$5-G$5)*(I$5-H$5)+H62</f>
        <v>96</v>
      </c>
      <c r="J62" s="34">
        <v>43.4</v>
      </c>
      <c r="X62">
        <v>0.1736484637381655</v>
      </c>
      <c r="Z62">
        <f t="shared" si="2"/>
        <v>0.86824231869082746</v>
      </c>
      <c r="AA62">
        <f t="shared" si="3"/>
        <v>7.6405324044792824</v>
      </c>
      <c r="AB62">
        <f t="shared" si="4"/>
        <v>10.939853215504426</v>
      </c>
      <c r="AC62">
        <f t="shared" si="5"/>
        <v>10.41890782428993</v>
      </c>
      <c r="AD62">
        <f t="shared" si="6"/>
        <v>12.502689389147916</v>
      </c>
      <c r="AE62">
        <f t="shared" si="7"/>
        <v>14.586470954005902</v>
      </c>
      <c r="AF62">
        <f t="shared" si="8"/>
        <v>16.67025251886389</v>
      </c>
    </row>
    <row r="63" spans="1:32" x14ac:dyDescent="0.2">
      <c r="A63" t="s">
        <v>108</v>
      </c>
      <c r="C63">
        <v>5</v>
      </c>
      <c r="D63">
        <v>44</v>
      </c>
      <c r="E63">
        <v>56</v>
      </c>
      <c r="F63">
        <v>66</v>
      </c>
      <c r="G63">
        <v>61</v>
      </c>
      <c r="H63">
        <v>75</v>
      </c>
      <c r="I63">
        <f>(H63-G63)/(H$5-G$5)*(I$5-H$5)+H63</f>
        <v>89</v>
      </c>
      <c r="J63" s="34">
        <v>46.2</v>
      </c>
      <c r="X63">
        <v>0.1736484637381655</v>
      </c>
      <c r="Z63">
        <f t="shared" si="2"/>
        <v>0.86824231869082746</v>
      </c>
      <c r="AA63">
        <f t="shared" si="3"/>
        <v>7.6405324044792824</v>
      </c>
      <c r="AB63">
        <f t="shared" si="4"/>
        <v>9.7243139693372687</v>
      </c>
      <c r="AC63">
        <f t="shared" si="5"/>
        <v>11.460798606718923</v>
      </c>
      <c r="AD63">
        <f t="shared" si="6"/>
        <v>10.592556288028096</v>
      </c>
      <c r="AE63">
        <f t="shared" si="7"/>
        <v>13.023634780362412</v>
      </c>
      <c r="AF63">
        <f t="shared" si="8"/>
        <v>15.454713272696729</v>
      </c>
    </row>
    <row r="64" spans="1:32" x14ac:dyDescent="0.2">
      <c r="A64" t="s">
        <v>109</v>
      </c>
      <c r="C64">
        <v>10</v>
      </c>
      <c r="D64">
        <v>45</v>
      </c>
      <c r="E64">
        <v>46</v>
      </c>
      <c r="F64">
        <v>60</v>
      </c>
      <c r="G64">
        <v>73</v>
      </c>
      <c r="H64">
        <f>(G64-F64)/(G$5-F$5)*(H$5-G$5)+G64</f>
        <v>86</v>
      </c>
      <c r="I64">
        <f>(H64-G64)/(H$5-G$5)*(I$5-H$5)+H64</f>
        <v>99</v>
      </c>
      <c r="J64" s="34">
        <v>55.4</v>
      </c>
      <c r="X64">
        <v>0.1736484637381655</v>
      </c>
      <c r="Z64">
        <f t="shared" si="2"/>
        <v>1.7364846373816549</v>
      </c>
      <c r="AA64">
        <f t="shared" si="3"/>
        <v>7.8141808682174476</v>
      </c>
      <c r="AB64">
        <f t="shared" si="4"/>
        <v>7.9878293319556128</v>
      </c>
      <c r="AC64">
        <f t="shared" si="5"/>
        <v>10.41890782428993</v>
      </c>
      <c r="AD64">
        <f t="shared" si="6"/>
        <v>12.676337852886082</v>
      </c>
      <c r="AE64">
        <f t="shared" si="7"/>
        <v>14.933767881482233</v>
      </c>
      <c r="AF64">
        <f t="shared" si="8"/>
        <v>17.191197910078383</v>
      </c>
    </row>
    <row r="65" spans="1:32" x14ac:dyDescent="0.2">
      <c r="A65" t="s">
        <v>110</v>
      </c>
      <c r="C65">
        <v>6</v>
      </c>
      <c r="D65">
        <v>31</v>
      </c>
      <c r="E65">
        <v>47</v>
      </c>
      <c r="F65">
        <v>57</v>
      </c>
      <c r="G65">
        <v>70</v>
      </c>
      <c r="H65">
        <f>(G65-F65)/(G$5-F$5)*(H$5-G$5)+G65</f>
        <v>83</v>
      </c>
      <c r="I65">
        <f>(H65-G65)/(H$5-G$5)*(I$5-H$5)+H65</f>
        <v>96</v>
      </c>
      <c r="J65" s="34">
        <v>66.099999999999994</v>
      </c>
      <c r="X65">
        <v>0.1736484637381655</v>
      </c>
      <c r="Z65">
        <f t="shared" si="2"/>
        <v>1.0418907824289931</v>
      </c>
      <c r="AA65">
        <f t="shared" si="3"/>
        <v>5.3831023758831309</v>
      </c>
      <c r="AB65">
        <f t="shared" si="4"/>
        <v>8.161477795693779</v>
      </c>
      <c r="AC65">
        <f t="shared" si="5"/>
        <v>9.897962433075433</v>
      </c>
      <c r="AD65">
        <f t="shared" si="6"/>
        <v>12.155392461671585</v>
      </c>
      <c r="AE65">
        <f t="shared" si="7"/>
        <v>14.412822490267736</v>
      </c>
      <c r="AF65">
        <f t="shared" si="8"/>
        <v>16.67025251886389</v>
      </c>
    </row>
    <row r="66" spans="1:32" x14ac:dyDescent="0.2">
      <c r="A66" t="s">
        <v>111</v>
      </c>
      <c r="C66">
        <v>7</v>
      </c>
      <c r="D66">
        <v>30</v>
      </c>
      <c r="E66">
        <v>45</v>
      </c>
      <c r="F66">
        <v>51</v>
      </c>
      <c r="G66">
        <v>61</v>
      </c>
      <c r="H66">
        <v>75</v>
      </c>
      <c r="I66">
        <f>(H66-G66)/(H$5-G$5)*(I$5-H$5)+H66</f>
        <v>89</v>
      </c>
      <c r="J66" s="34">
        <v>74.599999999999994</v>
      </c>
      <c r="X66">
        <v>0.1736484637381655</v>
      </c>
      <c r="Z66">
        <f t="shared" si="2"/>
        <v>1.2155392461671586</v>
      </c>
      <c r="AA66">
        <f t="shared" si="3"/>
        <v>5.2094539121449648</v>
      </c>
      <c r="AB66">
        <f t="shared" si="4"/>
        <v>7.8141808682174476</v>
      </c>
      <c r="AC66">
        <f t="shared" si="5"/>
        <v>8.8560716506464399</v>
      </c>
      <c r="AD66">
        <f t="shared" si="6"/>
        <v>10.592556288028096</v>
      </c>
      <c r="AE66">
        <f t="shared" si="7"/>
        <v>13.023634780362412</v>
      </c>
      <c r="AF66">
        <f t="shared" si="8"/>
        <v>15.454713272696729</v>
      </c>
    </row>
    <row r="67" spans="1:32" x14ac:dyDescent="0.2">
      <c r="A67" t="s">
        <v>112</v>
      </c>
      <c r="C67">
        <v>12</v>
      </c>
      <c r="D67">
        <v>30</v>
      </c>
      <c r="E67">
        <v>42</v>
      </c>
      <c r="F67">
        <v>52</v>
      </c>
      <c r="G67">
        <v>64</v>
      </c>
      <c r="H67">
        <f>71/99*100</f>
        <v>71.717171717171709</v>
      </c>
      <c r="I67">
        <f>(H67-G67)/(H$5-G$5)*(I$5-H$5)+H67</f>
        <v>79.434343434343418</v>
      </c>
      <c r="J67" s="34">
        <v>73.8</v>
      </c>
      <c r="X67">
        <v>0.1736484637381655</v>
      </c>
      <c r="Z67">
        <f t="shared" si="2"/>
        <v>2.0837815648579863</v>
      </c>
      <c r="AA67">
        <f t="shared" si="3"/>
        <v>5.2094539121449648</v>
      </c>
      <c r="AB67">
        <f t="shared" si="4"/>
        <v>7.2932354770029511</v>
      </c>
      <c r="AC67">
        <f t="shared" si="5"/>
        <v>9.029720114384606</v>
      </c>
      <c r="AD67">
        <f t="shared" si="6"/>
        <v>11.113501679242592</v>
      </c>
      <c r="AE67">
        <f t="shared" si="7"/>
        <v>12.45357669233308</v>
      </c>
      <c r="AF67">
        <f t="shared" si="8"/>
        <v>13.793651705423569</v>
      </c>
    </row>
    <row r="68" spans="1:32" x14ac:dyDescent="0.2">
      <c r="A68" t="s">
        <v>113</v>
      </c>
      <c r="C68">
        <v>3</v>
      </c>
      <c r="D68">
        <v>20</v>
      </c>
      <c r="E68">
        <f>37/97*100</f>
        <v>38.144329896907216</v>
      </c>
      <c r="F68">
        <f>50/96*100</f>
        <v>52.083333333333336</v>
      </c>
      <c r="G68">
        <v>60</v>
      </c>
      <c r="H68">
        <v>54</v>
      </c>
      <c r="I68">
        <v>56</v>
      </c>
      <c r="J68" s="34">
        <v>79.3</v>
      </c>
      <c r="M68" t="s">
        <v>292</v>
      </c>
      <c r="X68">
        <v>0.1736484637381655</v>
      </c>
      <c r="Z68">
        <f t="shared" si="2"/>
        <v>0.52094539121449657</v>
      </c>
      <c r="AA68">
        <f t="shared" si="3"/>
        <v>3.4729692747633099</v>
      </c>
      <c r="AB68">
        <f t="shared" si="4"/>
        <v>6.6237042869197147</v>
      </c>
      <c r="AC68">
        <f t="shared" si="5"/>
        <v>9.0441908196961212</v>
      </c>
      <c r="AD68">
        <f t="shared" si="6"/>
        <v>10.41890782428993</v>
      </c>
      <c r="AE68">
        <f t="shared" si="7"/>
        <v>9.3770170418609364</v>
      </c>
      <c r="AF68">
        <f t="shared" si="8"/>
        <v>9.7243139693372687</v>
      </c>
    </row>
    <row r="69" spans="1:32" x14ac:dyDescent="0.2">
      <c r="A69" s="4" t="s">
        <v>114</v>
      </c>
      <c r="B69" s="4"/>
      <c r="C69" s="4">
        <v>6</v>
      </c>
      <c r="D69" s="4">
        <v>22</v>
      </c>
      <c r="E69" s="4">
        <v>45</v>
      </c>
      <c r="F69" s="4">
        <v>42</v>
      </c>
      <c r="G69" s="4">
        <v>58</v>
      </c>
      <c r="H69" s="4">
        <v>60</v>
      </c>
      <c r="I69" s="4">
        <v>70</v>
      </c>
      <c r="J69" s="40">
        <v>85.8</v>
      </c>
      <c r="L69" s="3">
        <v>20</v>
      </c>
      <c r="M69" s="3">
        <v>40</v>
      </c>
      <c r="N69" s="3">
        <v>60</v>
      </c>
      <c r="O69" s="3">
        <v>80</v>
      </c>
      <c r="P69" s="3">
        <v>100</v>
      </c>
      <c r="Q69" s="3">
        <v>120</v>
      </c>
      <c r="R69" s="3">
        <v>140</v>
      </c>
      <c r="X69">
        <v>3.2679489689998659E-7</v>
      </c>
      <c r="Z69">
        <f t="shared" si="2"/>
        <v>1.9607693813999195E-6</v>
      </c>
      <c r="AA69">
        <f t="shared" si="3"/>
        <v>7.189487731799705E-6</v>
      </c>
      <c r="AB69">
        <f t="shared" si="4"/>
        <v>1.4705770360499396E-5</v>
      </c>
      <c r="AC69">
        <f t="shared" si="5"/>
        <v>1.3725385669799436E-5</v>
      </c>
      <c r="AD69">
        <f t="shared" si="6"/>
        <v>1.8954104020199221E-5</v>
      </c>
      <c r="AE69">
        <f t="shared" si="7"/>
        <v>1.9607693813999197E-5</v>
      </c>
      <c r="AF69">
        <f t="shared" si="8"/>
        <v>2.2875642782999062E-5</v>
      </c>
    </row>
    <row r="70" spans="1:32" x14ac:dyDescent="0.2">
      <c r="A70" t="s">
        <v>223</v>
      </c>
      <c r="C70" s="33">
        <v>7</v>
      </c>
      <c r="D70" s="33">
        <v>28</v>
      </c>
      <c r="E70" s="33">
        <v>46</v>
      </c>
      <c r="F70" s="33">
        <v>56</v>
      </c>
      <c r="G70" s="33">
        <v>63</v>
      </c>
      <c r="H70" s="33">
        <v>74</v>
      </c>
      <c r="I70">
        <v>76</v>
      </c>
      <c r="J70" s="34"/>
      <c r="L70">
        <v>7</v>
      </c>
      <c r="M70">
        <v>28</v>
      </c>
      <c r="N70">
        <v>47</v>
      </c>
      <c r="O70">
        <v>65</v>
      </c>
      <c r="P70">
        <v>83</v>
      </c>
      <c r="Q70">
        <v>93</v>
      </c>
      <c r="R70">
        <v>101</v>
      </c>
      <c r="S70" s="30"/>
      <c r="T70" s="30"/>
      <c r="U70" s="30"/>
      <c r="V70" s="30"/>
      <c r="W70" s="30"/>
      <c r="X70">
        <v>1</v>
      </c>
      <c r="Z70">
        <f t="shared" si="2"/>
        <v>7</v>
      </c>
      <c r="AA70">
        <f t="shared" si="3"/>
        <v>28</v>
      </c>
      <c r="AB70">
        <f t="shared" si="4"/>
        <v>46</v>
      </c>
      <c r="AC70">
        <f t="shared" si="5"/>
        <v>56</v>
      </c>
      <c r="AD70">
        <f t="shared" si="6"/>
        <v>63</v>
      </c>
      <c r="AE70">
        <f t="shared" si="7"/>
        <v>74</v>
      </c>
      <c r="AF70">
        <f t="shared" si="8"/>
        <v>76</v>
      </c>
    </row>
    <row r="71" spans="1:32" x14ac:dyDescent="0.2">
      <c r="A71" s="43" t="s">
        <v>224</v>
      </c>
      <c r="C71" s="33">
        <v>12</v>
      </c>
      <c r="D71" s="33">
        <v>37</v>
      </c>
      <c r="E71" s="33">
        <v>65</v>
      </c>
      <c r="F71" s="33">
        <v>79</v>
      </c>
      <c r="G71" s="33">
        <v>80</v>
      </c>
      <c r="H71" s="33">
        <v>77</v>
      </c>
      <c r="I71">
        <v>79</v>
      </c>
      <c r="J71" s="34"/>
      <c r="L71">
        <v>12</v>
      </c>
      <c r="M71">
        <v>38</v>
      </c>
      <c r="N71">
        <v>78</v>
      </c>
      <c r="O71">
        <v>96</v>
      </c>
      <c r="P71">
        <v>107</v>
      </c>
      <c r="Q71">
        <v>103</v>
      </c>
      <c r="R71">
        <v>115</v>
      </c>
      <c r="X71">
        <v>1</v>
      </c>
      <c r="Z71">
        <f t="shared" ref="Z71:Z123" si="12">$X71*C71</f>
        <v>12</v>
      </c>
      <c r="AA71">
        <f t="shared" ref="AA71:AA122" si="13">$X71*D71</f>
        <v>37</v>
      </c>
      <c r="AB71">
        <f t="shared" ref="AB71:AB123" si="14">$X71*E71</f>
        <v>65</v>
      </c>
      <c r="AC71">
        <f t="shared" ref="AC71:AC123" si="15">$X71*F71</f>
        <v>79</v>
      </c>
      <c r="AD71">
        <f t="shared" ref="AD71:AD123" si="16">$X71*G71</f>
        <v>80</v>
      </c>
      <c r="AE71">
        <f t="shared" ref="AE71:AE123" si="17">$X71*H71</f>
        <v>77</v>
      </c>
      <c r="AF71">
        <f t="shared" ref="AF71:AF123" si="18">$X71*I71</f>
        <v>79</v>
      </c>
    </row>
    <row r="72" spans="1:32" x14ac:dyDescent="0.2">
      <c r="A72" s="43" t="s">
        <v>225</v>
      </c>
      <c r="C72" s="33">
        <v>46</v>
      </c>
      <c r="D72" s="33">
        <v>68</v>
      </c>
      <c r="E72" s="33">
        <v>73</v>
      </c>
      <c r="F72" s="33">
        <v>75</v>
      </c>
      <c r="G72" s="33">
        <v>66</v>
      </c>
      <c r="H72" s="33">
        <v>72</v>
      </c>
      <c r="I72">
        <v>76</v>
      </c>
      <c r="J72" s="34"/>
      <c r="L72">
        <v>46</v>
      </c>
      <c r="M72">
        <v>69</v>
      </c>
      <c r="N72">
        <v>81</v>
      </c>
      <c r="O72">
        <v>91</v>
      </c>
      <c r="P72">
        <v>89</v>
      </c>
      <c r="Q72">
        <v>98</v>
      </c>
      <c r="R72">
        <v>108</v>
      </c>
      <c r="X72">
        <v>1</v>
      </c>
      <c r="Z72">
        <f t="shared" si="12"/>
        <v>46</v>
      </c>
      <c r="AA72">
        <f t="shared" si="13"/>
        <v>68</v>
      </c>
      <c r="AB72">
        <f t="shared" si="14"/>
        <v>73</v>
      </c>
      <c r="AC72">
        <f t="shared" si="15"/>
        <v>75</v>
      </c>
      <c r="AD72">
        <f t="shared" si="16"/>
        <v>66</v>
      </c>
      <c r="AE72">
        <f t="shared" si="17"/>
        <v>72</v>
      </c>
      <c r="AF72">
        <f t="shared" si="18"/>
        <v>76</v>
      </c>
    </row>
    <row r="73" spans="1:32" x14ac:dyDescent="0.2">
      <c r="A73" s="43" t="s">
        <v>226</v>
      </c>
      <c r="C73" s="33">
        <v>71</v>
      </c>
      <c r="D73" s="33">
        <v>78</v>
      </c>
      <c r="E73" s="33">
        <v>76</v>
      </c>
      <c r="F73" s="33">
        <v>70</v>
      </c>
      <c r="G73" s="33">
        <v>78</v>
      </c>
      <c r="H73" s="33">
        <v>74</v>
      </c>
      <c r="I73">
        <v>76</v>
      </c>
      <c r="J73" s="34"/>
      <c r="L73">
        <v>72</v>
      </c>
      <c r="M73">
        <v>79</v>
      </c>
      <c r="N73">
        <v>83</v>
      </c>
      <c r="O73">
        <v>77</v>
      </c>
      <c r="P73">
        <v>92</v>
      </c>
      <c r="Q73">
        <v>102</v>
      </c>
      <c r="R73">
        <v>106</v>
      </c>
      <c r="X73">
        <v>1</v>
      </c>
      <c r="Z73">
        <f t="shared" si="12"/>
        <v>71</v>
      </c>
      <c r="AA73">
        <f t="shared" si="13"/>
        <v>78</v>
      </c>
      <c r="AB73">
        <f t="shared" si="14"/>
        <v>76</v>
      </c>
      <c r="AC73">
        <f t="shared" si="15"/>
        <v>70</v>
      </c>
      <c r="AD73">
        <f t="shared" si="16"/>
        <v>78</v>
      </c>
      <c r="AE73">
        <f t="shared" si="17"/>
        <v>74</v>
      </c>
      <c r="AF73">
        <f t="shared" si="18"/>
        <v>76</v>
      </c>
    </row>
    <row r="74" spans="1:32" x14ac:dyDescent="0.2">
      <c r="A74" s="43" t="s">
        <v>227</v>
      </c>
      <c r="C74" s="33">
        <v>73</v>
      </c>
      <c r="D74" s="33">
        <v>78</v>
      </c>
      <c r="E74" s="33">
        <v>66</v>
      </c>
      <c r="F74" s="33">
        <v>78</v>
      </c>
      <c r="G74" s="33">
        <v>75</v>
      </c>
      <c r="H74" s="33">
        <v>75</v>
      </c>
      <c r="I74">
        <v>73</v>
      </c>
      <c r="J74" s="34"/>
      <c r="L74">
        <v>73</v>
      </c>
      <c r="M74">
        <v>78</v>
      </c>
      <c r="N74">
        <v>69</v>
      </c>
      <c r="O74">
        <v>85</v>
      </c>
      <c r="P74">
        <v>98</v>
      </c>
      <c r="Q74">
        <v>101</v>
      </c>
      <c r="R74">
        <v>108</v>
      </c>
      <c r="X74">
        <v>1</v>
      </c>
      <c r="Z74">
        <f t="shared" si="12"/>
        <v>73</v>
      </c>
      <c r="AA74">
        <f t="shared" si="13"/>
        <v>78</v>
      </c>
      <c r="AB74">
        <f t="shared" si="14"/>
        <v>66</v>
      </c>
      <c r="AC74">
        <f t="shared" si="15"/>
        <v>78</v>
      </c>
      <c r="AD74">
        <f t="shared" si="16"/>
        <v>75</v>
      </c>
      <c r="AE74">
        <f t="shared" si="17"/>
        <v>75</v>
      </c>
      <c r="AF74">
        <f t="shared" si="18"/>
        <v>73</v>
      </c>
    </row>
    <row r="75" spans="1:32" x14ac:dyDescent="0.2">
      <c r="A75" s="43" t="s">
        <v>228</v>
      </c>
      <c r="C75" s="33">
        <v>31</v>
      </c>
      <c r="D75" s="33">
        <v>67</v>
      </c>
      <c r="E75" s="33">
        <v>68</v>
      </c>
      <c r="F75" s="33">
        <v>75</v>
      </c>
      <c r="G75" s="33">
        <v>75</v>
      </c>
      <c r="H75" s="33">
        <v>80</v>
      </c>
      <c r="I75">
        <v>83</v>
      </c>
      <c r="J75" s="34"/>
      <c r="L75">
        <v>31</v>
      </c>
      <c r="M75">
        <v>72</v>
      </c>
      <c r="N75">
        <v>76</v>
      </c>
      <c r="O75">
        <v>95</v>
      </c>
      <c r="P75">
        <v>99</v>
      </c>
      <c r="Q75">
        <v>109</v>
      </c>
      <c r="R75">
        <v>119</v>
      </c>
      <c r="X75">
        <v>1</v>
      </c>
      <c r="Z75">
        <f t="shared" si="12"/>
        <v>31</v>
      </c>
      <c r="AA75">
        <f t="shared" si="13"/>
        <v>67</v>
      </c>
      <c r="AB75">
        <f t="shared" si="14"/>
        <v>68</v>
      </c>
      <c r="AC75">
        <f t="shared" si="15"/>
        <v>75</v>
      </c>
      <c r="AD75">
        <f t="shared" si="16"/>
        <v>75</v>
      </c>
      <c r="AE75">
        <f t="shared" si="17"/>
        <v>80</v>
      </c>
      <c r="AF75">
        <f t="shared" si="18"/>
        <v>83</v>
      </c>
    </row>
    <row r="76" spans="1:32" x14ac:dyDescent="0.2">
      <c r="A76" s="43" t="s">
        <v>231</v>
      </c>
      <c r="C76" s="33">
        <v>4</v>
      </c>
      <c r="D76" s="33">
        <v>30</v>
      </c>
      <c r="E76" s="33">
        <v>38</v>
      </c>
      <c r="F76" s="33">
        <v>44</v>
      </c>
      <c r="G76" s="33">
        <v>51</v>
      </c>
      <c r="H76" s="33">
        <v>58</v>
      </c>
      <c r="I76">
        <v>71</v>
      </c>
      <c r="J76" s="34"/>
      <c r="L76">
        <v>4</v>
      </c>
      <c r="M76">
        <v>30</v>
      </c>
      <c r="N76">
        <v>41</v>
      </c>
      <c r="O76">
        <v>49</v>
      </c>
      <c r="P76">
        <v>61</v>
      </c>
      <c r="Q76">
        <v>68</v>
      </c>
      <c r="R76">
        <v>79</v>
      </c>
      <c r="X76">
        <v>0.98480775931746711</v>
      </c>
      <c r="Z76">
        <f t="shared" si="12"/>
        <v>3.9392310372698685</v>
      </c>
      <c r="AA76">
        <f t="shared" si="13"/>
        <v>29.544232779524012</v>
      </c>
      <c r="AB76">
        <f t="shared" si="14"/>
        <v>37.422694854063749</v>
      </c>
      <c r="AC76">
        <f t="shared" si="15"/>
        <v>43.331541409968551</v>
      </c>
      <c r="AD76">
        <f t="shared" si="16"/>
        <v>50.225195725190822</v>
      </c>
      <c r="AE76">
        <f t="shared" si="17"/>
        <v>57.118850040413093</v>
      </c>
      <c r="AF76">
        <f t="shared" si="18"/>
        <v>69.921350911540159</v>
      </c>
    </row>
    <row r="77" spans="1:32" x14ac:dyDescent="0.2">
      <c r="A77" s="43" t="s">
        <v>232</v>
      </c>
      <c r="C77" s="33">
        <v>8</v>
      </c>
      <c r="D77" s="33">
        <v>33</v>
      </c>
      <c r="E77" s="33">
        <v>39</v>
      </c>
      <c r="F77" s="33">
        <v>57</v>
      </c>
      <c r="G77" s="33">
        <v>57</v>
      </c>
      <c r="H77" s="33">
        <v>68</v>
      </c>
      <c r="I77">
        <v>70</v>
      </c>
      <c r="J77" s="34"/>
      <c r="L77">
        <v>8</v>
      </c>
      <c r="M77">
        <v>33</v>
      </c>
      <c r="N77">
        <v>43</v>
      </c>
      <c r="O77">
        <v>65</v>
      </c>
      <c r="P77">
        <v>69</v>
      </c>
      <c r="Q77">
        <v>80</v>
      </c>
      <c r="R77">
        <v>82</v>
      </c>
      <c r="X77">
        <v>0.98480775931746711</v>
      </c>
      <c r="Z77">
        <f t="shared" si="12"/>
        <v>7.8784620745397369</v>
      </c>
      <c r="AA77">
        <f t="shared" si="13"/>
        <v>32.498656057476417</v>
      </c>
      <c r="AB77">
        <f t="shared" si="14"/>
        <v>38.407502613381219</v>
      </c>
      <c r="AC77">
        <f t="shared" si="15"/>
        <v>56.134042281095624</v>
      </c>
      <c r="AD77">
        <f t="shared" si="16"/>
        <v>56.134042281095624</v>
      </c>
      <c r="AE77">
        <f t="shared" si="17"/>
        <v>66.966927633587758</v>
      </c>
      <c r="AF77">
        <f t="shared" si="18"/>
        <v>68.936543152222697</v>
      </c>
    </row>
    <row r="78" spans="1:32" x14ac:dyDescent="0.2">
      <c r="A78" s="43" t="s">
        <v>233</v>
      </c>
      <c r="C78" s="33">
        <v>36</v>
      </c>
      <c r="D78" s="33">
        <v>58</v>
      </c>
      <c r="E78" s="33">
        <v>71</v>
      </c>
      <c r="F78" s="33">
        <v>59</v>
      </c>
      <c r="G78" s="33">
        <v>67</v>
      </c>
      <c r="H78" s="33">
        <v>62</v>
      </c>
      <c r="I78">
        <v>63</v>
      </c>
      <c r="J78" s="34"/>
      <c r="L78">
        <v>36</v>
      </c>
      <c r="M78">
        <v>59</v>
      </c>
      <c r="N78">
        <v>73</v>
      </c>
      <c r="O78">
        <v>59</v>
      </c>
      <c r="P78">
        <v>67</v>
      </c>
      <c r="Q78">
        <v>72</v>
      </c>
      <c r="R78">
        <v>78</v>
      </c>
      <c r="X78">
        <v>0.98480775931746711</v>
      </c>
      <c r="Z78">
        <f t="shared" si="12"/>
        <v>35.453079335428818</v>
      </c>
      <c r="AA78">
        <f t="shared" si="13"/>
        <v>57.118850040413093</v>
      </c>
      <c r="AB78">
        <f t="shared" si="14"/>
        <v>69.921350911540159</v>
      </c>
      <c r="AC78">
        <f t="shared" si="15"/>
        <v>58.103657799730563</v>
      </c>
      <c r="AD78">
        <f t="shared" si="16"/>
        <v>65.982119874270296</v>
      </c>
      <c r="AE78">
        <f t="shared" si="17"/>
        <v>61.058081077682964</v>
      </c>
      <c r="AF78">
        <f t="shared" si="18"/>
        <v>62.042888837000426</v>
      </c>
    </row>
    <row r="79" spans="1:32" x14ac:dyDescent="0.2">
      <c r="A79" s="43" t="s">
        <v>234</v>
      </c>
      <c r="C79">
        <v>79</v>
      </c>
      <c r="D79">
        <v>79</v>
      </c>
      <c r="E79">
        <v>72</v>
      </c>
      <c r="F79" s="33">
        <v>65</v>
      </c>
      <c r="G79">
        <v>68</v>
      </c>
      <c r="H79" s="33">
        <v>65</v>
      </c>
      <c r="I79">
        <v>73</v>
      </c>
      <c r="J79" s="34"/>
      <c r="L79">
        <v>80</v>
      </c>
      <c r="M79">
        <v>80</v>
      </c>
      <c r="N79">
        <v>75</v>
      </c>
      <c r="O79">
        <v>74</v>
      </c>
      <c r="P79">
        <v>83</v>
      </c>
      <c r="Q79">
        <v>74</v>
      </c>
      <c r="R79">
        <v>93</v>
      </c>
      <c r="X79">
        <v>0.98480775931746711</v>
      </c>
      <c r="Z79">
        <f t="shared" si="12"/>
        <v>77.7998129860799</v>
      </c>
      <c r="AA79">
        <f t="shared" si="13"/>
        <v>77.7998129860799</v>
      </c>
      <c r="AB79">
        <f t="shared" si="14"/>
        <v>70.906158670857636</v>
      </c>
      <c r="AC79">
        <f t="shared" si="15"/>
        <v>64.012504355635357</v>
      </c>
      <c r="AD79">
        <f t="shared" si="16"/>
        <v>66.966927633587758</v>
      </c>
      <c r="AE79">
        <f t="shared" si="17"/>
        <v>64.012504355635357</v>
      </c>
      <c r="AF79">
        <f t="shared" si="18"/>
        <v>71.890966430175098</v>
      </c>
    </row>
    <row r="80" spans="1:32" x14ac:dyDescent="0.2">
      <c r="A80" s="43" t="s">
        <v>235</v>
      </c>
      <c r="C80">
        <v>62</v>
      </c>
      <c r="D80">
        <v>69</v>
      </c>
      <c r="E80">
        <v>66</v>
      </c>
      <c r="F80" s="33">
        <v>65</v>
      </c>
      <c r="G80">
        <v>57</v>
      </c>
      <c r="H80" s="33">
        <v>65</v>
      </c>
      <c r="I80">
        <v>70</v>
      </c>
      <c r="J80" s="34"/>
      <c r="L80">
        <v>62</v>
      </c>
      <c r="M80" s="13">
        <f>AVERAGE(L80,N80)</f>
        <v>65.5</v>
      </c>
      <c r="N80">
        <v>69</v>
      </c>
      <c r="O80">
        <v>82</v>
      </c>
      <c r="P80">
        <v>67</v>
      </c>
      <c r="Q80">
        <v>82</v>
      </c>
      <c r="R80">
        <v>85</v>
      </c>
      <c r="X80">
        <v>0.98480775931746711</v>
      </c>
      <c r="Z80">
        <f t="shared" si="12"/>
        <v>61.058081077682964</v>
      </c>
      <c r="AA80">
        <f t="shared" si="13"/>
        <v>67.951735392905235</v>
      </c>
      <c r="AB80">
        <f t="shared" si="14"/>
        <v>64.997312114952834</v>
      </c>
      <c r="AC80">
        <f t="shared" si="15"/>
        <v>64.012504355635357</v>
      </c>
      <c r="AD80">
        <f t="shared" si="16"/>
        <v>56.134042281095624</v>
      </c>
      <c r="AE80">
        <f t="shared" si="17"/>
        <v>64.012504355635357</v>
      </c>
      <c r="AF80">
        <f t="shared" si="18"/>
        <v>68.936543152222697</v>
      </c>
    </row>
    <row r="81" spans="1:32" x14ac:dyDescent="0.2">
      <c r="A81" s="43" t="s">
        <v>236</v>
      </c>
      <c r="C81">
        <v>14</v>
      </c>
      <c r="D81">
        <v>44</v>
      </c>
      <c r="E81">
        <v>46</v>
      </c>
      <c r="F81" s="33">
        <v>53</v>
      </c>
      <c r="G81">
        <v>53</v>
      </c>
      <c r="H81" s="33">
        <v>67</v>
      </c>
      <c r="I81">
        <v>67</v>
      </c>
      <c r="J81" s="34"/>
      <c r="L81">
        <v>14</v>
      </c>
      <c r="M81">
        <v>45</v>
      </c>
      <c r="N81">
        <v>50</v>
      </c>
      <c r="O81">
        <v>55</v>
      </c>
      <c r="P81">
        <v>62</v>
      </c>
      <c r="Q81" s="13">
        <f>AVERAGE(P81,R81)</f>
        <v>73.5</v>
      </c>
      <c r="R81">
        <v>85</v>
      </c>
      <c r="X81">
        <v>0.98480775931746711</v>
      </c>
      <c r="Z81">
        <f t="shared" si="12"/>
        <v>13.787308630444539</v>
      </c>
      <c r="AA81">
        <f t="shared" si="13"/>
        <v>43.331541409968551</v>
      </c>
      <c r="AB81">
        <f t="shared" si="14"/>
        <v>45.30115692860349</v>
      </c>
      <c r="AC81">
        <f t="shared" si="15"/>
        <v>52.194811243825754</v>
      </c>
      <c r="AD81">
        <f t="shared" si="16"/>
        <v>52.194811243825754</v>
      </c>
      <c r="AE81">
        <f t="shared" si="17"/>
        <v>65.982119874270296</v>
      </c>
      <c r="AF81">
        <f t="shared" si="18"/>
        <v>65.982119874270296</v>
      </c>
    </row>
    <row r="82" spans="1:32" x14ac:dyDescent="0.2">
      <c r="A82" s="43" t="s">
        <v>237</v>
      </c>
      <c r="C82">
        <v>4</v>
      </c>
      <c r="D82">
        <v>35</v>
      </c>
      <c r="E82">
        <v>50</v>
      </c>
      <c r="F82" s="33">
        <v>47</v>
      </c>
      <c r="G82">
        <v>61</v>
      </c>
      <c r="H82" s="33">
        <v>65</v>
      </c>
      <c r="I82">
        <v>78</v>
      </c>
      <c r="J82" s="34"/>
      <c r="L82">
        <v>4</v>
      </c>
      <c r="M82">
        <v>37</v>
      </c>
      <c r="N82">
        <v>50</v>
      </c>
      <c r="O82">
        <v>51</v>
      </c>
      <c r="P82">
        <v>70</v>
      </c>
      <c r="Q82">
        <v>82</v>
      </c>
      <c r="R82">
        <v>102</v>
      </c>
      <c r="X82">
        <v>0.93969264562378085</v>
      </c>
      <c r="Z82">
        <f t="shared" si="12"/>
        <v>3.7587705824951234</v>
      </c>
      <c r="AA82">
        <f t="shared" si="13"/>
        <v>32.889242596832332</v>
      </c>
      <c r="AB82">
        <f t="shared" si="14"/>
        <v>46.984632281189043</v>
      </c>
      <c r="AC82">
        <f t="shared" si="15"/>
        <v>44.165554344317698</v>
      </c>
      <c r="AD82">
        <f t="shared" si="16"/>
        <v>57.32125138305063</v>
      </c>
      <c r="AE82">
        <f t="shared" si="17"/>
        <v>61.080021965545754</v>
      </c>
      <c r="AF82">
        <f t="shared" si="18"/>
        <v>73.296026358654913</v>
      </c>
    </row>
    <row r="83" spans="1:32" x14ac:dyDescent="0.2">
      <c r="A83" s="43" t="s">
        <v>238</v>
      </c>
      <c r="C83">
        <v>5</v>
      </c>
      <c r="D83">
        <v>13</v>
      </c>
      <c r="E83">
        <v>36</v>
      </c>
      <c r="F83" s="33">
        <v>45</v>
      </c>
      <c r="G83">
        <v>48</v>
      </c>
      <c r="H83" s="33">
        <v>69</v>
      </c>
      <c r="I83">
        <v>68</v>
      </c>
      <c r="J83" s="34"/>
      <c r="L83">
        <v>5</v>
      </c>
      <c r="M83">
        <v>13</v>
      </c>
      <c r="N83">
        <v>36</v>
      </c>
      <c r="O83">
        <v>52</v>
      </c>
      <c r="P83">
        <v>53</v>
      </c>
      <c r="Q83">
        <v>86</v>
      </c>
      <c r="R83">
        <v>77</v>
      </c>
      <c r="X83">
        <v>0.93969264562378085</v>
      </c>
      <c r="Z83">
        <f t="shared" si="12"/>
        <v>4.6984632281189045</v>
      </c>
      <c r="AA83">
        <f t="shared" si="13"/>
        <v>12.21600439310915</v>
      </c>
      <c r="AB83">
        <f t="shared" si="14"/>
        <v>33.828935242456112</v>
      </c>
      <c r="AC83">
        <f t="shared" si="15"/>
        <v>42.28616905307014</v>
      </c>
      <c r="AD83">
        <f t="shared" si="16"/>
        <v>45.105246989941477</v>
      </c>
      <c r="AE83">
        <f t="shared" si="17"/>
        <v>64.838792548040885</v>
      </c>
      <c r="AF83">
        <f t="shared" si="18"/>
        <v>63.899099902417099</v>
      </c>
    </row>
    <row r="84" spans="1:32" x14ac:dyDescent="0.2">
      <c r="A84" s="43" t="s">
        <v>239</v>
      </c>
      <c r="C84">
        <v>14</v>
      </c>
      <c r="D84">
        <v>38</v>
      </c>
      <c r="E84">
        <v>44</v>
      </c>
      <c r="F84" s="33">
        <v>48</v>
      </c>
      <c r="G84">
        <v>53</v>
      </c>
      <c r="H84" s="33">
        <v>57</v>
      </c>
      <c r="I84">
        <v>61</v>
      </c>
      <c r="J84" s="34"/>
      <c r="L84">
        <v>14</v>
      </c>
      <c r="M84">
        <v>39</v>
      </c>
      <c r="N84">
        <v>45</v>
      </c>
      <c r="O84">
        <v>53</v>
      </c>
      <c r="P84">
        <v>65</v>
      </c>
      <c r="Q84">
        <v>69</v>
      </c>
      <c r="R84">
        <v>76</v>
      </c>
      <c r="X84">
        <v>0.93969264562378085</v>
      </c>
      <c r="Z84">
        <f t="shared" si="12"/>
        <v>13.155697038732932</v>
      </c>
      <c r="AA84">
        <f t="shared" si="13"/>
        <v>35.70832053370367</v>
      </c>
      <c r="AB84">
        <f t="shared" si="14"/>
        <v>41.34647640744636</v>
      </c>
      <c r="AC84">
        <f t="shared" si="15"/>
        <v>45.105246989941477</v>
      </c>
      <c r="AD84">
        <f t="shared" si="16"/>
        <v>49.803710218060388</v>
      </c>
      <c r="AE84">
        <f t="shared" si="17"/>
        <v>53.562480800555505</v>
      </c>
      <c r="AF84">
        <f t="shared" si="18"/>
        <v>57.32125138305063</v>
      </c>
    </row>
    <row r="85" spans="1:32" x14ac:dyDescent="0.2">
      <c r="A85" s="43" t="s">
        <v>240</v>
      </c>
      <c r="C85">
        <v>40</v>
      </c>
      <c r="D85">
        <v>51</v>
      </c>
      <c r="E85">
        <v>52</v>
      </c>
      <c r="F85" s="33">
        <v>57</v>
      </c>
      <c r="G85">
        <v>58</v>
      </c>
      <c r="H85" s="33">
        <v>56</v>
      </c>
      <c r="I85">
        <v>66</v>
      </c>
      <c r="J85" s="34"/>
      <c r="L85">
        <v>40</v>
      </c>
      <c r="M85">
        <v>51</v>
      </c>
      <c r="N85">
        <v>57</v>
      </c>
      <c r="O85">
        <v>58</v>
      </c>
      <c r="P85">
        <v>69</v>
      </c>
      <c r="Q85">
        <v>68</v>
      </c>
      <c r="R85">
        <v>90</v>
      </c>
      <c r="X85">
        <v>0.93969264562378085</v>
      </c>
      <c r="Z85">
        <f t="shared" si="12"/>
        <v>37.587705824951236</v>
      </c>
      <c r="AA85">
        <f t="shared" si="13"/>
        <v>47.924324926812822</v>
      </c>
      <c r="AB85">
        <f t="shared" si="14"/>
        <v>48.864017572436602</v>
      </c>
      <c r="AC85">
        <f t="shared" si="15"/>
        <v>53.562480800555505</v>
      </c>
      <c r="AD85">
        <f t="shared" si="16"/>
        <v>54.502173446179292</v>
      </c>
      <c r="AE85">
        <f t="shared" si="17"/>
        <v>52.622788154931726</v>
      </c>
      <c r="AF85">
        <f t="shared" si="18"/>
        <v>62.019714611169533</v>
      </c>
    </row>
    <row r="86" spans="1:32" x14ac:dyDescent="0.2">
      <c r="A86" s="43" t="s">
        <v>246</v>
      </c>
      <c r="C86">
        <v>30</v>
      </c>
      <c r="D86">
        <v>49</v>
      </c>
      <c r="E86">
        <v>48</v>
      </c>
      <c r="F86" s="33">
        <v>56</v>
      </c>
      <c r="G86">
        <v>56</v>
      </c>
      <c r="H86" s="33">
        <v>59</v>
      </c>
      <c r="I86">
        <v>70</v>
      </c>
      <c r="J86" s="34"/>
      <c r="L86">
        <v>30</v>
      </c>
      <c r="M86">
        <v>50</v>
      </c>
      <c r="N86">
        <v>50</v>
      </c>
      <c r="O86">
        <v>69</v>
      </c>
      <c r="P86">
        <v>63</v>
      </c>
      <c r="Q86">
        <v>74</v>
      </c>
      <c r="R86">
        <v>88</v>
      </c>
      <c r="X86">
        <v>0.93969264562378085</v>
      </c>
      <c r="Z86">
        <f t="shared" si="12"/>
        <v>28.190779368713425</v>
      </c>
      <c r="AA86">
        <f t="shared" si="13"/>
        <v>46.044939635565264</v>
      </c>
      <c r="AB86">
        <f t="shared" si="14"/>
        <v>45.105246989941477</v>
      </c>
      <c r="AC86">
        <f t="shared" si="15"/>
        <v>52.622788154931726</v>
      </c>
      <c r="AD86">
        <f t="shared" si="16"/>
        <v>52.622788154931726</v>
      </c>
      <c r="AE86">
        <f t="shared" si="17"/>
        <v>55.441866091803071</v>
      </c>
      <c r="AF86">
        <f t="shared" si="18"/>
        <v>65.778485193664665</v>
      </c>
    </row>
    <row r="87" spans="1:32" x14ac:dyDescent="0.2">
      <c r="A87" s="43" t="s">
        <v>247</v>
      </c>
      <c r="C87">
        <v>11</v>
      </c>
      <c r="D87">
        <v>28</v>
      </c>
      <c r="E87">
        <v>37</v>
      </c>
      <c r="F87" s="33">
        <v>47</v>
      </c>
      <c r="G87">
        <v>51</v>
      </c>
      <c r="H87" s="33">
        <v>55</v>
      </c>
      <c r="I87">
        <v>60</v>
      </c>
      <c r="J87" s="34"/>
      <c r="L87">
        <v>11</v>
      </c>
      <c r="M87">
        <v>31</v>
      </c>
      <c r="N87">
        <v>41</v>
      </c>
      <c r="O87">
        <v>49</v>
      </c>
      <c r="P87">
        <v>56</v>
      </c>
      <c r="Q87">
        <v>63</v>
      </c>
      <c r="R87">
        <v>70</v>
      </c>
      <c r="X87">
        <v>0.93969264562378085</v>
      </c>
      <c r="Z87">
        <f t="shared" si="12"/>
        <v>10.33661910186159</v>
      </c>
      <c r="AA87">
        <f t="shared" si="13"/>
        <v>26.311394077465863</v>
      </c>
      <c r="AB87">
        <f t="shared" si="14"/>
        <v>34.768627888079891</v>
      </c>
      <c r="AC87">
        <f t="shared" si="15"/>
        <v>44.165554344317698</v>
      </c>
      <c r="AD87">
        <f t="shared" si="16"/>
        <v>47.924324926812822</v>
      </c>
      <c r="AE87">
        <f t="shared" si="17"/>
        <v>51.683095509307947</v>
      </c>
      <c r="AF87">
        <f t="shared" si="18"/>
        <v>56.38155873742685</v>
      </c>
    </row>
    <row r="88" spans="1:32" x14ac:dyDescent="0.2">
      <c r="A88" s="43" t="s">
        <v>248</v>
      </c>
      <c r="C88">
        <v>6</v>
      </c>
      <c r="D88">
        <v>31</v>
      </c>
      <c r="E88">
        <v>41</v>
      </c>
      <c r="F88" s="33">
        <v>58</v>
      </c>
      <c r="G88">
        <v>64</v>
      </c>
      <c r="H88" s="33">
        <v>72</v>
      </c>
      <c r="I88">
        <v>70</v>
      </c>
      <c r="J88" s="34"/>
      <c r="L88">
        <v>6</v>
      </c>
      <c r="M88">
        <v>31</v>
      </c>
      <c r="N88">
        <v>42</v>
      </c>
      <c r="O88">
        <v>66</v>
      </c>
      <c r="P88">
        <v>76</v>
      </c>
      <c r="Q88">
        <v>88</v>
      </c>
      <c r="R88">
        <v>99</v>
      </c>
      <c r="X88">
        <v>0.86602545825024957</v>
      </c>
      <c r="Z88">
        <f t="shared" si="12"/>
        <v>5.196152749501497</v>
      </c>
      <c r="AA88">
        <f t="shared" si="13"/>
        <v>26.846789205757737</v>
      </c>
      <c r="AB88">
        <f t="shared" si="14"/>
        <v>35.507043788260233</v>
      </c>
      <c r="AC88">
        <f t="shared" si="15"/>
        <v>50.229476578514472</v>
      </c>
      <c r="AD88">
        <f t="shared" si="16"/>
        <v>55.425629328015972</v>
      </c>
      <c r="AE88">
        <f t="shared" si="17"/>
        <v>62.353832994017971</v>
      </c>
      <c r="AF88">
        <f t="shared" si="18"/>
        <v>60.621782077517473</v>
      </c>
    </row>
    <row r="89" spans="1:32" x14ac:dyDescent="0.2">
      <c r="A89" s="43" t="s">
        <v>249</v>
      </c>
      <c r="C89">
        <v>5</v>
      </c>
      <c r="D89">
        <v>21</v>
      </c>
      <c r="E89">
        <v>42</v>
      </c>
      <c r="F89" s="33">
        <v>38</v>
      </c>
      <c r="G89">
        <v>48</v>
      </c>
      <c r="H89" s="33">
        <v>58</v>
      </c>
      <c r="I89">
        <v>64</v>
      </c>
      <c r="J89" s="34"/>
      <c r="L89">
        <v>5</v>
      </c>
      <c r="M89">
        <v>21</v>
      </c>
      <c r="N89">
        <v>42</v>
      </c>
      <c r="O89">
        <v>40</v>
      </c>
      <c r="P89">
        <v>56</v>
      </c>
      <c r="Q89">
        <v>68</v>
      </c>
      <c r="R89">
        <v>76</v>
      </c>
      <c r="X89">
        <v>0.86602545825024957</v>
      </c>
      <c r="Z89">
        <f t="shared" si="12"/>
        <v>4.3301272912512481</v>
      </c>
      <c r="AA89">
        <f t="shared" si="13"/>
        <v>18.186534623255241</v>
      </c>
      <c r="AB89">
        <f t="shared" si="14"/>
        <v>36.373069246510482</v>
      </c>
      <c r="AC89">
        <f t="shared" si="15"/>
        <v>32.908967413509487</v>
      </c>
      <c r="AD89">
        <f t="shared" si="16"/>
        <v>41.569221996011976</v>
      </c>
      <c r="AE89">
        <f t="shared" si="17"/>
        <v>50.229476578514472</v>
      </c>
      <c r="AF89">
        <f t="shared" si="18"/>
        <v>55.425629328015972</v>
      </c>
    </row>
    <row r="90" spans="1:32" x14ac:dyDescent="0.2">
      <c r="A90" s="43" t="s">
        <v>250</v>
      </c>
      <c r="C90">
        <v>8</v>
      </c>
      <c r="D90">
        <v>23</v>
      </c>
      <c r="E90">
        <v>33</v>
      </c>
      <c r="F90" s="33">
        <v>44</v>
      </c>
      <c r="G90">
        <v>55</v>
      </c>
      <c r="H90" s="33">
        <v>51</v>
      </c>
      <c r="I90">
        <v>62</v>
      </c>
      <c r="J90" s="34"/>
      <c r="L90">
        <v>8</v>
      </c>
      <c r="M90">
        <v>23</v>
      </c>
      <c r="N90">
        <v>33</v>
      </c>
      <c r="O90">
        <v>46</v>
      </c>
      <c r="P90">
        <v>61</v>
      </c>
      <c r="Q90">
        <v>61</v>
      </c>
      <c r="R90">
        <v>75</v>
      </c>
      <c r="X90">
        <v>0.86602545825024957</v>
      </c>
      <c r="Z90">
        <f t="shared" si="12"/>
        <v>6.9282036660019966</v>
      </c>
      <c r="AA90">
        <f t="shared" si="13"/>
        <v>19.918585539755739</v>
      </c>
      <c r="AB90">
        <f t="shared" si="14"/>
        <v>28.578840122258235</v>
      </c>
      <c r="AC90">
        <f t="shared" si="15"/>
        <v>38.10512016301098</v>
      </c>
      <c r="AD90">
        <f t="shared" si="16"/>
        <v>47.631400203763725</v>
      </c>
      <c r="AE90">
        <f t="shared" si="17"/>
        <v>44.16729837076273</v>
      </c>
      <c r="AF90">
        <f t="shared" si="18"/>
        <v>53.693578411515475</v>
      </c>
    </row>
    <row r="91" spans="1:32" x14ac:dyDescent="0.2">
      <c r="A91" s="43" t="s">
        <v>251</v>
      </c>
      <c r="C91">
        <v>14</v>
      </c>
      <c r="D91">
        <v>28</v>
      </c>
      <c r="E91">
        <v>40</v>
      </c>
      <c r="F91">
        <v>50</v>
      </c>
      <c r="G91">
        <v>48</v>
      </c>
      <c r="H91" s="33">
        <v>57</v>
      </c>
      <c r="I91">
        <v>64</v>
      </c>
      <c r="J91" s="34"/>
      <c r="L91">
        <v>14</v>
      </c>
      <c r="M91">
        <v>28</v>
      </c>
      <c r="N91">
        <v>43</v>
      </c>
      <c r="O91">
        <v>52</v>
      </c>
      <c r="P91">
        <v>53</v>
      </c>
      <c r="Q91">
        <v>68</v>
      </c>
      <c r="R91">
        <v>77</v>
      </c>
      <c r="X91">
        <v>0.86602545825024957</v>
      </c>
      <c r="Z91">
        <f t="shared" si="12"/>
        <v>12.124356415503494</v>
      </c>
      <c r="AA91">
        <f t="shared" si="13"/>
        <v>24.248712831006987</v>
      </c>
      <c r="AB91">
        <f t="shared" si="14"/>
        <v>34.641018330009985</v>
      </c>
      <c r="AC91">
        <f t="shared" si="15"/>
        <v>43.301272912512481</v>
      </c>
      <c r="AD91">
        <f t="shared" si="16"/>
        <v>41.569221996011976</v>
      </c>
      <c r="AE91">
        <f t="shared" si="17"/>
        <v>49.363451120264223</v>
      </c>
      <c r="AF91">
        <f t="shared" si="18"/>
        <v>55.425629328015972</v>
      </c>
    </row>
    <row r="92" spans="1:32" x14ac:dyDescent="0.2">
      <c r="A92" s="43" t="s">
        <v>252</v>
      </c>
      <c r="C92">
        <v>12</v>
      </c>
      <c r="D92">
        <v>36</v>
      </c>
      <c r="E92">
        <v>47</v>
      </c>
      <c r="F92">
        <v>54</v>
      </c>
      <c r="G92">
        <v>51</v>
      </c>
      <c r="H92" s="33">
        <v>59</v>
      </c>
      <c r="I92">
        <v>68</v>
      </c>
      <c r="J92" s="34"/>
      <c r="L92">
        <v>12</v>
      </c>
      <c r="M92">
        <v>36</v>
      </c>
      <c r="N92">
        <v>49</v>
      </c>
      <c r="O92">
        <v>59</v>
      </c>
      <c r="P92" s="13">
        <f>AVERAGE(O92,Q92)</f>
        <v>66</v>
      </c>
      <c r="Q92">
        <v>73</v>
      </c>
      <c r="R92">
        <v>82</v>
      </c>
      <c r="X92">
        <v>0.86602545825024957</v>
      </c>
      <c r="Z92">
        <f t="shared" si="12"/>
        <v>10.392305499002994</v>
      </c>
      <c r="AA92">
        <f t="shared" si="13"/>
        <v>31.176916497008985</v>
      </c>
      <c r="AB92">
        <f t="shared" si="14"/>
        <v>40.703196537761727</v>
      </c>
      <c r="AC92">
        <f t="shared" si="15"/>
        <v>46.765374745513476</v>
      </c>
      <c r="AD92">
        <f t="shared" si="16"/>
        <v>44.16729837076273</v>
      </c>
      <c r="AE92">
        <f t="shared" si="17"/>
        <v>51.095502036764728</v>
      </c>
      <c r="AF92">
        <f t="shared" si="18"/>
        <v>58.889731161016968</v>
      </c>
    </row>
    <row r="93" spans="1:32" x14ac:dyDescent="0.2">
      <c r="A93" s="43" t="s">
        <v>254</v>
      </c>
      <c r="C93">
        <v>4</v>
      </c>
      <c r="D93">
        <v>27</v>
      </c>
      <c r="E93">
        <v>33</v>
      </c>
      <c r="F93">
        <v>40</v>
      </c>
      <c r="G93">
        <v>56</v>
      </c>
      <c r="H93" s="33">
        <v>54</v>
      </c>
      <c r="I93">
        <v>61</v>
      </c>
      <c r="J93" s="34"/>
      <c r="L93">
        <v>4</v>
      </c>
      <c r="M93">
        <v>27</v>
      </c>
      <c r="N93">
        <v>35</v>
      </c>
      <c r="O93">
        <v>43</v>
      </c>
      <c r="P93">
        <v>65</v>
      </c>
      <c r="Q93">
        <v>58</v>
      </c>
      <c r="R93">
        <v>71</v>
      </c>
      <c r="X93">
        <v>0.86602545825024957</v>
      </c>
      <c r="Z93">
        <f t="shared" si="12"/>
        <v>3.4641018330009983</v>
      </c>
      <c r="AA93">
        <f t="shared" si="13"/>
        <v>23.382687372756738</v>
      </c>
      <c r="AB93">
        <f t="shared" si="14"/>
        <v>28.578840122258235</v>
      </c>
      <c r="AC93">
        <f t="shared" si="15"/>
        <v>34.641018330009985</v>
      </c>
      <c r="AD93">
        <f t="shared" si="16"/>
        <v>48.497425662013974</v>
      </c>
      <c r="AE93">
        <f t="shared" si="17"/>
        <v>46.765374745513476</v>
      </c>
      <c r="AF93">
        <f t="shared" si="18"/>
        <v>52.827552953265226</v>
      </c>
    </row>
    <row r="94" spans="1:32" x14ac:dyDescent="0.2">
      <c r="A94" s="43" t="s">
        <v>255</v>
      </c>
      <c r="C94">
        <v>16</v>
      </c>
      <c r="D94">
        <v>37</v>
      </c>
      <c r="E94">
        <v>48</v>
      </c>
      <c r="F94">
        <v>49</v>
      </c>
      <c r="G94">
        <v>52</v>
      </c>
      <c r="H94" s="33">
        <v>60</v>
      </c>
      <c r="I94">
        <v>74</v>
      </c>
      <c r="J94" s="34"/>
      <c r="L94">
        <v>16</v>
      </c>
      <c r="M94">
        <v>37</v>
      </c>
      <c r="N94">
        <v>48</v>
      </c>
      <c r="O94">
        <v>55</v>
      </c>
      <c r="P94">
        <v>58</v>
      </c>
      <c r="Q94">
        <v>70</v>
      </c>
      <c r="R94">
        <v>91</v>
      </c>
      <c r="X94">
        <v>0.76604453647884152</v>
      </c>
      <c r="Z94">
        <f t="shared" si="12"/>
        <v>12.256712583661464</v>
      </c>
      <c r="AA94">
        <f t="shared" si="13"/>
        <v>28.343647849717136</v>
      </c>
      <c r="AB94">
        <f t="shared" si="14"/>
        <v>36.770137750984389</v>
      </c>
      <c r="AC94">
        <f t="shared" si="15"/>
        <v>37.536182287463234</v>
      </c>
      <c r="AD94">
        <f t="shared" si="16"/>
        <v>39.83431589689976</v>
      </c>
      <c r="AE94">
        <f t="shared" si="17"/>
        <v>45.962672188730494</v>
      </c>
      <c r="AF94">
        <f t="shared" si="18"/>
        <v>56.687295699434273</v>
      </c>
    </row>
    <row r="95" spans="1:32" x14ac:dyDescent="0.2">
      <c r="A95" s="43" t="s">
        <v>256</v>
      </c>
      <c r="C95">
        <v>8</v>
      </c>
      <c r="D95">
        <v>30</v>
      </c>
      <c r="E95">
        <f>42/99*100</f>
        <v>42.424242424242422</v>
      </c>
      <c r="F95">
        <v>57</v>
      </c>
      <c r="G95">
        <v>59</v>
      </c>
      <c r="H95" s="33">
        <v>65</v>
      </c>
      <c r="I95">
        <v>71</v>
      </c>
      <c r="J95" s="34"/>
      <c r="L95">
        <v>8</v>
      </c>
      <c r="M95">
        <v>30</v>
      </c>
      <c r="N95">
        <v>43</v>
      </c>
      <c r="O95">
        <v>62</v>
      </c>
      <c r="P95">
        <v>67</v>
      </c>
      <c r="Q95">
        <v>78</v>
      </c>
      <c r="R95">
        <v>84</v>
      </c>
      <c r="X95">
        <v>0.76604453647884152</v>
      </c>
      <c r="Z95">
        <f t="shared" si="12"/>
        <v>6.1283562918307322</v>
      </c>
      <c r="AA95">
        <f t="shared" si="13"/>
        <v>22.981336094365247</v>
      </c>
      <c r="AB95">
        <f t="shared" si="14"/>
        <v>32.498859123344793</v>
      </c>
      <c r="AC95">
        <f t="shared" si="15"/>
        <v>43.664538579293968</v>
      </c>
      <c r="AD95">
        <f t="shared" si="16"/>
        <v>45.196627652251649</v>
      </c>
      <c r="AE95">
        <f t="shared" si="17"/>
        <v>49.792894871124702</v>
      </c>
      <c r="AF95">
        <f t="shared" si="18"/>
        <v>54.389162089997747</v>
      </c>
    </row>
    <row r="96" spans="1:32" x14ac:dyDescent="0.2">
      <c r="A96" s="43" t="s">
        <v>257</v>
      </c>
      <c r="C96">
        <v>7</v>
      </c>
      <c r="D96">
        <v>20</v>
      </c>
      <c r="E96">
        <v>37</v>
      </c>
      <c r="F96">
        <f>46/98*100</f>
        <v>46.938775510204081</v>
      </c>
      <c r="G96">
        <v>55</v>
      </c>
      <c r="H96" s="33">
        <v>58</v>
      </c>
      <c r="I96">
        <v>69</v>
      </c>
      <c r="J96" s="34"/>
      <c r="L96">
        <v>7</v>
      </c>
      <c r="M96">
        <v>21</v>
      </c>
      <c r="N96">
        <v>37</v>
      </c>
      <c r="O96">
        <v>51</v>
      </c>
      <c r="P96">
        <v>63</v>
      </c>
      <c r="Q96">
        <v>70</v>
      </c>
      <c r="R96">
        <v>96</v>
      </c>
      <c r="X96">
        <v>0.76604453647884152</v>
      </c>
      <c r="Z96">
        <f t="shared" si="12"/>
        <v>5.3623117553518904</v>
      </c>
      <c r="AA96">
        <f t="shared" si="13"/>
        <v>15.320890729576831</v>
      </c>
      <c r="AB96">
        <f t="shared" si="14"/>
        <v>28.343647849717136</v>
      </c>
      <c r="AC96">
        <f t="shared" si="15"/>
        <v>35.957192528598682</v>
      </c>
      <c r="AD96">
        <f t="shared" si="16"/>
        <v>42.132449506336286</v>
      </c>
      <c r="AE96">
        <f t="shared" si="17"/>
        <v>44.430583115772805</v>
      </c>
      <c r="AF96">
        <f t="shared" si="18"/>
        <v>52.857073017040065</v>
      </c>
    </row>
    <row r="97" spans="1:32" x14ac:dyDescent="0.2">
      <c r="A97" s="43" t="s">
        <v>258</v>
      </c>
      <c r="C97">
        <v>2</v>
      </c>
      <c r="D97">
        <v>28</v>
      </c>
      <c r="E97">
        <v>37</v>
      </c>
      <c r="F97">
        <v>46</v>
      </c>
      <c r="G97">
        <v>55</v>
      </c>
      <c r="H97" s="33">
        <v>66</v>
      </c>
      <c r="I97">
        <v>60</v>
      </c>
      <c r="J97" s="34"/>
      <c r="L97">
        <v>2</v>
      </c>
      <c r="M97">
        <v>28</v>
      </c>
      <c r="N97">
        <v>40</v>
      </c>
      <c r="O97">
        <v>48</v>
      </c>
      <c r="P97">
        <v>66</v>
      </c>
      <c r="Q97">
        <v>80</v>
      </c>
      <c r="R97">
        <v>71</v>
      </c>
      <c r="X97">
        <v>0.76604453647884152</v>
      </c>
      <c r="Z97">
        <f t="shared" si="12"/>
        <v>1.532089072957683</v>
      </c>
      <c r="AA97">
        <f t="shared" si="13"/>
        <v>21.449247021407562</v>
      </c>
      <c r="AB97">
        <f t="shared" si="14"/>
        <v>28.343647849717136</v>
      </c>
      <c r="AC97">
        <f t="shared" si="15"/>
        <v>35.238048678026708</v>
      </c>
      <c r="AD97">
        <f t="shared" si="16"/>
        <v>42.132449506336286</v>
      </c>
      <c r="AE97">
        <f t="shared" si="17"/>
        <v>50.558939407603539</v>
      </c>
      <c r="AF97">
        <f t="shared" si="18"/>
        <v>45.962672188730494</v>
      </c>
    </row>
    <row r="98" spans="1:32" x14ac:dyDescent="0.2">
      <c r="A98" s="43" t="s">
        <v>259</v>
      </c>
      <c r="C98">
        <v>3</v>
      </c>
      <c r="D98">
        <v>25</v>
      </c>
      <c r="E98">
        <v>45</v>
      </c>
      <c r="F98">
        <v>53</v>
      </c>
      <c r="G98">
        <v>65</v>
      </c>
      <c r="H98">
        <f>65/99*100</f>
        <v>65.656565656565661</v>
      </c>
      <c r="I98">
        <v>68</v>
      </c>
      <c r="J98" s="34"/>
      <c r="L98">
        <v>3</v>
      </c>
      <c r="M98">
        <v>26</v>
      </c>
      <c r="N98">
        <v>48</v>
      </c>
      <c r="O98">
        <v>62</v>
      </c>
      <c r="P98">
        <v>77</v>
      </c>
      <c r="Q98">
        <v>78</v>
      </c>
      <c r="R98">
        <v>89</v>
      </c>
      <c r="X98">
        <v>0.76604453647884152</v>
      </c>
      <c r="Z98">
        <f t="shared" si="12"/>
        <v>2.2981336094365243</v>
      </c>
      <c r="AA98">
        <f t="shared" si="13"/>
        <v>19.151113411971039</v>
      </c>
      <c r="AB98">
        <f t="shared" si="14"/>
        <v>34.47200414154787</v>
      </c>
      <c r="AC98">
        <f t="shared" si="15"/>
        <v>40.600360433378597</v>
      </c>
      <c r="AD98">
        <f t="shared" si="16"/>
        <v>49.792894871124702</v>
      </c>
      <c r="AE98">
        <f t="shared" si="17"/>
        <v>50.295853405176466</v>
      </c>
      <c r="AF98">
        <f t="shared" si="18"/>
        <v>52.091028480561221</v>
      </c>
    </row>
    <row r="99" spans="1:32" x14ac:dyDescent="0.2">
      <c r="A99" s="43" t="s">
        <v>260</v>
      </c>
      <c r="C99">
        <v>3</v>
      </c>
      <c r="D99">
        <v>24</v>
      </c>
      <c r="E99">
        <v>36</v>
      </c>
      <c r="F99">
        <v>48</v>
      </c>
      <c r="G99">
        <v>56</v>
      </c>
      <c r="H99">
        <v>60</v>
      </c>
      <c r="I99">
        <v>65</v>
      </c>
      <c r="J99" s="34"/>
      <c r="L99">
        <v>3</v>
      </c>
      <c r="M99">
        <v>26</v>
      </c>
      <c r="N99">
        <v>39</v>
      </c>
      <c r="O99">
        <v>60</v>
      </c>
      <c r="P99">
        <v>64</v>
      </c>
      <c r="Q99">
        <v>68</v>
      </c>
      <c r="R99">
        <v>80</v>
      </c>
      <c r="X99">
        <v>0.76604453647884152</v>
      </c>
      <c r="Z99">
        <f t="shared" si="12"/>
        <v>2.2981336094365243</v>
      </c>
      <c r="AA99">
        <f t="shared" si="13"/>
        <v>18.385068875492195</v>
      </c>
      <c r="AB99">
        <f t="shared" si="14"/>
        <v>27.577603313238296</v>
      </c>
      <c r="AC99">
        <f t="shared" si="15"/>
        <v>36.770137750984389</v>
      </c>
      <c r="AD99">
        <f t="shared" si="16"/>
        <v>42.898494042815123</v>
      </c>
      <c r="AE99">
        <f t="shared" si="17"/>
        <v>45.962672188730494</v>
      </c>
      <c r="AF99">
        <f t="shared" si="18"/>
        <v>49.792894871124702</v>
      </c>
    </row>
    <row r="100" spans="1:32" x14ac:dyDescent="0.2">
      <c r="A100" s="43" t="s">
        <v>261</v>
      </c>
      <c r="C100">
        <v>10</v>
      </c>
      <c r="D100">
        <v>18</v>
      </c>
      <c r="E100">
        <v>44</v>
      </c>
      <c r="F100">
        <v>48</v>
      </c>
      <c r="G100">
        <v>57</v>
      </c>
      <c r="H100">
        <v>68</v>
      </c>
      <c r="I100">
        <v>70</v>
      </c>
      <c r="J100" s="34"/>
      <c r="L100">
        <v>10</v>
      </c>
      <c r="M100">
        <v>18</v>
      </c>
      <c r="N100">
        <v>47</v>
      </c>
      <c r="O100">
        <v>51</v>
      </c>
      <c r="P100">
        <v>63</v>
      </c>
      <c r="Q100">
        <v>85</v>
      </c>
      <c r="R100">
        <v>89</v>
      </c>
      <c r="X100">
        <v>0.64278774876398148</v>
      </c>
      <c r="Z100">
        <f t="shared" si="12"/>
        <v>6.4278774876398153</v>
      </c>
      <c r="AA100">
        <f t="shared" si="13"/>
        <v>11.570179477751667</v>
      </c>
      <c r="AB100">
        <f t="shared" si="14"/>
        <v>28.282660945615184</v>
      </c>
      <c r="AC100">
        <f t="shared" si="15"/>
        <v>30.853811940671111</v>
      </c>
      <c r="AD100">
        <f t="shared" si="16"/>
        <v>36.638901679546947</v>
      </c>
      <c r="AE100">
        <f t="shared" si="17"/>
        <v>43.709566915950738</v>
      </c>
      <c r="AF100">
        <f t="shared" si="18"/>
        <v>44.995142413478703</v>
      </c>
    </row>
    <row r="101" spans="1:32" x14ac:dyDescent="0.2">
      <c r="A101" s="43" t="s">
        <v>262</v>
      </c>
      <c r="C101">
        <v>8</v>
      </c>
      <c r="D101">
        <v>30</v>
      </c>
      <c r="E101">
        <v>41</v>
      </c>
      <c r="F101">
        <v>53</v>
      </c>
      <c r="G101">
        <v>48</v>
      </c>
      <c r="H101">
        <v>59</v>
      </c>
      <c r="I101">
        <v>63</v>
      </c>
      <c r="J101" s="34"/>
      <c r="L101">
        <v>8</v>
      </c>
      <c r="M101">
        <v>30</v>
      </c>
      <c r="N101">
        <v>42</v>
      </c>
      <c r="O101">
        <v>58</v>
      </c>
      <c r="P101">
        <v>56</v>
      </c>
      <c r="Q101">
        <v>71</v>
      </c>
      <c r="R101">
        <v>82</v>
      </c>
      <c r="X101">
        <v>0.64278774876398148</v>
      </c>
      <c r="Z101">
        <f t="shared" si="12"/>
        <v>5.1423019901118519</v>
      </c>
      <c r="AA101">
        <f t="shared" si="13"/>
        <v>19.283632462919446</v>
      </c>
      <c r="AB101">
        <f t="shared" si="14"/>
        <v>26.35429769932324</v>
      </c>
      <c r="AC101">
        <f t="shared" si="15"/>
        <v>34.067750684491017</v>
      </c>
      <c r="AD101">
        <f t="shared" si="16"/>
        <v>30.853811940671111</v>
      </c>
      <c r="AE101">
        <f t="shared" si="17"/>
        <v>37.924477177074905</v>
      </c>
      <c r="AF101">
        <f t="shared" si="18"/>
        <v>40.495628172130836</v>
      </c>
    </row>
    <row r="102" spans="1:32" x14ac:dyDescent="0.2">
      <c r="A102" s="43" t="s">
        <v>263</v>
      </c>
      <c r="C102">
        <v>7</v>
      </c>
      <c r="D102">
        <v>35</v>
      </c>
      <c r="E102">
        <v>39</v>
      </c>
      <c r="F102">
        <v>51</v>
      </c>
      <c r="G102">
        <v>62</v>
      </c>
      <c r="H102">
        <v>59</v>
      </c>
      <c r="I102">
        <v>66</v>
      </c>
      <c r="J102" s="34"/>
      <c r="L102">
        <v>7</v>
      </c>
      <c r="M102">
        <v>35</v>
      </c>
      <c r="N102">
        <v>40</v>
      </c>
      <c r="O102">
        <v>56</v>
      </c>
      <c r="P102">
        <v>68</v>
      </c>
      <c r="Q102">
        <v>67</v>
      </c>
      <c r="R102">
        <v>79</v>
      </c>
      <c r="X102">
        <v>0.64278774876398148</v>
      </c>
      <c r="Z102">
        <f t="shared" si="12"/>
        <v>4.4995142413478701</v>
      </c>
      <c r="AA102">
        <f t="shared" si="13"/>
        <v>22.497571206739352</v>
      </c>
      <c r="AB102">
        <f t="shared" si="14"/>
        <v>25.068722201795278</v>
      </c>
      <c r="AC102">
        <f t="shared" si="15"/>
        <v>32.782175186963059</v>
      </c>
      <c r="AD102">
        <f t="shared" si="16"/>
        <v>39.85284042336685</v>
      </c>
      <c r="AE102">
        <f t="shared" si="17"/>
        <v>37.924477177074905</v>
      </c>
      <c r="AF102">
        <f t="shared" si="18"/>
        <v>42.42399141842278</v>
      </c>
    </row>
    <row r="103" spans="1:32" x14ac:dyDescent="0.2">
      <c r="A103" s="43" t="s">
        <v>264</v>
      </c>
      <c r="C103">
        <v>9</v>
      </c>
      <c r="D103">
        <v>30</v>
      </c>
      <c r="E103">
        <v>40</v>
      </c>
      <c r="F103">
        <v>55</v>
      </c>
      <c r="G103">
        <v>60</v>
      </c>
      <c r="H103">
        <v>66</v>
      </c>
      <c r="I103">
        <v>66</v>
      </c>
      <c r="J103" s="34"/>
      <c r="L103">
        <v>9</v>
      </c>
      <c r="M103">
        <v>30</v>
      </c>
      <c r="N103">
        <v>44</v>
      </c>
      <c r="O103">
        <v>60</v>
      </c>
      <c r="P103">
        <v>66</v>
      </c>
      <c r="Q103">
        <v>80</v>
      </c>
      <c r="R103">
        <v>81</v>
      </c>
      <c r="X103">
        <v>0.64278774876398148</v>
      </c>
      <c r="Z103">
        <f t="shared" si="12"/>
        <v>5.7850897388758336</v>
      </c>
      <c r="AA103">
        <f t="shared" si="13"/>
        <v>19.283632462919446</v>
      </c>
      <c r="AB103">
        <f t="shared" si="14"/>
        <v>25.711509950559261</v>
      </c>
      <c r="AC103">
        <f t="shared" si="15"/>
        <v>35.353326182018982</v>
      </c>
      <c r="AD103">
        <f t="shared" si="16"/>
        <v>38.567264925838892</v>
      </c>
      <c r="AE103">
        <f t="shared" si="17"/>
        <v>42.42399141842278</v>
      </c>
      <c r="AF103">
        <f t="shared" si="18"/>
        <v>42.42399141842278</v>
      </c>
    </row>
    <row r="104" spans="1:32" x14ac:dyDescent="0.2">
      <c r="A104" s="43" t="s">
        <v>265</v>
      </c>
      <c r="C104">
        <v>11</v>
      </c>
      <c r="D104">
        <v>31</v>
      </c>
      <c r="E104">
        <v>56</v>
      </c>
      <c r="F104">
        <v>50</v>
      </c>
      <c r="G104">
        <v>60</v>
      </c>
      <c r="H104">
        <v>69</v>
      </c>
      <c r="I104">
        <v>74</v>
      </c>
      <c r="J104" s="34"/>
      <c r="L104">
        <v>11</v>
      </c>
      <c r="M104">
        <v>31</v>
      </c>
      <c r="N104">
        <v>59</v>
      </c>
      <c r="O104">
        <v>55</v>
      </c>
      <c r="P104">
        <v>63</v>
      </c>
      <c r="Q104">
        <v>84</v>
      </c>
      <c r="R104">
        <v>94</v>
      </c>
      <c r="X104">
        <v>0.64278774876398148</v>
      </c>
      <c r="Z104">
        <f t="shared" si="12"/>
        <v>7.0706652364037961</v>
      </c>
      <c r="AA104">
        <f t="shared" si="13"/>
        <v>19.926420211683425</v>
      </c>
      <c r="AB104">
        <f t="shared" si="14"/>
        <v>35.996113930782961</v>
      </c>
      <c r="AC104">
        <f t="shared" si="15"/>
        <v>32.139387438199073</v>
      </c>
      <c r="AD104">
        <f t="shared" si="16"/>
        <v>38.567264925838892</v>
      </c>
      <c r="AE104">
        <f t="shared" si="17"/>
        <v>44.352354664714724</v>
      </c>
      <c r="AF104">
        <f t="shared" si="18"/>
        <v>47.566293408534627</v>
      </c>
    </row>
    <row r="105" spans="1:32" x14ac:dyDescent="0.2">
      <c r="A105" s="43" t="s">
        <v>266</v>
      </c>
      <c r="C105">
        <v>8</v>
      </c>
      <c r="D105">
        <v>37</v>
      </c>
      <c r="E105">
        <v>53</v>
      </c>
      <c r="F105">
        <v>56</v>
      </c>
      <c r="G105">
        <v>56</v>
      </c>
      <c r="H105">
        <v>67</v>
      </c>
      <c r="I105">
        <v>69</v>
      </c>
      <c r="J105" s="34"/>
      <c r="L105">
        <v>8</v>
      </c>
      <c r="M105">
        <v>38</v>
      </c>
      <c r="N105">
        <v>55</v>
      </c>
      <c r="O105">
        <v>66</v>
      </c>
      <c r="P105">
        <v>64</v>
      </c>
      <c r="Q105">
        <v>83</v>
      </c>
      <c r="R105">
        <v>94</v>
      </c>
      <c r="X105">
        <v>0.64278774876398148</v>
      </c>
      <c r="Z105">
        <f t="shared" si="12"/>
        <v>5.1423019901118519</v>
      </c>
      <c r="AA105">
        <f t="shared" si="13"/>
        <v>23.783146704267313</v>
      </c>
      <c r="AB105">
        <f t="shared" si="14"/>
        <v>34.067750684491017</v>
      </c>
      <c r="AC105">
        <f t="shared" si="15"/>
        <v>35.996113930782961</v>
      </c>
      <c r="AD105">
        <f t="shared" si="16"/>
        <v>35.996113930782961</v>
      </c>
      <c r="AE105">
        <f t="shared" si="17"/>
        <v>43.066779167186759</v>
      </c>
      <c r="AF105">
        <f t="shared" si="18"/>
        <v>44.352354664714724</v>
      </c>
    </row>
    <row r="106" spans="1:32" x14ac:dyDescent="0.2">
      <c r="A106" s="43" t="s">
        <v>267</v>
      </c>
      <c r="C106">
        <v>5</v>
      </c>
      <c r="D106">
        <v>21</v>
      </c>
      <c r="E106">
        <v>48</v>
      </c>
      <c r="F106">
        <v>48</v>
      </c>
      <c r="G106">
        <v>48</v>
      </c>
      <c r="H106">
        <v>54</v>
      </c>
      <c r="I106">
        <v>62</v>
      </c>
      <c r="J106" s="34"/>
      <c r="L106">
        <v>5</v>
      </c>
      <c r="M106">
        <v>21</v>
      </c>
      <c r="N106">
        <v>53</v>
      </c>
      <c r="O106">
        <v>51</v>
      </c>
      <c r="P106">
        <v>56</v>
      </c>
      <c r="Q106">
        <v>62</v>
      </c>
      <c r="R106">
        <v>70</v>
      </c>
      <c r="X106">
        <v>0.50000018867510931</v>
      </c>
      <c r="Z106">
        <f t="shared" si="12"/>
        <v>2.5000009433755466</v>
      </c>
      <c r="AA106">
        <f t="shared" si="13"/>
        <v>10.500003962177296</v>
      </c>
      <c r="AB106">
        <f t="shared" si="14"/>
        <v>24.000009056405247</v>
      </c>
      <c r="AC106">
        <f t="shared" si="15"/>
        <v>24.000009056405247</v>
      </c>
      <c r="AD106">
        <f t="shared" si="16"/>
        <v>24.000009056405247</v>
      </c>
      <c r="AE106">
        <f t="shared" si="17"/>
        <v>27.000010188455903</v>
      </c>
      <c r="AF106">
        <f t="shared" si="18"/>
        <v>31.000011697856777</v>
      </c>
    </row>
    <row r="107" spans="1:32" x14ac:dyDescent="0.2">
      <c r="A107" s="43" t="s">
        <v>268</v>
      </c>
      <c r="C107">
        <v>9</v>
      </c>
      <c r="D107">
        <v>21</v>
      </c>
      <c r="E107">
        <v>42</v>
      </c>
      <c r="F107">
        <v>50</v>
      </c>
      <c r="G107">
        <v>58</v>
      </c>
      <c r="H107">
        <v>58</v>
      </c>
      <c r="I107">
        <v>67</v>
      </c>
      <c r="J107" s="34"/>
      <c r="L107">
        <v>9</v>
      </c>
      <c r="M107">
        <v>21</v>
      </c>
      <c r="N107">
        <v>47</v>
      </c>
      <c r="O107">
        <v>56</v>
      </c>
      <c r="P107">
        <v>65</v>
      </c>
      <c r="Q107">
        <v>72</v>
      </c>
      <c r="R107">
        <v>81</v>
      </c>
      <c r="X107">
        <v>0.50000018867510931</v>
      </c>
      <c r="Z107">
        <f t="shared" si="12"/>
        <v>4.5000016980759838</v>
      </c>
      <c r="AA107">
        <f t="shared" si="13"/>
        <v>10.500003962177296</v>
      </c>
      <c r="AB107">
        <f t="shared" si="14"/>
        <v>21.000007924354591</v>
      </c>
      <c r="AC107">
        <f t="shared" si="15"/>
        <v>25.000009433755466</v>
      </c>
      <c r="AD107">
        <f t="shared" si="16"/>
        <v>29.00001094315634</v>
      </c>
      <c r="AE107">
        <f t="shared" si="17"/>
        <v>29.00001094315634</v>
      </c>
      <c r="AF107">
        <f t="shared" si="18"/>
        <v>33.500012641232324</v>
      </c>
    </row>
    <row r="108" spans="1:32" x14ac:dyDescent="0.2">
      <c r="A108" s="43" t="s">
        <v>269</v>
      </c>
      <c r="C108">
        <v>7</v>
      </c>
      <c r="D108">
        <v>40</v>
      </c>
      <c r="E108">
        <v>44</v>
      </c>
      <c r="F108">
        <v>57</v>
      </c>
      <c r="G108">
        <v>60</v>
      </c>
      <c r="H108">
        <v>59</v>
      </c>
      <c r="I108">
        <v>63</v>
      </c>
      <c r="J108" s="34"/>
      <c r="L108">
        <v>7</v>
      </c>
      <c r="M108">
        <v>40</v>
      </c>
      <c r="N108">
        <v>46</v>
      </c>
      <c r="O108">
        <v>66</v>
      </c>
      <c r="P108">
        <v>72</v>
      </c>
      <c r="Q108">
        <v>74</v>
      </c>
      <c r="R108">
        <v>71</v>
      </c>
      <c r="X108">
        <v>0.50000018867510931</v>
      </c>
      <c r="Z108">
        <f t="shared" si="12"/>
        <v>3.5000013207257652</v>
      </c>
      <c r="AA108">
        <f t="shared" si="13"/>
        <v>20.000007547004373</v>
      </c>
      <c r="AB108">
        <f t="shared" si="14"/>
        <v>22.00000830170481</v>
      </c>
      <c r="AC108">
        <f t="shared" si="15"/>
        <v>28.500010754481231</v>
      </c>
      <c r="AD108">
        <f t="shared" si="16"/>
        <v>30.000011320506559</v>
      </c>
      <c r="AE108">
        <f t="shared" si="17"/>
        <v>29.50001113183145</v>
      </c>
      <c r="AF108">
        <f t="shared" si="18"/>
        <v>31.500011886531887</v>
      </c>
    </row>
    <row r="109" spans="1:32" x14ac:dyDescent="0.2">
      <c r="A109" s="43" t="s">
        <v>270</v>
      </c>
      <c r="C109">
        <v>7</v>
      </c>
      <c r="D109">
        <v>36</v>
      </c>
      <c r="E109">
        <v>49</v>
      </c>
      <c r="F109">
        <v>57</v>
      </c>
      <c r="G109">
        <v>65</v>
      </c>
      <c r="H109">
        <v>75</v>
      </c>
      <c r="I109">
        <v>65</v>
      </c>
      <c r="J109" s="34"/>
      <c r="L109">
        <v>7</v>
      </c>
      <c r="M109">
        <v>36</v>
      </c>
      <c r="N109">
        <v>52</v>
      </c>
      <c r="O109">
        <v>64</v>
      </c>
      <c r="P109">
        <v>81</v>
      </c>
      <c r="Q109">
        <v>97</v>
      </c>
      <c r="R109">
        <v>76</v>
      </c>
      <c r="X109">
        <v>0.50000018867510931</v>
      </c>
      <c r="Z109">
        <f t="shared" si="12"/>
        <v>3.5000013207257652</v>
      </c>
      <c r="AA109">
        <f t="shared" si="13"/>
        <v>18.000006792303935</v>
      </c>
      <c r="AB109">
        <f t="shared" si="14"/>
        <v>24.500009245080356</v>
      </c>
      <c r="AC109">
        <f t="shared" si="15"/>
        <v>28.500010754481231</v>
      </c>
      <c r="AD109">
        <f t="shared" si="16"/>
        <v>32.500012263882105</v>
      </c>
      <c r="AE109">
        <f t="shared" si="17"/>
        <v>37.500014150633199</v>
      </c>
      <c r="AF109">
        <f t="shared" si="18"/>
        <v>32.500012263882105</v>
      </c>
    </row>
    <row r="110" spans="1:32" x14ac:dyDescent="0.2">
      <c r="A110" s="43" t="s">
        <v>271</v>
      </c>
      <c r="C110">
        <v>9</v>
      </c>
      <c r="D110">
        <v>37</v>
      </c>
      <c r="E110">
        <v>53</v>
      </c>
      <c r="F110">
        <v>52</v>
      </c>
      <c r="G110">
        <v>64</v>
      </c>
      <c r="H110">
        <v>66</v>
      </c>
      <c r="I110">
        <v>66</v>
      </c>
      <c r="J110" s="34"/>
      <c r="L110">
        <v>9</v>
      </c>
      <c r="M110">
        <v>37</v>
      </c>
      <c r="N110">
        <v>56</v>
      </c>
      <c r="O110">
        <v>58</v>
      </c>
      <c r="P110">
        <v>72</v>
      </c>
      <c r="Q110">
        <v>80</v>
      </c>
      <c r="R110">
        <v>89</v>
      </c>
      <c r="X110">
        <v>0.50000018867510931</v>
      </c>
      <c r="Z110">
        <f t="shared" si="12"/>
        <v>4.5000016980759838</v>
      </c>
      <c r="AA110">
        <f t="shared" si="13"/>
        <v>18.500006980979045</v>
      </c>
      <c r="AB110">
        <f t="shared" si="14"/>
        <v>26.500009999780794</v>
      </c>
      <c r="AC110">
        <f t="shared" si="15"/>
        <v>26.000009811105684</v>
      </c>
      <c r="AD110">
        <f t="shared" si="16"/>
        <v>32.000012075206996</v>
      </c>
      <c r="AE110">
        <f t="shared" si="17"/>
        <v>33.000012452557215</v>
      </c>
      <c r="AF110">
        <f t="shared" si="18"/>
        <v>33.000012452557215</v>
      </c>
    </row>
    <row r="111" spans="1:32" x14ac:dyDescent="0.2">
      <c r="A111" s="43" t="s">
        <v>272</v>
      </c>
      <c r="C111">
        <v>12</v>
      </c>
      <c r="D111">
        <v>36</v>
      </c>
      <c r="E111">
        <v>54</v>
      </c>
      <c r="F111">
        <v>65</v>
      </c>
      <c r="G111">
        <v>60</v>
      </c>
      <c r="H111">
        <v>69</v>
      </c>
      <c r="I111">
        <v>68</v>
      </c>
      <c r="J111" s="34"/>
      <c r="L111">
        <v>12</v>
      </c>
      <c r="M111">
        <v>37</v>
      </c>
      <c r="N111">
        <v>56</v>
      </c>
      <c r="O111">
        <v>73</v>
      </c>
      <c r="P111">
        <v>72</v>
      </c>
      <c r="Q111">
        <v>87</v>
      </c>
      <c r="R111">
        <v>91</v>
      </c>
      <c r="X111">
        <v>0.50000018867510931</v>
      </c>
      <c r="Z111">
        <f t="shared" si="12"/>
        <v>6.0000022641013118</v>
      </c>
      <c r="AA111">
        <f t="shared" si="13"/>
        <v>18.000006792303935</v>
      </c>
      <c r="AB111">
        <f t="shared" si="14"/>
        <v>27.000010188455903</v>
      </c>
      <c r="AC111">
        <f t="shared" si="15"/>
        <v>32.500012263882105</v>
      </c>
      <c r="AD111">
        <f t="shared" si="16"/>
        <v>30.000011320506559</v>
      </c>
      <c r="AE111">
        <f t="shared" si="17"/>
        <v>34.500013018582543</v>
      </c>
      <c r="AF111">
        <f t="shared" si="18"/>
        <v>34.000012829907433</v>
      </c>
    </row>
    <row r="112" spans="1:32" x14ac:dyDescent="0.2">
      <c r="A112" s="43" t="s">
        <v>273</v>
      </c>
      <c r="C112">
        <v>9</v>
      </c>
      <c r="D112">
        <v>37</v>
      </c>
      <c r="E112">
        <v>57</v>
      </c>
      <c r="F112">
        <v>53</v>
      </c>
      <c r="G112">
        <v>64</v>
      </c>
      <c r="H112">
        <v>70</v>
      </c>
      <c r="I112">
        <v>79</v>
      </c>
      <c r="J112" s="34"/>
      <c r="L112">
        <v>9</v>
      </c>
      <c r="M112">
        <v>39</v>
      </c>
      <c r="N112">
        <v>61</v>
      </c>
      <c r="O112">
        <v>64</v>
      </c>
      <c r="P112">
        <v>81</v>
      </c>
      <c r="Q112">
        <v>85</v>
      </c>
      <c r="R112">
        <v>104</v>
      </c>
      <c r="X112">
        <v>0.34202038217091008</v>
      </c>
      <c r="Z112">
        <f t="shared" si="12"/>
        <v>3.0781834395381908</v>
      </c>
      <c r="AA112">
        <f t="shared" si="13"/>
        <v>12.654754140323673</v>
      </c>
      <c r="AB112">
        <f t="shared" si="14"/>
        <v>19.495161783741874</v>
      </c>
      <c r="AC112">
        <f t="shared" si="15"/>
        <v>18.127080255058235</v>
      </c>
      <c r="AD112">
        <f t="shared" si="16"/>
        <v>21.889304458938245</v>
      </c>
      <c r="AE112">
        <f t="shared" si="17"/>
        <v>23.941426751963704</v>
      </c>
      <c r="AF112">
        <f t="shared" si="18"/>
        <v>27.019610191501897</v>
      </c>
    </row>
    <row r="113" spans="1:35" x14ac:dyDescent="0.2">
      <c r="A113" s="43" t="s">
        <v>274</v>
      </c>
      <c r="C113">
        <v>10</v>
      </c>
      <c r="D113">
        <v>40</v>
      </c>
      <c r="E113">
        <v>51</v>
      </c>
      <c r="F113">
        <v>62</v>
      </c>
      <c r="G113">
        <v>66</v>
      </c>
      <c r="H113">
        <v>62</v>
      </c>
      <c r="I113">
        <v>66</v>
      </c>
      <c r="J113" s="34"/>
      <c r="L113">
        <v>10</v>
      </c>
      <c r="M113">
        <v>40</v>
      </c>
      <c r="N113">
        <v>61</v>
      </c>
      <c r="P113">
        <v>85</v>
      </c>
      <c r="Q113">
        <v>77</v>
      </c>
      <c r="X113">
        <v>0.34202038217091008</v>
      </c>
      <c r="Z113">
        <f t="shared" si="12"/>
        <v>3.4202038217091006</v>
      </c>
      <c r="AA113">
        <f t="shared" si="13"/>
        <v>13.680815286836403</v>
      </c>
      <c r="AB113">
        <f t="shared" si="14"/>
        <v>17.443039490716412</v>
      </c>
      <c r="AC113">
        <f t="shared" si="15"/>
        <v>21.205263694596425</v>
      </c>
      <c r="AD113">
        <f t="shared" si="16"/>
        <v>22.573345223280064</v>
      </c>
      <c r="AE113">
        <f t="shared" si="17"/>
        <v>21.205263694596425</v>
      </c>
      <c r="AF113">
        <f t="shared" si="18"/>
        <v>22.573345223280064</v>
      </c>
    </row>
    <row r="114" spans="1:35" x14ac:dyDescent="0.2">
      <c r="A114" s="43" t="s">
        <v>275</v>
      </c>
      <c r="C114">
        <v>6</v>
      </c>
      <c r="D114">
        <v>31</v>
      </c>
      <c r="E114">
        <v>60</v>
      </c>
      <c r="F114">
        <v>60</v>
      </c>
      <c r="G114">
        <v>67</v>
      </c>
      <c r="H114">
        <v>73</v>
      </c>
      <c r="I114">
        <v>72</v>
      </c>
      <c r="J114" s="34"/>
      <c r="L114">
        <v>6</v>
      </c>
      <c r="M114">
        <v>31</v>
      </c>
      <c r="N114">
        <v>64</v>
      </c>
      <c r="O114">
        <v>72</v>
      </c>
      <c r="P114">
        <v>90</v>
      </c>
      <c r="Q114">
        <v>96</v>
      </c>
      <c r="R114">
        <v>93</v>
      </c>
      <c r="X114">
        <v>0.34202038217091008</v>
      </c>
      <c r="Z114">
        <f t="shared" si="12"/>
        <v>2.0521222930254606</v>
      </c>
      <c r="AA114">
        <f t="shared" si="13"/>
        <v>10.602631847298213</v>
      </c>
      <c r="AB114">
        <f t="shared" si="14"/>
        <v>20.521222930254606</v>
      </c>
      <c r="AC114">
        <f t="shared" si="15"/>
        <v>20.521222930254606</v>
      </c>
      <c r="AD114">
        <f t="shared" si="16"/>
        <v>22.915365605450976</v>
      </c>
      <c r="AE114">
        <f t="shared" si="17"/>
        <v>24.967487898476435</v>
      </c>
      <c r="AF114">
        <f t="shared" si="18"/>
        <v>24.625467516305527</v>
      </c>
    </row>
    <row r="115" spans="1:35" x14ac:dyDescent="0.2">
      <c r="A115" s="43" t="s">
        <v>276</v>
      </c>
      <c r="C115">
        <v>12</v>
      </c>
      <c r="D115">
        <v>33</v>
      </c>
      <c r="E115">
        <v>56</v>
      </c>
      <c r="F115">
        <v>70</v>
      </c>
      <c r="G115">
        <v>72</v>
      </c>
      <c r="H115">
        <v>58</v>
      </c>
      <c r="I115">
        <v>70</v>
      </c>
      <c r="J115" s="34"/>
      <c r="L115">
        <v>12</v>
      </c>
      <c r="M115">
        <v>34</v>
      </c>
      <c r="N115">
        <v>59</v>
      </c>
      <c r="P115">
        <v>89</v>
      </c>
      <c r="Q115">
        <v>74</v>
      </c>
      <c r="R115">
        <v>94</v>
      </c>
      <c r="X115">
        <v>0.34202038217091008</v>
      </c>
      <c r="Z115">
        <f t="shared" si="12"/>
        <v>4.1042445860509211</v>
      </c>
      <c r="AA115">
        <f t="shared" si="13"/>
        <v>11.286672611640032</v>
      </c>
      <c r="AB115">
        <f t="shared" si="14"/>
        <v>19.153141401570963</v>
      </c>
      <c r="AC115">
        <f t="shared" si="15"/>
        <v>23.941426751963704</v>
      </c>
      <c r="AD115">
        <f t="shared" si="16"/>
        <v>24.625467516305527</v>
      </c>
      <c r="AE115">
        <f t="shared" si="17"/>
        <v>19.837182165912786</v>
      </c>
      <c r="AF115">
        <f t="shared" si="18"/>
        <v>23.941426751963704</v>
      </c>
    </row>
    <row r="116" spans="1:35" x14ac:dyDescent="0.2">
      <c r="A116" s="43" t="s">
        <v>277</v>
      </c>
      <c r="C116">
        <v>17</v>
      </c>
      <c r="D116">
        <v>33</v>
      </c>
      <c r="E116">
        <f>54/99*100</f>
        <v>54.54545454545454</v>
      </c>
      <c r="F116">
        <v>65</v>
      </c>
      <c r="G116">
        <v>63</v>
      </c>
      <c r="H116">
        <v>69</v>
      </c>
      <c r="I116">
        <v>65</v>
      </c>
      <c r="J116" s="34"/>
      <c r="L116">
        <v>17</v>
      </c>
      <c r="M116">
        <v>33</v>
      </c>
      <c r="N116">
        <v>56</v>
      </c>
      <c r="O116">
        <v>76</v>
      </c>
      <c r="P116">
        <v>76</v>
      </c>
      <c r="Q116">
        <v>84</v>
      </c>
      <c r="R116">
        <v>84</v>
      </c>
      <c r="X116">
        <v>0.34202038217091008</v>
      </c>
      <c r="Z116">
        <f t="shared" si="12"/>
        <v>5.814346496905471</v>
      </c>
      <c r="AA116">
        <f t="shared" si="13"/>
        <v>11.286672611640032</v>
      </c>
      <c r="AB116">
        <f t="shared" si="14"/>
        <v>18.655657209322367</v>
      </c>
      <c r="AC116">
        <f t="shared" si="15"/>
        <v>22.231324841109156</v>
      </c>
      <c r="AD116">
        <f t="shared" si="16"/>
        <v>21.547284076767333</v>
      </c>
      <c r="AE116">
        <f t="shared" si="17"/>
        <v>23.599406369792796</v>
      </c>
      <c r="AF116">
        <f t="shared" si="18"/>
        <v>22.231324841109156</v>
      </c>
    </row>
    <row r="117" spans="1:35" x14ac:dyDescent="0.2">
      <c r="A117" s="43" t="s">
        <v>278</v>
      </c>
      <c r="C117">
        <v>13</v>
      </c>
      <c r="D117">
        <v>30</v>
      </c>
      <c r="E117">
        <v>51</v>
      </c>
      <c r="F117">
        <v>55</v>
      </c>
      <c r="G117">
        <v>58</v>
      </c>
      <c r="H117">
        <v>67</v>
      </c>
      <c r="I117">
        <v>72</v>
      </c>
      <c r="J117" s="34"/>
      <c r="L117">
        <v>13</v>
      </c>
      <c r="M117">
        <v>30</v>
      </c>
      <c r="N117">
        <v>53</v>
      </c>
      <c r="O117">
        <v>56</v>
      </c>
      <c r="P117">
        <v>73</v>
      </c>
      <c r="Q117">
        <v>86</v>
      </c>
      <c r="R117">
        <v>84</v>
      </c>
      <c r="X117">
        <v>0.34202038217091008</v>
      </c>
      <c r="Z117">
        <f t="shared" si="12"/>
        <v>4.4462649682218309</v>
      </c>
      <c r="AA117">
        <f t="shared" si="13"/>
        <v>10.260611465127303</v>
      </c>
      <c r="AB117">
        <f t="shared" si="14"/>
        <v>17.443039490716412</v>
      </c>
      <c r="AC117">
        <f t="shared" si="15"/>
        <v>18.811121019400055</v>
      </c>
      <c r="AD117">
        <f t="shared" si="16"/>
        <v>19.837182165912786</v>
      </c>
      <c r="AE117">
        <f t="shared" si="17"/>
        <v>22.915365605450976</v>
      </c>
      <c r="AF117">
        <f t="shared" si="18"/>
        <v>24.625467516305527</v>
      </c>
    </row>
    <row r="118" spans="1:35" x14ac:dyDescent="0.2">
      <c r="A118" s="43" t="s">
        <v>279</v>
      </c>
      <c r="C118">
        <v>4</v>
      </c>
      <c r="D118">
        <v>40</v>
      </c>
      <c r="E118">
        <v>59</v>
      </c>
      <c r="F118">
        <v>68</v>
      </c>
      <c r="G118">
        <v>75</v>
      </c>
      <c r="H118">
        <v>73</v>
      </c>
      <c r="I118">
        <v>81</v>
      </c>
      <c r="J118" s="34"/>
      <c r="L118">
        <v>4</v>
      </c>
      <c r="M118">
        <v>44</v>
      </c>
      <c r="N118">
        <v>71</v>
      </c>
      <c r="O118">
        <v>84</v>
      </c>
      <c r="P118">
        <v>91</v>
      </c>
      <c r="Q118">
        <v>82</v>
      </c>
      <c r="R118">
        <v>105</v>
      </c>
      <c r="X118">
        <v>0.1736484637381655</v>
      </c>
      <c r="Z118">
        <f t="shared" si="12"/>
        <v>0.69459385495266202</v>
      </c>
      <c r="AA118">
        <f t="shared" si="13"/>
        <v>6.9459385495266197</v>
      </c>
      <c r="AB118">
        <f t="shared" si="14"/>
        <v>10.245259360551765</v>
      </c>
      <c r="AC118">
        <f t="shared" si="15"/>
        <v>11.808095534195255</v>
      </c>
      <c r="AD118">
        <f t="shared" si="16"/>
        <v>13.023634780362412</v>
      </c>
      <c r="AE118">
        <f t="shared" si="17"/>
        <v>12.676337852886082</v>
      </c>
      <c r="AF118">
        <f t="shared" si="18"/>
        <v>14.065525562791406</v>
      </c>
    </row>
    <row r="119" spans="1:35" x14ac:dyDescent="0.2">
      <c r="A119" s="43" t="s">
        <v>280</v>
      </c>
      <c r="C119">
        <v>6</v>
      </c>
      <c r="D119">
        <v>48</v>
      </c>
      <c r="E119">
        <v>55</v>
      </c>
      <c r="F119">
        <v>69</v>
      </c>
      <c r="G119">
        <v>73</v>
      </c>
      <c r="H119">
        <v>79</v>
      </c>
      <c r="I119">
        <v>80</v>
      </c>
      <c r="J119" s="34"/>
      <c r="L119">
        <v>6</v>
      </c>
      <c r="M119">
        <v>50</v>
      </c>
      <c r="N119">
        <v>64</v>
      </c>
      <c r="O119">
        <v>88</v>
      </c>
      <c r="P119">
        <v>92</v>
      </c>
      <c r="Q119">
        <v>105</v>
      </c>
      <c r="R119">
        <v>103</v>
      </c>
      <c r="X119">
        <v>0.1736484637381655</v>
      </c>
      <c r="Z119">
        <f t="shared" si="12"/>
        <v>1.0418907824289931</v>
      </c>
      <c r="AA119">
        <f t="shared" si="13"/>
        <v>8.3351262594319451</v>
      </c>
      <c r="AB119">
        <f t="shared" si="14"/>
        <v>9.5506655055991025</v>
      </c>
      <c r="AC119">
        <f t="shared" si="15"/>
        <v>11.981743997933419</v>
      </c>
      <c r="AD119">
        <f t="shared" si="16"/>
        <v>12.676337852886082</v>
      </c>
      <c r="AE119">
        <f t="shared" si="17"/>
        <v>13.718228635315075</v>
      </c>
      <c r="AF119">
        <f t="shared" si="18"/>
        <v>13.891877099053239</v>
      </c>
    </row>
    <row r="120" spans="1:35" x14ac:dyDescent="0.2">
      <c r="A120" s="43" t="s">
        <v>281</v>
      </c>
      <c r="C120">
        <v>7</v>
      </c>
      <c r="D120">
        <v>42</v>
      </c>
      <c r="E120">
        <v>56</v>
      </c>
      <c r="F120">
        <v>63</v>
      </c>
      <c r="G120">
        <v>75</v>
      </c>
      <c r="H120">
        <v>80</v>
      </c>
      <c r="I120">
        <v>75</v>
      </c>
      <c r="J120" s="34"/>
      <c r="L120">
        <v>7</v>
      </c>
      <c r="M120">
        <v>42</v>
      </c>
      <c r="N120">
        <v>61</v>
      </c>
      <c r="O120">
        <v>79</v>
      </c>
      <c r="P120">
        <v>96</v>
      </c>
      <c r="Q120">
        <v>101</v>
      </c>
      <c r="R120">
        <v>111</v>
      </c>
      <c r="X120">
        <v>0.1736484637381655</v>
      </c>
      <c r="Z120">
        <f t="shared" si="12"/>
        <v>1.2155392461671586</v>
      </c>
      <c r="AA120">
        <f t="shared" si="13"/>
        <v>7.2932354770029511</v>
      </c>
      <c r="AB120">
        <f t="shared" si="14"/>
        <v>9.7243139693372687</v>
      </c>
      <c r="AC120">
        <f t="shared" si="15"/>
        <v>10.939853215504426</v>
      </c>
      <c r="AD120">
        <f t="shared" si="16"/>
        <v>13.023634780362412</v>
      </c>
      <c r="AE120">
        <f t="shared" si="17"/>
        <v>13.891877099053239</v>
      </c>
      <c r="AF120">
        <f t="shared" si="18"/>
        <v>13.023634780362412</v>
      </c>
    </row>
    <row r="121" spans="1:35" x14ac:dyDescent="0.2">
      <c r="A121" s="43" t="s">
        <v>282</v>
      </c>
      <c r="C121">
        <v>8</v>
      </c>
      <c r="D121">
        <v>31</v>
      </c>
      <c r="E121">
        <v>56</v>
      </c>
      <c r="F121">
        <v>65</v>
      </c>
      <c r="G121">
        <v>75</v>
      </c>
      <c r="H121">
        <v>71</v>
      </c>
      <c r="I121">
        <v>77</v>
      </c>
      <c r="J121" s="34"/>
      <c r="L121">
        <v>8</v>
      </c>
      <c r="M121">
        <v>33</v>
      </c>
      <c r="N121">
        <v>64</v>
      </c>
      <c r="O121">
        <v>83</v>
      </c>
      <c r="P121">
        <v>96</v>
      </c>
      <c r="Q121">
        <v>95</v>
      </c>
      <c r="R121">
        <v>106</v>
      </c>
      <c r="X121">
        <v>0.1736484637381655</v>
      </c>
      <c r="Z121">
        <f t="shared" si="12"/>
        <v>1.389187709905324</v>
      </c>
      <c r="AA121">
        <f t="shared" si="13"/>
        <v>5.3831023758831309</v>
      </c>
      <c r="AB121">
        <f t="shared" si="14"/>
        <v>9.7243139693372687</v>
      </c>
      <c r="AC121">
        <f t="shared" si="15"/>
        <v>11.287150142980758</v>
      </c>
      <c r="AD121">
        <f t="shared" si="16"/>
        <v>13.023634780362412</v>
      </c>
      <c r="AE121">
        <f t="shared" si="17"/>
        <v>12.329040925409751</v>
      </c>
      <c r="AF121">
        <f t="shared" si="18"/>
        <v>13.370931707838745</v>
      </c>
    </row>
    <row r="122" spans="1:35" x14ac:dyDescent="0.2">
      <c r="A122" s="43" t="s">
        <v>283</v>
      </c>
      <c r="C122">
        <v>7</v>
      </c>
      <c r="D122">
        <v>27</v>
      </c>
      <c r="E122">
        <v>51</v>
      </c>
      <c r="F122">
        <v>66</v>
      </c>
      <c r="G122">
        <v>68</v>
      </c>
      <c r="H122">
        <v>74</v>
      </c>
      <c r="I122">
        <v>74</v>
      </c>
      <c r="J122" s="34"/>
      <c r="L122">
        <v>7</v>
      </c>
      <c r="M122">
        <v>27</v>
      </c>
      <c r="N122">
        <v>57</v>
      </c>
      <c r="O122">
        <v>75</v>
      </c>
      <c r="P122">
        <v>86</v>
      </c>
      <c r="Q122">
        <v>102</v>
      </c>
      <c r="R122">
        <v>96</v>
      </c>
      <c r="T122" t="s">
        <v>296</v>
      </c>
      <c r="X122">
        <v>0.1736484637381655</v>
      </c>
      <c r="Z122">
        <f t="shared" si="12"/>
        <v>1.2155392461671586</v>
      </c>
      <c r="AA122">
        <f t="shared" si="13"/>
        <v>4.6885085209304682</v>
      </c>
      <c r="AB122">
        <f t="shared" si="14"/>
        <v>8.8560716506464399</v>
      </c>
      <c r="AC122">
        <f t="shared" si="15"/>
        <v>11.460798606718923</v>
      </c>
      <c r="AD122">
        <f t="shared" si="16"/>
        <v>11.808095534195255</v>
      </c>
      <c r="AE122">
        <f t="shared" si="17"/>
        <v>12.849986316624248</v>
      </c>
      <c r="AF122">
        <f t="shared" si="18"/>
        <v>12.849986316624248</v>
      </c>
    </row>
    <row r="123" spans="1:35" x14ac:dyDescent="0.2">
      <c r="A123" s="43" t="s">
        <v>284</v>
      </c>
      <c r="C123">
        <v>7</v>
      </c>
      <c r="D123">
        <v>37</v>
      </c>
      <c r="E123">
        <v>44</v>
      </c>
      <c r="F123">
        <v>67</v>
      </c>
      <c r="G123">
        <v>68</v>
      </c>
      <c r="H123">
        <v>75</v>
      </c>
      <c r="I123">
        <v>77</v>
      </c>
      <c r="J123" s="34"/>
      <c r="L123">
        <v>7</v>
      </c>
      <c r="M123">
        <v>37</v>
      </c>
      <c r="N123">
        <v>45</v>
      </c>
      <c r="O123">
        <v>72</v>
      </c>
      <c r="P123">
        <v>88</v>
      </c>
      <c r="Q123">
        <v>101</v>
      </c>
      <c r="R123">
        <v>102</v>
      </c>
      <c r="V123" t="s">
        <v>195</v>
      </c>
      <c r="X123">
        <v>0.1736484637381655</v>
      </c>
      <c r="Z123">
        <f t="shared" si="12"/>
        <v>1.2155392461671586</v>
      </c>
      <c r="AA123">
        <f>$X123*D123</f>
        <v>6.424993158312124</v>
      </c>
      <c r="AB123">
        <f t="shared" si="14"/>
        <v>7.6405324044792824</v>
      </c>
      <c r="AC123">
        <f t="shared" si="15"/>
        <v>11.634447070457089</v>
      </c>
      <c r="AD123">
        <f t="shared" si="16"/>
        <v>11.808095534195255</v>
      </c>
      <c r="AE123">
        <f t="shared" si="17"/>
        <v>13.023634780362412</v>
      </c>
      <c r="AF123">
        <f t="shared" si="18"/>
        <v>13.370931707838745</v>
      </c>
    </row>
    <row r="124" spans="1:35" x14ac:dyDescent="0.2">
      <c r="B124" s="41">
        <v>10</v>
      </c>
      <c r="C124" s="41">
        <v>20</v>
      </c>
      <c r="D124" s="41">
        <v>40</v>
      </c>
      <c r="E124" s="41">
        <v>60</v>
      </c>
      <c r="F124" s="41">
        <v>80</v>
      </c>
      <c r="G124" s="41">
        <v>100</v>
      </c>
      <c r="H124" s="41">
        <v>120</v>
      </c>
      <c r="I124" s="41">
        <v>140</v>
      </c>
      <c r="J124" s="42">
        <f>AVERAGE(J6:J69)</f>
        <v>66.732812499999994</v>
      </c>
      <c r="L124">
        <f>AVERAGE(L70:L123)</f>
        <v>15.648148148148149</v>
      </c>
      <c r="M124">
        <f t="shared" ref="M124:R124" si="19">AVERAGE(M70:M123)</f>
        <v>37.879629629629626</v>
      </c>
      <c r="N124">
        <f t="shared" si="19"/>
        <v>53.25925925925926</v>
      </c>
      <c r="O124">
        <f t="shared" si="19"/>
        <v>64.07692307692308</v>
      </c>
      <c r="P124">
        <f t="shared" si="19"/>
        <v>73.444444444444443</v>
      </c>
      <c r="Q124">
        <f t="shared" si="19"/>
        <v>81.25</v>
      </c>
      <c r="R124">
        <f t="shared" si="19"/>
        <v>89.283018867924525</v>
      </c>
      <c r="T124" t="s">
        <v>294</v>
      </c>
      <c r="V124">
        <v>60.4</v>
      </c>
    </row>
    <row r="125" spans="1:35" x14ac:dyDescent="0.2">
      <c r="A125" t="s">
        <v>287</v>
      </c>
      <c r="B125" s="3"/>
      <c r="C125" s="2">
        <f t="shared" ref="C125:I125" si="20">AVERAGE(C6:C69)</f>
        <v>11.53125</v>
      </c>
      <c r="D125" s="2">
        <f t="shared" si="20"/>
        <v>35.3359375</v>
      </c>
      <c r="E125" s="2">
        <f t="shared" si="20"/>
        <v>47.205380154639172</v>
      </c>
      <c r="F125" s="2">
        <f t="shared" si="20"/>
        <v>54.860677083333336</v>
      </c>
      <c r="G125" s="2">
        <f t="shared" si="20"/>
        <v>61.5625</v>
      </c>
      <c r="H125" s="2">
        <f t="shared" si="20"/>
        <v>68.339330808080803</v>
      </c>
      <c r="I125" s="2">
        <f t="shared" si="20"/>
        <v>76.413036616161619</v>
      </c>
      <c r="K125" t="s">
        <v>122</v>
      </c>
      <c r="L125">
        <f t="shared" ref="L125:R125" si="21">L124-C127</f>
        <v>3.703703703703809E-2</v>
      </c>
      <c r="M125">
        <f t="shared" si="21"/>
        <v>0.5833333333333286</v>
      </c>
      <c r="N125">
        <f t="shared" si="21"/>
        <v>3.4820426487093172</v>
      </c>
      <c r="O125">
        <f t="shared" si="21"/>
        <v>7.3187976045118859</v>
      </c>
      <c r="P125">
        <f t="shared" si="21"/>
        <v>12.277777777777779</v>
      </c>
      <c r="Q125">
        <f t="shared" si="21"/>
        <v>15.626730265619159</v>
      </c>
      <c r="R125">
        <f t="shared" si="21"/>
        <v>19.597833682739335</v>
      </c>
      <c r="T125" t="s">
        <v>295</v>
      </c>
      <c r="V125">
        <v>55.3</v>
      </c>
      <c r="X125">
        <f>SUM(X6:X123)</f>
        <v>80.795353706035428</v>
      </c>
      <c r="Y125" t="s">
        <v>241</v>
      </c>
      <c r="Z125">
        <f>SUM(Z6:Z123)/$X$125</f>
        <v>15.358429323069167</v>
      </c>
      <c r="AA125">
        <f t="shared" ref="AA125:AE125" si="22">SUM(AA6:AA123)/$X$125</f>
        <v>37.028358068561452</v>
      </c>
      <c r="AB125">
        <f t="shared" si="22"/>
        <v>48.06436600146516</v>
      </c>
      <c r="AC125">
        <f t="shared" si="22"/>
        <v>55.282585946589073</v>
      </c>
      <c r="AD125">
        <f t="shared" si="22"/>
        <v>60.578560832567227</v>
      </c>
      <c r="AE125">
        <f t="shared" si="22"/>
        <v>66.522825052241956</v>
      </c>
      <c r="AF125">
        <f>SUM(AF6:AF123)/$X$125</f>
        <v>72.951274857648869</v>
      </c>
      <c r="AH125" t="s">
        <v>195</v>
      </c>
      <c r="AI125">
        <v>63.4</v>
      </c>
    </row>
    <row r="126" spans="1:35" x14ac:dyDescent="0.2">
      <c r="A126" t="s">
        <v>288</v>
      </c>
      <c r="B126" s="3"/>
      <c r="C126" s="2">
        <f t="shared" ref="C126:I126" si="23">AVERAGE(C6:C123)</f>
        <v>13.398305084745763</v>
      </c>
      <c r="D126" s="2">
        <f t="shared" si="23"/>
        <v>36.233050847457626</v>
      </c>
      <c r="E126" s="2">
        <f t="shared" si="23"/>
        <v>48.382322261581393</v>
      </c>
      <c r="F126" s="2">
        <f t="shared" si="23"/>
        <v>55.729000922402868</v>
      </c>
      <c r="G126" s="2">
        <f t="shared" si="23"/>
        <v>61.381355932203391</v>
      </c>
      <c r="H126" s="2">
        <f t="shared" si="23"/>
        <v>67.096387604862173</v>
      </c>
      <c r="I126" s="2">
        <f t="shared" si="23"/>
        <v>73.334189351138491</v>
      </c>
      <c r="Y126" t="s">
        <v>209</v>
      </c>
      <c r="Z126">
        <f>STDEV(Z6:Z123)/SQRT(COUNT(Z6:Z123))</f>
        <v>1.3055279147610466</v>
      </c>
      <c r="AA126">
        <f t="shared" ref="AA126:AF126" si="24">STDEV(AA6:AA123)/SQRT(COUNT(AA6:AA123))</f>
        <v>1.5611106228116187</v>
      </c>
      <c r="AB126">
        <f t="shared" si="24"/>
        <v>1.4841935719223951</v>
      </c>
      <c r="AC126">
        <f t="shared" si="24"/>
        <v>1.5956079673877355</v>
      </c>
      <c r="AD126">
        <f t="shared" si="24"/>
        <v>1.6777121467045184</v>
      </c>
      <c r="AE126">
        <f t="shared" si="24"/>
        <v>1.8397923136478556</v>
      </c>
      <c r="AF126">
        <f t="shared" si="24"/>
        <v>2.0538086077796645</v>
      </c>
    </row>
    <row r="127" spans="1:35" x14ac:dyDescent="0.2">
      <c r="A127" t="s">
        <v>293</v>
      </c>
      <c r="B127" s="3"/>
      <c r="C127" s="2">
        <f t="shared" ref="C127:I127" si="25">AVERAGE(C70:C123)</f>
        <v>15.611111111111111</v>
      </c>
      <c r="D127" s="2">
        <f t="shared" si="25"/>
        <v>37.296296296296298</v>
      </c>
      <c r="E127" s="2">
        <f t="shared" si="25"/>
        <v>49.777216610549942</v>
      </c>
      <c r="F127" s="2">
        <f t="shared" si="25"/>
        <v>56.758125472411194</v>
      </c>
      <c r="G127" s="2">
        <f t="shared" si="25"/>
        <v>61.166666666666664</v>
      </c>
      <c r="H127" s="2">
        <f t="shared" si="25"/>
        <v>65.623269734380841</v>
      </c>
      <c r="I127" s="2">
        <f t="shared" si="25"/>
        <v>69.68518518518519</v>
      </c>
      <c r="Y127" t="s">
        <v>316</v>
      </c>
      <c r="Z127">
        <f>Z125+Z126</f>
        <v>16.663957237830214</v>
      </c>
      <c r="AA127">
        <f t="shared" ref="AA127:AF127" si="26">AA125+AA126</f>
        <v>38.589468691373071</v>
      </c>
      <c r="AB127">
        <f t="shared" si="26"/>
        <v>49.548559573387557</v>
      </c>
      <c r="AC127">
        <f t="shared" si="26"/>
        <v>56.878193913976808</v>
      </c>
      <c r="AD127">
        <f t="shared" si="26"/>
        <v>62.256272979271742</v>
      </c>
      <c r="AE127">
        <f t="shared" si="26"/>
        <v>68.362617365889818</v>
      </c>
      <c r="AF127">
        <f t="shared" si="26"/>
        <v>75.005083465428527</v>
      </c>
      <c r="AH127" t="s">
        <v>302</v>
      </c>
      <c r="AI127">
        <v>60</v>
      </c>
    </row>
    <row r="128" spans="1:35" x14ac:dyDescent="0.2"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3"/>
      <c r="Y128" t="s">
        <v>317</v>
      </c>
      <c r="Z128">
        <f>Z125-Z126</f>
        <v>14.05290140830812</v>
      </c>
      <c r="AA128">
        <f t="shared" ref="AA128:AF128" si="27">AA125-AA126</f>
        <v>35.467247445749834</v>
      </c>
      <c r="AB128">
        <f t="shared" si="27"/>
        <v>46.580172429542763</v>
      </c>
      <c r="AC128">
        <f t="shared" si="27"/>
        <v>53.686977979201338</v>
      </c>
      <c r="AD128">
        <f t="shared" si="27"/>
        <v>58.900848685862712</v>
      </c>
      <c r="AE128">
        <f t="shared" si="27"/>
        <v>64.683032738594093</v>
      </c>
      <c r="AF128">
        <f t="shared" si="27"/>
        <v>70.897466249869211</v>
      </c>
      <c r="AH128" t="s">
        <v>303</v>
      </c>
      <c r="AI128">
        <v>67.2</v>
      </c>
    </row>
    <row r="129" spans="8:17" x14ac:dyDescent="0.2">
      <c r="N129" t="s">
        <v>125</v>
      </c>
    </row>
    <row r="130" spans="8:17" x14ac:dyDescent="0.2">
      <c r="H130" t="s">
        <v>195</v>
      </c>
      <c r="I130">
        <v>64.5</v>
      </c>
      <c r="K130" s="3">
        <v>0</v>
      </c>
      <c r="L130" s="3">
        <v>15</v>
      </c>
      <c r="M130" s="3">
        <v>30</v>
      </c>
      <c r="N130" s="3">
        <v>45</v>
      </c>
      <c r="O130" s="3">
        <v>60</v>
      </c>
      <c r="P130" s="3">
        <v>75</v>
      </c>
      <c r="Q130" s="3">
        <v>90</v>
      </c>
    </row>
    <row r="131" spans="8:17" x14ac:dyDescent="0.2">
      <c r="J131" s="3">
        <v>0</v>
      </c>
      <c r="K131" s="24">
        <v>75.900000000000006</v>
      </c>
      <c r="L131" s="24">
        <v>85</v>
      </c>
      <c r="M131" s="24">
        <v>64</v>
      </c>
      <c r="N131" s="24">
        <v>67.900000000000006</v>
      </c>
      <c r="O131" s="24">
        <v>60.1</v>
      </c>
      <c r="P131" s="24">
        <v>60.2</v>
      </c>
      <c r="Q131" s="24">
        <v>86</v>
      </c>
    </row>
    <row r="132" spans="8:17" x14ac:dyDescent="0.2">
      <c r="J132" s="3">
        <v>10</v>
      </c>
      <c r="K132" s="24">
        <v>64.3</v>
      </c>
      <c r="L132" s="24">
        <v>31</v>
      </c>
      <c r="M132" s="24">
        <v>55.6</v>
      </c>
      <c r="N132" s="24">
        <v>81.3</v>
      </c>
      <c r="O132" s="24">
        <v>50</v>
      </c>
      <c r="P132" s="24">
        <v>89.2</v>
      </c>
      <c r="Q132" s="24">
        <v>43.4</v>
      </c>
    </row>
    <row r="133" spans="8:17" x14ac:dyDescent="0.2">
      <c r="J133" s="3">
        <v>20</v>
      </c>
      <c r="K133" s="24">
        <v>51.7</v>
      </c>
      <c r="L133" s="24">
        <v>45.4</v>
      </c>
      <c r="M133" s="24">
        <v>76.8</v>
      </c>
      <c r="N133" s="24">
        <v>74.7</v>
      </c>
      <c r="O133" s="24">
        <v>56.9</v>
      </c>
      <c r="P133" s="24">
        <v>80</v>
      </c>
      <c r="Q133" s="24">
        <v>46.2</v>
      </c>
    </row>
    <row r="134" spans="8:17" x14ac:dyDescent="0.2">
      <c r="J134" s="3">
        <v>30</v>
      </c>
      <c r="K134" s="24">
        <v>41.5</v>
      </c>
      <c r="L134" s="24">
        <v>86.6</v>
      </c>
      <c r="M134" s="24">
        <v>78</v>
      </c>
      <c r="N134" s="24">
        <v>50.2</v>
      </c>
      <c r="O134" s="24">
        <v>67.5</v>
      </c>
      <c r="P134" s="24">
        <v>44.3</v>
      </c>
      <c r="Q134" s="24">
        <v>55.4</v>
      </c>
    </row>
    <row r="135" spans="8:17" x14ac:dyDescent="0.2">
      <c r="I135" t="s">
        <v>124</v>
      </c>
      <c r="J135" s="3">
        <v>40</v>
      </c>
      <c r="K135" s="25">
        <v>25.4</v>
      </c>
      <c r="L135" s="24">
        <v>73.7</v>
      </c>
      <c r="M135" s="24">
        <v>81.900000000000006</v>
      </c>
      <c r="N135" s="24">
        <v>55.2</v>
      </c>
      <c r="O135" s="24">
        <v>81.099999999999994</v>
      </c>
      <c r="P135" s="24">
        <v>38.200000000000003</v>
      </c>
      <c r="Q135" s="24">
        <v>66.099999999999994</v>
      </c>
    </row>
    <row r="136" spans="8:17" x14ac:dyDescent="0.2">
      <c r="J136" s="3">
        <v>50</v>
      </c>
      <c r="K136" s="24">
        <v>33.799999999999997</v>
      </c>
      <c r="L136" s="24">
        <v>98.2</v>
      </c>
      <c r="M136" s="24">
        <v>97.4</v>
      </c>
      <c r="N136" s="24">
        <v>53</v>
      </c>
      <c r="O136" s="24">
        <v>71.3</v>
      </c>
      <c r="P136" s="24">
        <v>42.7</v>
      </c>
      <c r="Q136" s="24">
        <v>74.599999999999994</v>
      </c>
    </row>
    <row r="137" spans="8:17" x14ac:dyDescent="0.2">
      <c r="J137" s="3">
        <v>60</v>
      </c>
      <c r="K137" s="24">
        <v>72.400000000000006</v>
      </c>
      <c r="L137" s="24">
        <v>93.3</v>
      </c>
      <c r="M137" s="24">
        <v>61.8</v>
      </c>
      <c r="N137" s="24">
        <v>52</v>
      </c>
      <c r="O137" s="24">
        <v>57.9</v>
      </c>
      <c r="P137" s="24">
        <v>48</v>
      </c>
      <c r="Q137" s="24">
        <v>73.8</v>
      </c>
    </row>
    <row r="138" spans="8:17" x14ac:dyDescent="0.2">
      <c r="J138" s="3">
        <v>70</v>
      </c>
      <c r="K138" s="24">
        <v>103.6</v>
      </c>
      <c r="L138" s="24">
        <v>108.5</v>
      </c>
      <c r="M138" s="24">
        <v>71.599999999999994</v>
      </c>
      <c r="N138" s="24">
        <v>82.4</v>
      </c>
      <c r="O138" s="24">
        <v>51.8</v>
      </c>
      <c r="P138" s="24">
        <v>54.4</v>
      </c>
      <c r="Q138" s="24">
        <v>79.3</v>
      </c>
    </row>
    <row r="139" spans="8:17" x14ac:dyDescent="0.2">
      <c r="J139" s="3">
        <v>80</v>
      </c>
      <c r="K139" s="24">
        <v>69.099999999999994</v>
      </c>
      <c r="L139" s="24">
        <v>94.9</v>
      </c>
      <c r="M139" s="24">
        <v>58.9</v>
      </c>
      <c r="N139" s="24">
        <v>69.2</v>
      </c>
      <c r="O139" s="24">
        <v>56.8</v>
      </c>
      <c r="P139" s="24">
        <v>71.900000000000006</v>
      </c>
      <c r="Q139" s="24">
        <v>85.8</v>
      </c>
    </row>
    <row r="140" spans="8:17" x14ac:dyDescent="0.2">
      <c r="J140" s="3">
        <v>90</v>
      </c>
      <c r="K140" s="24">
        <v>91.8</v>
      </c>
      <c r="L140" s="24"/>
      <c r="M140" s="24"/>
      <c r="N140" s="24"/>
      <c r="O140" s="24"/>
      <c r="P140" s="24"/>
      <c r="Q140" s="24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old</vt:lpstr>
      <vt:lpstr>Sheet2</vt:lpstr>
      <vt:lpstr>thermostat_test</vt:lpstr>
      <vt:lpstr>UZr 1000K</vt:lpstr>
      <vt:lpstr>map</vt:lpstr>
      <vt:lpstr>UZr 800K</vt:lpstr>
      <vt:lpstr>adp gam 800</vt:lpstr>
      <vt:lpstr>adp gam1000</vt:lpstr>
      <vt:lpstr>adp alpha 800</vt:lpstr>
      <vt:lpstr>adp alpha 600</vt:lpstr>
      <vt:lpstr>U Meam</vt:lpstr>
      <vt:lpstr>U MEAM800 data</vt:lpstr>
      <vt:lpstr>UMeam1000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</cp:lastModifiedBy>
  <dcterms:created xsi:type="dcterms:W3CDTF">2016-02-10T15:56:16Z</dcterms:created>
  <dcterms:modified xsi:type="dcterms:W3CDTF">2018-07-23T17:27:26Z</dcterms:modified>
</cp:coreProperties>
</file>