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USHPRR/"/>
    </mc:Choice>
  </mc:AlternateContent>
  <bookViews>
    <workbookView xWindow="25120" yWindow="5340" windowWidth="27240" windowHeight="16440" activeTab="3"/>
  </bookViews>
  <sheets>
    <sheet name="Sheet1" sheetId="1" r:id="rId1"/>
    <sheet name="EAM500" sheetId="2" r:id="rId2"/>
    <sheet name="EAM1000" sheetId="3" r:id="rId3"/>
    <sheet name="atom_swap Xe (EAM)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6" i="4" l="1"/>
  <c r="S106" i="4"/>
  <c r="W106" i="4"/>
  <c r="AA106" i="4"/>
  <c r="D6" i="3"/>
  <c r="E6" i="3"/>
  <c r="F6" i="3"/>
  <c r="K6" i="3"/>
  <c r="L6" i="3"/>
  <c r="M6" i="3"/>
  <c r="D7" i="3"/>
  <c r="E7" i="3"/>
  <c r="F7" i="3"/>
  <c r="K7" i="3"/>
  <c r="L7" i="3"/>
  <c r="M7" i="3"/>
  <c r="D8" i="3"/>
  <c r="E8" i="3"/>
  <c r="F8" i="3"/>
  <c r="K8" i="3"/>
  <c r="L8" i="3"/>
  <c r="M8" i="3"/>
  <c r="D9" i="3"/>
  <c r="E9" i="3"/>
  <c r="F9" i="3"/>
  <c r="K9" i="3"/>
  <c r="L9" i="3"/>
  <c r="L17" i="3" s="1"/>
  <c r="M17" i="3" s="1"/>
  <c r="M9" i="3"/>
  <c r="D10" i="3"/>
  <c r="E10" i="3"/>
  <c r="F10" i="3"/>
  <c r="K10" i="3"/>
  <c r="L10" i="3"/>
  <c r="M10" i="3"/>
  <c r="D11" i="3"/>
  <c r="E11" i="3"/>
  <c r="F11" i="3"/>
  <c r="K11" i="3"/>
  <c r="L11" i="3"/>
  <c r="M11" i="3"/>
  <c r="D12" i="3"/>
  <c r="E12" i="3"/>
  <c r="F12" i="3"/>
  <c r="K12" i="3"/>
  <c r="L12" i="3"/>
  <c r="M12" i="3"/>
  <c r="D13" i="3"/>
  <c r="E13" i="3"/>
  <c r="F13" i="3"/>
  <c r="K13" i="3"/>
  <c r="L13" i="3"/>
  <c r="M13" i="3"/>
  <c r="D14" i="3"/>
  <c r="E14" i="3"/>
  <c r="F14" i="3"/>
  <c r="K14" i="3"/>
  <c r="L14" i="3"/>
  <c r="M14" i="3"/>
  <c r="D15" i="3"/>
  <c r="E15" i="3"/>
  <c r="F15" i="3"/>
  <c r="K15" i="3"/>
  <c r="L15" i="3"/>
  <c r="M15" i="3"/>
  <c r="D16" i="3"/>
  <c r="E16" i="3"/>
  <c r="F16" i="3"/>
  <c r="K16" i="3"/>
  <c r="L16" i="3"/>
  <c r="M16" i="3"/>
  <c r="D17" i="3"/>
  <c r="P175" i="3" s="1"/>
  <c r="Q175" i="3" s="1"/>
  <c r="R175" i="3" s="1"/>
  <c r="S175" i="3" s="1"/>
  <c r="E17" i="3"/>
  <c r="F17" i="3"/>
  <c r="K17" i="3"/>
  <c r="M35" i="3" s="1"/>
  <c r="N35" i="3" s="1"/>
  <c r="D22" i="3"/>
  <c r="E22" i="3"/>
  <c r="K22" i="3"/>
  <c r="L22" i="3"/>
  <c r="O22" i="3"/>
  <c r="D23" i="3"/>
  <c r="E23" i="3"/>
  <c r="K23" i="3"/>
  <c r="L23" i="3"/>
  <c r="O23" i="3"/>
  <c r="D24" i="3"/>
  <c r="D28" i="3" s="1"/>
  <c r="E24" i="3"/>
  <c r="E28" i="3" s="1"/>
  <c r="K24" i="3"/>
  <c r="L24" i="3"/>
  <c r="L27" i="3" s="1"/>
  <c r="O24" i="3"/>
  <c r="D25" i="3"/>
  <c r="E25" i="3"/>
  <c r="K25" i="3"/>
  <c r="L25" i="3"/>
  <c r="O25" i="3"/>
  <c r="D26" i="3"/>
  <c r="E26" i="3"/>
  <c r="K26" i="3"/>
  <c r="L26" i="3"/>
  <c r="O26" i="3"/>
  <c r="D27" i="3"/>
  <c r="E27" i="3"/>
  <c r="K28" i="3"/>
  <c r="K33" i="3" s="1"/>
  <c r="L28" i="3"/>
  <c r="L33" i="3" s="1"/>
  <c r="O28" i="3"/>
  <c r="D29" i="3"/>
  <c r="D34" i="3" s="1"/>
  <c r="E29" i="3"/>
  <c r="E34" i="3" s="1"/>
  <c r="K29" i="3"/>
  <c r="L29" i="3"/>
  <c r="O29" i="3"/>
  <c r="D30" i="3"/>
  <c r="E30" i="3"/>
  <c r="K30" i="3"/>
  <c r="L30" i="3"/>
  <c r="O30" i="3"/>
  <c r="D31" i="3"/>
  <c r="E31" i="3"/>
  <c r="K31" i="3"/>
  <c r="L31" i="3"/>
  <c r="O31" i="3"/>
  <c r="D32" i="3"/>
  <c r="E32" i="3"/>
  <c r="K32" i="3"/>
  <c r="L32" i="3"/>
  <c r="O32" i="3"/>
  <c r="D33" i="3"/>
  <c r="E33" i="3"/>
  <c r="K34" i="3"/>
  <c r="L34" i="3"/>
  <c r="O34" i="3"/>
  <c r="K35" i="3"/>
  <c r="L35" i="3"/>
  <c r="O35" i="3"/>
  <c r="K36" i="3"/>
  <c r="L36" i="3"/>
  <c r="O36" i="3"/>
  <c r="K37" i="3"/>
  <c r="L37" i="3"/>
  <c r="O37" i="3"/>
  <c r="K38" i="3"/>
  <c r="L38" i="3"/>
  <c r="O38" i="3"/>
  <c r="K39" i="3"/>
  <c r="L39" i="3"/>
  <c r="O39" i="3"/>
  <c r="D40" i="3"/>
  <c r="E40" i="3"/>
  <c r="F40" i="3"/>
  <c r="K40" i="3"/>
  <c r="L40" i="3"/>
  <c r="O40" i="3"/>
  <c r="D41" i="3"/>
  <c r="E41" i="3"/>
  <c r="F41" i="3" s="1"/>
  <c r="K41" i="3"/>
  <c r="L41" i="3"/>
  <c r="O41" i="3"/>
  <c r="D42" i="3"/>
  <c r="E42" i="3"/>
  <c r="F42" i="3"/>
  <c r="K42" i="3"/>
  <c r="L42" i="3"/>
  <c r="O42" i="3"/>
  <c r="D43" i="3"/>
  <c r="E43" i="3"/>
  <c r="F43" i="3"/>
  <c r="K43" i="3"/>
  <c r="L43" i="3"/>
  <c r="O43" i="3"/>
  <c r="D44" i="3"/>
  <c r="E44" i="3"/>
  <c r="F44" i="3" s="1"/>
  <c r="D47" i="3"/>
  <c r="E47" i="3"/>
  <c r="F47" i="3"/>
  <c r="R47" i="3"/>
  <c r="S47" i="3"/>
  <c r="T47" i="3"/>
  <c r="U47" i="3"/>
  <c r="V47" i="3"/>
  <c r="D48" i="3"/>
  <c r="E48" i="3"/>
  <c r="F48" i="3"/>
  <c r="R48" i="3"/>
  <c r="S48" i="3"/>
  <c r="T48" i="3"/>
  <c r="U48" i="3"/>
  <c r="V48" i="3"/>
  <c r="D49" i="3"/>
  <c r="D52" i="3" s="1"/>
  <c r="E49" i="3"/>
  <c r="E52" i="3" s="1"/>
  <c r="F52" i="3" s="1"/>
  <c r="F49" i="3"/>
  <c r="R49" i="3"/>
  <c r="S49" i="3" s="1"/>
  <c r="T49" i="3" s="1"/>
  <c r="U49" i="3" s="1"/>
  <c r="V49" i="3" s="1"/>
  <c r="V52" i="3" s="1"/>
  <c r="D50" i="3"/>
  <c r="E50" i="3"/>
  <c r="F50" i="3"/>
  <c r="R50" i="3"/>
  <c r="S50" i="3"/>
  <c r="T50" i="3"/>
  <c r="U50" i="3"/>
  <c r="V50" i="3"/>
  <c r="D51" i="3"/>
  <c r="E51" i="3"/>
  <c r="F51" i="3"/>
  <c r="R51" i="3"/>
  <c r="S51" i="3"/>
  <c r="T51" i="3"/>
  <c r="U51" i="3"/>
  <c r="V51" i="3"/>
  <c r="R53" i="3"/>
  <c r="S53" i="3"/>
  <c r="T53" i="3"/>
  <c r="U53" i="3"/>
  <c r="V53" i="3"/>
  <c r="R54" i="3"/>
  <c r="S54" i="3"/>
  <c r="T54" i="3"/>
  <c r="U54" i="3"/>
  <c r="V54" i="3"/>
  <c r="R55" i="3"/>
  <c r="S55" i="3"/>
  <c r="T55" i="3"/>
  <c r="U55" i="3"/>
  <c r="V55" i="3"/>
  <c r="R56" i="3"/>
  <c r="S56" i="3"/>
  <c r="T56" i="3"/>
  <c r="U56" i="3"/>
  <c r="V56" i="3"/>
  <c r="R57" i="3"/>
  <c r="S57" i="3"/>
  <c r="T57" i="3"/>
  <c r="U57" i="3" s="1"/>
  <c r="V57" i="3" s="1"/>
  <c r="R59" i="3"/>
  <c r="S59" i="3"/>
  <c r="T59" i="3"/>
  <c r="U59" i="3"/>
  <c r="V59" i="3"/>
  <c r="R60" i="3"/>
  <c r="S60" i="3"/>
  <c r="T60" i="3"/>
  <c r="U60" i="3"/>
  <c r="V60" i="3"/>
  <c r="R61" i="3"/>
  <c r="S61" i="3"/>
  <c r="T61" i="3"/>
  <c r="U61" i="3"/>
  <c r="V61" i="3"/>
  <c r="R62" i="3"/>
  <c r="S62" i="3" s="1"/>
  <c r="T62" i="3" s="1"/>
  <c r="U62" i="3" s="1"/>
  <c r="V62" i="3" s="1"/>
  <c r="R63" i="3"/>
  <c r="S63" i="3"/>
  <c r="T63" i="3"/>
  <c r="U63" i="3"/>
  <c r="V63" i="3"/>
  <c r="R65" i="3"/>
  <c r="S65" i="3"/>
  <c r="T65" i="3"/>
  <c r="U65" i="3"/>
  <c r="V65" i="3"/>
  <c r="R66" i="3"/>
  <c r="S66" i="3"/>
  <c r="T66" i="3"/>
  <c r="U66" i="3"/>
  <c r="V66" i="3"/>
  <c r="R67" i="3"/>
  <c r="S67" i="3"/>
  <c r="T67" i="3"/>
  <c r="U67" i="3"/>
  <c r="V67" i="3"/>
  <c r="R68" i="3"/>
  <c r="S68" i="3"/>
  <c r="T68" i="3" s="1"/>
  <c r="U68" i="3" s="1"/>
  <c r="V68" i="3" s="1"/>
  <c r="R69" i="3"/>
  <c r="S69" i="3"/>
  <c r="T69" i="3"/>
  <c r="U69" i="3"/>
  <c r="V69" i="3"/>
  <c r="P82" i="3"/>
  <c r="Q82" i="3"/>
  <c r="R82" i="3" s="1"/>
  <c r="S82" i="3" s="1"/>
  <c r="R120" i="3"/>
  <c r="S120" i="3"/>
  <c r="T120" i="3"/>
  <c r="U120" i="3"/>
  <c r="V120" i="3" s="1"/>
  <c r="V125" i="3" s="1"/>
  <c r="R121" i="3"/>
  <c r="S121" i="3"/>
  <c r="T121" i="3"/>
  <c r="U121" i="3"/>
  <c r="V121" i="3" s="1"/>
  <c r="R122" i="3"/>
  <c r="S122" i="3"/>
  <c r="T122" i="3"/>
  <c r="U122" i="3"/>
  <c r="V122" i="3"/>
  <c r="R123" i="3"/>
  <c r="S123" i="3"/>
  <c r="T123" i="3"/>
  <c r="U123" i="3"/>
  <c r="V123" i="3"/>
  <c r="R124" i="3"/>
  <c r="S124" i="3"/>
  <c r="T124" i="3"/>
  <c r="U124" i="3"/>
  <c r="V124" i="3"/>
  <c r="R126" i="3"/>
  <c r="S126" i="3"/>
  <c r="T126" i="3"/>
  <c r="U126" i="3" s="1"/>
  <c r="V126" i="3" s="1"/>
  <c r="V131" i="3" s="1"/>
  <c r="R127" i="3"/>
  <c r="S127" i="3"/>
  <c r="T127" i="3" s="1"/>
  <c r="U127" i="3" s="1"/>
  <c r="V127" i="3" s="1"/>
  <c r="R128" i="3"/>
  <c r="S128" i="3"/>
  <c r="T128" i="3"/>
  <c r="U128" i="3"/>
  <c r="V128" i="3"/>
  <c r="R129" i="3"/>
  <c r="S129" i="3"/>
  <c r="T129" i="3"/>
  <c r="U129" i="3"/>
  <c r="V129" i="3"/>
  <c r="R130" i="3"/>
  <c r="S130" i="3"/>
  <c r="T130" i="3"/>
  <c r="U130" i="3"/>
  <c r="V130" i="3"/>
  <c r="R132" i="3"/>
  <c r="S132" i="3"/>
  <c r="T132" i="3"/>
  <c r="U132" i="3"/>
  <c r="V132" i="3" s="1"/>
  <c r="V137" i="3" s="1"/>
  <c r="R133" i="3"/>
  <c r="S133" i="3"/>
  <c r="T133" i="3"/>
  <c r="U133" i="3"/>
  <c r="V133" i="3"/>
  <c r="R134" i="3"/>
  <c r="S134" i="3"/>
  <c r="T134" i="3"/>
  <c r="U134" i="3"/>
  <c r="V134" i="3"/>
  <c r="R135" i="3"/>
  <c r="S135" i="3"/>
  <c r="T135" i="3"/>
  <c r="U135" i="3"/>
  <c r="V135" i="3"/>
  <c r="R136" i="3"/>
  <c r="S136" i="3"/>
  <c r="T136" i="3"/>
  <c r="U136" i="3"/>
  <c r="V136" i="3"/>
  <c r="R138" i="3"/>
  <c r="S138" i="3"/>
  <c r="T138" i="3" s="1"/>
  <c r="U138" i="3" s="1"/>
  <c r="V138" i="3" s="1"/>
  <c r="V143" i="3" s="1"/>
  <c r="R139" i="3"/>
  <c r="S139" i="3"/>
  <c r="T139" i="3"/>
  <c r="U139" i="3"/>
  <c r="V139" i="3"/>
  <c r="R140" i="3"/>
  <c r="S140" i="3"/>
  <c r="T140" i="3"/>
  <c r="U140" i="3"/>
  <c r="V140" i="3"/>
  <c r="R141" i="3"/>
  <c r="S141" i="3"/>
  <c r="T141" i="3"/>
  <c r="U141" i="3"/>
  <c r="V141" i="3"/>
  <c r="R142" i="3"/>
  <c r="S142" i="3"/>
  <c r="T142" i="3"/>
  <c r="U142" i="3"/>
  <c r="V142" i="3"/>
  <c r="R144" i="3"/>
  <c r="S144" i="3" s="1"/>
  <c r="T144" i="3" s="1"/>
  <c r="U144" i="3" s="1"/>
  <c r="V144" i="3" s="1"/>
  <c r="V149" i="3" s="1"/>
  <c r="R145" i="3"/>
  <c r="S145" i="3"/>
  <c r="T145" i="3"/>
  <c r="U145" i="3"/>
  <c r="V145" i="3"/>
  <c r="R146" i="3"/>
  <c r="S146" i="3"/>
  <c r="T146" i="3"/>
  <c r="U146" i="3"/>
  <c r="V146" i="3"/>
  <c r="R147" i="3"/>
  <c r="S147" i="3"/>
  <c r="T147" i="3"/>
  <c r="U147" i="3"/>
  <c r="V147" i="3"/>
  <c r="R148" i="3"/>
  <c r="S148" i="3"/>
  <c r="T148" i="3"/>
  <c r="U148" i="3"/>
  <c r="V148" i="3"/>
  <c r="R150" i="3"/>
  <c r="S150" i="3"/>
  <c r="T150" i="3"/>
  <c r="U150" i="3"/>
  <c r="V150" i="3"/>
  <c r="V155" i="3" s="1"/>
  <c r="R151" i="3"/>
  <c r="S151" i="3"/>
  <c r="T151" i="3"/>
  <c r="U151" i="3"/>
  <c r="V151" i="3"/>
  <c r="R152" i="3"/>
  <c r="S152" i="3"/>
  <c r="T152" i="3"/>
  <c r="U152" i="3"/>
  <c r="V152" i="3"/>
  <c r="R153" i="3"/>
  <c r="S153" i="3"/>
  <c r="T153" i="3"/>
  <c r="U153" i="3"/>
  <c r="V153" i="3"/>
  <c r="R154" i="3"/>
  <c r="S154" i="3"/>
  <c r="T154" i="3"/>
  <c r="U154" i="3" s="1"/>
  <c r="V154" i="3" s="1"/>
  <c r="R156" i="3"/>
  <c r="S156" i="3"/>
  <c r="T156" i="3"/>
  <c r="U156" i="3"/>
  <c r="V156" i="3"/>
  <c r="V161" i="3" s="1"/>
  <c r="R157" i="3"/>
  <c r="S157" i="3"/>
  <c r="T157" i="3"/>
  <c r="U157" i="3"/>
  <c r="V157" i="3"/>
  <c r="R158" i="3"/>
  <c r="S158" i="3"/>
  <c r="T158" i="3"/>
  <c r="U158" i="3"/>
  <c r="V158" i="3"/>
  <c r="R159" i="3"/>
  <c r="S159" i="3"/>
  <c r="T159" i="3"/>
  <c r="U159" i="3"/>
  <c r="V159" i="3"/>
  <c r="R160" i="3"/>
  <c r="S160" i="3" s="1"/>
  <c r="T160" i="3" s="1"/>
  <c r="U160" i="3" s="1"/>
  <c r="V160" i="3" s="1"/>
  <c r="P166" i="3"/>
  <c r="Q166" i="3"/>
  <c r="R166" i="3"/>
  <c r="S166" i="3"/>
  <c r="P167" i="3"/>
  <c r="Q167" i="3"/>
  <c r="R167" i="3" s="1"/>
  <c r="S167" i="3" s="1"/>
  <c r="P181" i="3"/>
  <c r="Q181" i="3"/>
  <c r="R181" i="3"/>
  <c r="S181" i="3"/>
  <c r="P217" i="3"/>
  <c r="Q217" i="3" s="1"/>
  <c r="R217" i="3" s="1"/>
  <c r="S217" i="3" s="1"/>
  <c r="D8" i="2"/>
  <c r="E8" i="2"/>
  <c r="F8" i="2"/>
  <c r="K8" i="2"/>
  <c r="L8" i="2"/>
  <c r="M8" i="2"/>
  <c r="D9" i="2"/>
  <c r="E9" i="2"/>
  <c r="F9" i="2"/>
  <c r="K9" i="2"/>
  <c r="L9" i="2"/>
  <c r="M9" i="2"/>
  <c r="D10" i="2"/>
  <c r="E10" i="2"/>
  <c r="E14" i="2" s="1"/>
  <c r="F14" i="2" s="1"/>
  <c r="F10" i="2"/>
  <c r="K10" i="2"/>
  <c r="K14" i="2" s="1"/>
  <c r="L10" i="2"/>
  <c r="L14" i="2" s="1"/>
  <c r="M14" i="2" s="1"/>
  <c r="M10" i="2"/>
  <c r="D11" i="2"/>
  <c r="D14" i="2" s="1"/>
  <c r="P156" i="2" s="1"/>
  <c r="Q156" i="2" s="1"/>
  <c r="R156" i="2" s="1"/>
  <c r="S156" i="2" s="1"/>
  <c r="S161" i="2" s="1"/>
  <c r="E11" i="2"/>
  <c r="F11" i="2"/>
  <c r="K11" i="2"/>
  <c r="L11" i="2"/>
  <c r="M11" i="2"/>
  <c r="D12" i="2"/>
  <c r="E12" i="2"/>
  <c r="F12" i="2"/>
  <c r="K12" i="2"/>
  <c r="L12" i="2"/>
  <c r="M12" i="2"/>
  <c r="D13" i="2"/>
  <c r="E13" i="2"/>
  <c r="F13" i="2"/>
  <c r="K13" i="2"/>
  <c r="L13" i="2"/>
  <c r="M13" i="2"/>
  <c r="D15" i="2"/>
  <c r="D20" i="2" s="1"/>
  <c r="E15" i="2"/>
  <c r="E20" i="2" s="1"/>
  <c r="F20" i="2" s="1"/>
  <c r="F15" i="2"/>
  <c r="K15" i="2"/>
  <c r="K20" i="2" s="1"/>
  <c r="M36" i="2" s="1"/>
  <c r="N36" i="2" s="1"/>
  <c r="L15" i="2"/>
  <c r="L20" i="2" s="1"/>
  <c r="M20" i="2" s="1"/>
  <c r="M15" i="2"/>
  <c r="D16" i="2"/>
  <c r="E16" i="2"/>
  <c r="F16" i="2"/>
  <c r="K16" i="2"/>
  <c r="L16" i="2"/>
  <c r="M16" i="2"/>
  <c r="D17" i="2"/>
  <c r="E17" i="2"/>
  <c r="F17" i="2"/>
  <c r="K17" i="2"/>
  <c r="L17" i="2"/>
  <c r="M17" i="2"/>
  <c r="D18" i="2"/>
  <c r="E18" i="2"/>
  <c r="F18" i="2"/>
  <c r="K18" i="2"/>
  <c r="L18" i="2"/>
  <c r="M18" i="2"/>
  <c r="D19" i="2"/>
  <c r="E19" i="2"/>
  <c r="F19" i="2"/>
  <c r="K19" i="2"/>
  <c r="L19" i="2"/>
  <c r="M19" i="2"/>
  <c r="D24" i="2"/>
  <c r="E24" i="2"/>
  <c r="K24" i="2"/>
  <c r="L24" i="2"/>
  <c r="O24" i="2"/>
  <c r="D25" i="2"/>
  <c r="E25" i="2"/>
  <c r="K25" i="2"/>
  <c r="L25" i="2"/>
  <c r="O25" i="2"/>
  <c r="D26" i="2"/>
  <c r="D30" i="2" s="1"/>
  <c r="E26" i="2"/>
  <c r="E30" i="2" s="1"/>
  <c r="K26" i="2"/>
  <c r="K29" i="2" s="1"/>
  <c r="L26" i="2"/>
  <c r="L29" i="2" s="1"/>
  <c r="O26" i="2"/>
  <c r="D27" i="2"/>
  <c r="E27" i="2"/>
  <c r="K27" i="2"/>
  <c r="L27" i="2"/>
  <c r="O27" i="2"/>
  <c r="D28" i="2"/>
  <c r="E28" i="2"/>
  <c r="K28" i="2"/>
  <c r="L28" i="2"/>
  <c r="O28" i="2"/>
  <c r="D29" i="2"/>
  <c r="E29" i="2"/>
  <c r="K30" i="2"/>
  <c r="L30" i="2"/>
  <c r="O30" i="2"/>
  <c r="D31" i="2"/>
  <c r="E31" i="2"/>
  <c r="K31" i="2"/>
  <c r="L31" i="2"/>
  <c r="O31" i="2"/>
  <c r="D32" i="2"/>
  <c r="E32" i="2"/>
  <c r="K32" i="2"/>
  <c r="L32" i="2"/>
  <c r="L35" i="2" s="1"/>
  <c r="O32" i="2"/>
  <c r="D33" i="2"/>
  <c r="D36" i="2" s="1"/>
  <c r="E33" i="2"/>
  <c r="K33" i="2"/>
  <c r="L33" i="2"/>
  <c r="O33" i="2"/>
  <c r="D34" i="2"/>
  <c r="E34" i="2"/>
  <c r="K34" i="2"/>
  <c r="L34" i="2"/>
  <c r="O34" i="2"/>
  <c r="D35" i="2"/>
  <c r="E35" i="2"/>
  <c r="E36" i="2"/>
  <c r="K36" i="2"/>
  <c r="K41" i="2" s="1"/>
  <c r="L36" i="2"/>
  <c r="L41" i="2" s="1"/>
  <c r="O36" i="2"/>
  <c r="O41" i="2" s="1"/>
  <c r="K37" i="2"/>
  <c r="L37" i="2"/>
  <c r="M37" i="2"/>
  <c r="N37" i="2" s="1"/>
  <c r="O37" i="2"/>
  <c r="K38" i="2"/>
  <c r="L38" i="2"/>
  <c r="O38" i="2"/>
  <c r="K39" i="2"/>
  <c r="L39" i="2"/>
  <c r="O39" i="2"/>
  <c r="K40" i="2"/>
  <c r="L40" i="2"/>
  <c r="O40" i="2"/>
  <c r="R45" i="2"/>
  <c r="S45" i="2"/>
  <c r="T45" i="2"/>
  <c r="U45" i="2"/>
  <c r="V45" i="2"/>
  <c r="V50" i="2" s="1"/>
  <c r="R46" i="2"/>
  <c r="S46" i="2" s="1"/>
  <c r="T46" i="2" s="1"/>
  <c r="U46" i="2" s="1"/>
  <c r="V46" i="2" s="1"/>
  <c r="R47" i="2"/>
  <c r="S47" i="2"/>
  <c r="T47" i="2"/>
  <c r="U47" i="2"/>
  <c r="V47" i="2"/>
  <c r="R48" i="2"/>
  <c r="S48" i="2"/>
  <c r="T48" i="2"/>
  <c r="U48" i="2"/>
  <c r="V48" i="2"/>
  <c r="R49" i="2"/>
  <c r="S49" i="2"/>
  <c r="T49" i="2"/>
  <c r="U49" i="2"/>
  <c r="V49" i="2"/>
  <c r="R51" i="2"/>
  <c r="S51" i="2"/>
  <c r="T51" i="2"/>
  <c r="U51" i="2"/>
  <c r="V51" i="2" s="1"/>
  <c r="V56" i="2" s="1"/>
  <c r="R52" i="2"/>
  <c r="S52" i="2"/>
  <c r="T52" i="2"/>
  <c r="U52" i="2"/>
  <c r="V52" i="2"/>
  <c r="R53" i="2"/>
  <c r="S53" i="2"/>
  <c r="T53" i="2"/>
  <c r="U53" i="2"/>
  <c r="V53" i="2"/>
  <c r="R54" i="2"/>
  <c r="S54" i="2"/>
  <c r="T54" i="2"/>
  <c r="U54" i="2"/>
  <c r="V54" i="2"/>
  <c r="R55" i="2"/>
  <c r="S55" i="2"/>
  <c r="T55" i="2"/>
  <c r="U55" i="2"/>
  <c r="V55" i="2"/>
  <c r="R57" i="2"/>
  <c r="S57" i="2"/>
  <c r="T57" i="2" s="1"/>
  <c r="U57" i="2" s="1"/>
  <c r="V57" i="2" s="1"/>
  <c r="V62" i="2" s="1"/>
  <c r="R58" i="2"/>
  <c r="S58" i="2"/>
  <c r="T58" i="2"/>
  <c r="U58" i="2"/>
  <c r="V58" i="2"/>
  <c r="R59" i="2"/>
  <c r="S59" i="2"/>
  <c r="T59" i="2"/>
  <c r="U59" i="2"/>
  <c r="V59" i="2"/>
  <c r="R60" i="2"/>
  <c r="S60" i="2"/>
  <c r="T60" i="2"/>
  <c r="U60" i="2"/>
  <c r="V60" i="2"/>
  <c r="R61" i="2"/>
  <c r="S61" i="2"/>
  <c r="T61" i="2"/>
  <c r="U61" i="2"/>
  <c r="V61" i="2"/>
  <c r="P71" i="2"/>
  <c r="Q71" i="2"/>
  <c r="R71" i="2"/>
  <c r="S71" i="2" s="1"/>
  <c r="R107" i="2"/>
  <c r="S107" i="2"/>
  <c r="T107" i="2"/>
  <c r="U107" i="2"/>
  <c r="V107" i="2"/>
  <c r="V112" i="2" s="1"/>
  <c r="R108" i="2"/>
  <c r="S108" i="2"/>
  <c r="T108" i="2"/>
  <c r="U108" i="2"/>
  <c r="V108" i="2"/>
  <c r="R109" i="2"/>
  <c r="S109" i="2"/>
  <c r="T109" i="2"/>
  <c r="U109" i="2"/>
  <c r="V109" i="2"/>
  <c r="R110" i="2"/>
  <c r="S110" i="2"/>
  <c r="T110" i="2"/>
  <c r="U110" i="2" s="1"/>
  <c r="V110" i="2" s="1"/>
  <c r="R111" i="2"/>
  <c r="S111" i="2"/>
  <c r="T111" i="2"/>
  <c r="U111" i="2"/>
  <c r="V111" i="2"/>
  <c r="R113" i="2"/>
  <c r="S113" i="2"/>
  <c r="T113" i="2"/>
  <c r="U113" i="2"/>
  <c r="V113" i="2"/>
  <c r="V118" i="2" s="1"/>
  <c r="R114" i="2"/>
  <c r="S114" i="2"/>
  <c r="T114" i="2"/>
  <c r="U114" i="2"/>
  <c r="V114" i="2"/>
  <c r="R115" i="2"/>
  <c r="S115" i="2"/>
  <c r="T115" i="2"/>
  <c r="U115" i="2"/>
  <c r="V115" i="2"/>
  <c r="R116" i="2"/>
  <c r="S116" i="2" s="1"/>
  <c r="T116" i="2" s="1"/>
  <c r="U116" i="2" s="1"/>
  <c r="V116" i="2" s="1"/>
  <c r="R117" i="2"/>
  <c r="S117" i="2"/>
  <c r="T117" i="2"/>
  <c r="U117" i="2"/>
  <c r="V117" i="2"/>
  <c r="R119" i="2"/>
  <c r="S119" i="2"/>
  <c r="T119" i="2"/>
  <c r="U119" i="2"/>
  <c r="V119" i="2"/>
  <c r="V124" i="2" s="1"/>
  <c r="R120" i="2"/>
  <c r="S120" i="2"/>
  <c r="T120" i="2"/>
  <c r="U120" i="2" s="1"/>
  <c r="V120" i="2" s="1"/>
  <c r="R121" i="2"/>
  <c r="S121" i="2"/>
  <c r="T121" i="2"/>
  <c r="U121" i="2"/>
  <c r="V121" i="2" s="1"/>
  <c r="R122" i="2"/>
  <c r="S122" i="2"/>
  <c r="T122" i="2"/>
  <c r="U122" i="2"/>
  <c r="V122" i="2"/>
  <c r="R123" i="2"/>
  <c r="S123" i="2"/>
  <c r="T123" i="2"/>
  <c r="U123" i="2"/>
  <c r="V123" i="2"/>
  <c r="R125" i="2"/>
  <c r="S125" i="2"/>
  <c r="T125" i="2"/>
  <c r="U125" i="2"/>
  <c r="V125" i="2"/>
  <c r="V130" i="2" s="1"/>
  <c r="R126" i="2"/>
  <c r="S126" i="2"/>
  <c r="T126" i="2"/>
  <c r="U126" i="2" s="1"/>
  <c r="V126" i="2" s="1"/>
  <c r="R127" i="2"/>
  <c r="S127" i="2"/>
  <c r="T127" i="2" s="1"/>
  <c r="U127" i="2" s="1"/>
  <c r="V127" i="2" s="1"/>
  <c r="R128" i="2"/>
  <c r="S128" i="2"/>
  <c r="T128" i="2"/>
  <c r="U128" i="2"/>
  <c r="V128" i="2"/>
  <c r="R129" i="2"/>
  <c r="S129" i="2"/>
  <c r="T129" i="2"/>
  <c r="U129" i="2"/>
  <c r="V129" i="2"/>
  <c r="R131" i="2"/>
  <c r="S131" i="2"/>
  <c r="T131" i="2"/>
  <c r="U131" i="2"/>
  <c r="V131" i="2"/>
  <c r="V136" i="2" s="1"/>
  <c r="R132" i="2"/>
  <c r="S132" i="2"/>
  <c r="T132" i="2"/>
  <c r="U132" i="2"/>
  <c r="V132" i="2" s="1"/>
  <c r="R133" i="2"/>
  <c r="S133" i="2"/>
  <c r="T133" i="2"/>
  <c r="U133" i="2"/>
  <c r="V133" i="2"/>
  <c r="R134" i="2"/>
  <c r="S134" i="2"/>
  <c r="T134" i="2"/>
  <c r="U134" i="2"/>
  <c r="V134" i="2"/>
  <c r="R135" i="2"/>
  <c r="S135" i="2"/>
  <c r="T135" i="2"/>
  <c r="U135" i="2"/>
  <c r="V135" i="2"/>
  <c r="R137" i="2"/>
  <c r="S137" i="2"/>
  <c r="T137" i="2"/>
  <c r="U137" i="2"/>
  <c r="V137" i="2"/>
  <c r="V142" i="2" s="1"/>
  <c r="R138" i="2"/>
  <c r="S138" i="2"/>
  <c r="T138" i="2" s="1"/>
  <c r="U138" i="2" s="1"/>
  <c r="V138" i="2" s="1"/>
  <c r="R139" i="2"/>
  <c r="S139" i="2"/>
  <c r="T139" i="2"/>
  <c r="U139" i="2"/>
  <c r="V139" i="2"/>
  <c r="R140" i="2"/>
  <c r="S140" i="2"/>
  <c r="T140" i="2"/>
  <c r="U140" i="2"/>
  <c r="V140" i="2"/>
  <c r="R141" i="2"/>
  <c r="S141" i="2"/>
  <c r="T141" i="2"/>
  <c r="U141" i="2"/>
  <c r="V141" i="2"/>
  <c r="P145" i="2"/>
  <c r="Q145" i="2"/>
  <c r="R145" i="2" s="1"/>
  <c r="S145" i="2" s="1"/>
  <c r="P158" i="2"/>
  <c r="Q158" i="2"/>
  <c r="R158" i="2"/>
  <c r="S158" i="2"/>
  <c r="P172" i="2"/>
  <c r="Q172" i="2"/>
  <c r="R172" i="2" s="1"/>
  <c r="S172" i="2" s="1"/>
  <c r="P231" i="3" l="1"/>
  <c r="Q231" i="3" s="1"/>
  <c r="R231" i="3" s="1"/>
  <c r="S231" i="3" s="1"/>
  <c r="M30" i="3"/>
  <c r="N30" i="3" s="1"/>
  <c r="M25" i="3"/>
  <c r="N25" i="3" s="1"/>
  <c r="M29" i="3"/>
  <c r="N29" i="3" s="1"/>
  <c r="M22" i="3"/>
  <c r="N22" i="3" s="1"/>
  <c r="M26" i="3"/>
  <c r="N26" i="3" s="1"/>
  <c r="M23" i="3"/>
  <c r="N23" i="3" s="1"/>
  <c r="W64" i="3"/>
  <c r="P99" i="3"/>
  <c r="Q99" i="3" s="1"/>
  <c r="R99" i="3" s="1"/>
  <c r="S99" i="3" s="1"/>
  <c r="P211" i="3"/>
  <c r="Q211" i="3" s="1"/>
  <c r="R211" i="3" s="1"/>
  <c r="S211" i="3" s="1"/>
  <c r="P232" i="3"/>
  <c r="Q232" i="3" s="1"/>
  <c r="R232" i="3" s="1"/>
  <c r="S232" i="3" s="1"/>
  <c r="P219" i="3"/>
  <c r="Q219" i="3" s="1"/>
  <c r="R219" i="3" s="1"/>
  <c r="S219" i="3" s="1"/>
  <c r="P93" i="3"/>
  <c r="Q93" i="3" s="1"/>
  <c r="R93" i="3" s="1"/>
  <c r="S93" i="3" s="1"/>
  <c r="P233" i="3"/>
  <c r="Q233" i="3" s="1"/>
  <c r="R233" i="3" s="1"/>
  <c r="S233" i="3" s="1"/>
  <c r="P234" i="3"/>
  <c r="Q234" i="3" s="1"/>
  <c r="R234" i="3" s="1"/>
  <c r="S234" i="3" s="1"/>
  <c r="P95" i="3"/>
  <c r="Q95" i="3" s="1"/>
  <c r="R95" i="3" s="1"/>
  <c r="S95" i="3" s="1"/>
  <c r="P106" i="3"/>
  <c r="Q106" i="3" s="1"/>
  <c r="R106" i="3" s="1"/>
  <c r="S106" i="3" s="1"/>
  <c r="P226" i="3"/>
  <c r="Q226" i="3" s="1"/>
  <c r="R226" i="3" s="1"/>
  <c r="S226" i="3" s="1"/>
  <c r="P220" i="3"/>
  <c r="Q220" i="3" s="1"/>
  <c r="R220" i="3" s="1"/>
  <c r="S220" i="3" s="1"/>
  <c r="P94" i="3"/>
  <c r="Q94" i="3" s="1"/>
  <c r="R94" i="3" s="1"/>
  <c r="S94" i="3" s="1"/>
  <c r="P227" i="3"/>
  <c r="Q227" i="3" s="1"/>
  <c r="R227" i="3" s="1"/>
  <c r="S227" i="3" s="1"/>
  <c r="P207" i="3"/>
  <c r="Q207" i="3" s="1"/>
  <c r="R207" i="3" s="1"/>
  <c r="S207" i="3" s="1"/>
  <c r="S212" i="3" s="1"/>
  <c r="P108" i="3"/>
  <c r="Q108" i="3" s="1"/>
  <c r="R108" i="3" s="1"/>
  <c r="S108" i="3" s="1"/>
  <c r="P115" i="3"/>
  <c r="Q115" i="3" s="1"/>
  <c r="R115" i="3" s="1"/>
  <c r="S115" i="3" s="1"/>
  <c r="P221" i="3"/>
  <c r="Q221" i="3" s="1"/>
  <c r="R221" i="3" s="1"/>
  <c r="S221" i="3" s="1"/>
  <c r="P215" i="3"/>
  <c r="Q215" i="3" s="1"/>
  <c r="R215" i="3" s="1"/>
  <c r="S215" i="3" s="1"/>
  <c r="P113" i="3"/>
  <c r="Q113" i="3" s="1"/>
  <c r="R113" i="3" s="1"/>
  <c r="S113" i="3" s="1"/>
  <c r="P205" i="3"/>
  <c r="Q205" i="3" s="1"/>
  <c r="R205" i="3" s="1"/>
  <c r="S205" i="3" s="1"/>
  <c r="P100" i="3"/>
  <c r="Q100" i="3" s="1"/>
  <c r="R100" i="3" s="1"/>
  <c r="S100" i="3" s="1"/>
  <c r="P101" i="3"/>
  <c r="Q101" i="3" s="1"/>
  <c r="R101" i="3" s="1"/>
  <c r="S101" i="3" s="1"/>
  <c r="P214" i="3"/>
  <c r="Q214" i="3" s="1"/>
  <c r="R214" i="3" s="1"/>
  <c r="S214" i="3" s="1"/>
  <c r="P228" i="3"/>
  <c r="Q228" i="3" s="1"/>
  <c r="R228" i="3" s="1"/>
  <c r="S228" i="3" s="1"/>
  <c r="P235" i="3"/>
  <c r="Q235" i="3" s="1"/>
  <c r="R235" i="3" s="1"/>
  <c r="S235" i="3" s="1"/>
  <c r="P201" i="3"/>
  <c r="Q201" i="3" s="1"/>
  <c r="R201" i="3" s="1"/>
  <c r="S201" i="3" s="1"/>
  <c r="P107" i="3"/>
  <c r="Q107" i="3" s="1"/>
  <c r="R107" i="3" s="1"/>
  <c r="S107" i="3" s="1"/>
  <c r="P213" i="3"/>
  <c r="Q213" i="3" s="1"/>
  <c r="R213" i="3" s="1"/>
  <c r="S213" i="3" s="1"/>
  <c r="S218" i="3" s="1"/>
  <c r="P114" i="3"/>
  <c r="Q114" i="3" s="1"/>
  <c r="R114" i="3" s="1"/>
  <c r="S114" i="3" s="1"/>
  <c r="P102" i="3"/>
  <c r="Q102" i="3" s="1"/>
  <c r="R102" i="3" s="1"/>
  <c r="S102" i="3" s="1"/>
  <c r="P208" i="3"/>
  <c r="Q208" i="3" s="1"/>
  <c r="R208" i="3" s="1"/>
  <c r="S208" i="3" s="1"/>
  <c r="P109" i="3"/>
  <c r="Q109" i="3" s="1"/>
  <c r="R109" i="3" s="1"/>
  <c r="S109" i="3" s="1"/>
  <c r="P111" i="3"/>
  <c r="Q111" i="3" s="1"/>
  <c r="R111" i="3" s="1"/>
  <c r="S111" i="3" s="1"/>
  <c r="S116" i="3" s="1"/>
  <c r="P182" i="3"/>
  <c r="Q182" i="3" s="1"/>
  <c r="R182" i="3" s="1"/>
  <c r="S182" i="3" s="1"/>
  <c r="S186" i="3" s="1"/>
  <c r="P85" i="3"/>
  <c r="Q85" i="3" s="1"/>
  <c r="R85" i="3" s="1"/>
  <c r="S85" i="3" s="1"/>
  <c r="P191" i="3"/>
  <c r="Q191" i="3" s="1"/>
  <c r="R191" i="3" s="1"/>
  <c r="S191" i="3" s="1"/>
  <c r="M37" i="3"/>
  <c r="N37" i="3" s="1"/>
  <c r="P77" i="3"/>
  <c r="Q77" i="3" s="1"/>
  <c r="R77" i="3" s="1"/>
  <c r="S77" i="3" s="1"/>
  <c r="P189" i="3"/>
  <c r="Q189" i="3" s="1"/>
  <c r="R189" i="3" s="1"/>
  <c r="S189" i="3" s="1"/>
  <c r="P169" i="3"/>
  <c r="Q169" i="3" s="1"/>
  <c r="R169" i="3" s="1"/>
  <c r="S169" i="3" s="1"/>
  <c r="P196" i="3"/>
  <c r="Q196" i="3" s="1"/>
  <c r="R196" i="3" s="1"/>
  <c r="S196" i="3" s="1"/>
  <c r="P176" i="3"/>
  <c r="Q176" i="3" s="1"/>
  <c r="R176" i="3" s="1"/>
  <c r="S176" i="3" s="1"/>
  <c r="S180" i="3" s="1"/>
  <c r="P183" i="3"/>
  <c r="Q183" i="3" s="1"/>
  <c r="R183" i="3" s="1"/>
  <c r="S183" i="3" s="1"/>
  <c r="M38" i="3"/>
  <c r="N38" i="3" s="1"/>
  <c r="P79" i="3"/>
  <c r="Q79" i="3" s="1"/>
  <c r="R79" i="3" s="1"/>
  <c r="S79" i="3" s="1"/>
  <c r="P80" i="3"/>
  <c r="Q80" i="3" s="1"/>
  <c r="R80" i="3" s="1"/>
  <c r="S80" i="3" s="1"/>
  <c r="P178" i="3"/>
  <c r="Q178" i="3" s="1"/>
  <c r="R178" i="3" s="1"/>
  <c r="S178" i="3" s="1"/>
  <c r="P185" i="3"/>
  <c r="Q185" i="3" s="1"/>
  <c r="R185" i="3" s="1"/>
  <c r="S185" i="3" s="1"/>
  <c r="P165" i="3"/>
  <c r="Q165" i="3" s="1"/>
  <c r="R165" i="3" s="1"/>
  <c r="S165" i="3" s="1"/>
  <c r="P190" i="3"/>
  <c r="Q190" i="3" s="1"/>
  <c r="R190" i="3" s="1"/>
  <c r="S190" i="3" s="1"/>
  <c r="P170" i="3"/>
  <c r="Q170" i="3" s="1"/>
  <c r="R170" i="3" s="1"/>
  <c r="S170" i="3" s="1"/>
  <c r="P197" i="3"/>
  <c r="Q197" i="3" s="1"/>
  <c r="R197" i="3" s="1"/>
  <c r="S197" i="3" s="1"/>
  <c r="P73" i="3"/>
  <c r="Q73" i="3" s="1"/>
  <c r="R73" i="3" s="1"/>
  <c r="S73" i="3" s="1"/>
  <c r="M42" i="3"/>
  <c r="N42" i="3" s="1"/>
  <c r="M41" i="3"/>
  <c r="N41" i="3" s="1"/>
  <c r="P163" i="3"/>
  <c r="Q163" i="3" s="1"/>
  <c r="R163" i="3" s="1"/>
  <c r="S163" i="3" s="1"/>
  <c r="P177" i="3"/>
  <c r="Q177" i="3" s="1"/>
  <c r="R177" i="3" s="1"/>
  <c r="S177" i="3" s="1"/>
  <c r="P171" i="3"/>
  <c r="Q171" i="3" s="1"/>
  <c r="R171" i="3" s="1"/>
  <c r="S171" i="3" s="1"/>
  <c r="P184" i="3"/>
  <c r="Q184" i="3" s="1"/>
  <c r="R184" i="3" s="1"/>
  <c r="S184" i="3" s="1"/>
  <c r="P87" i="3"/>
  <c r="Q87" i="3" s="1"/>
  <c r="R87" i="3" s="1"/>
  <c r="S87" i="3" s="1"/>
  <c r="P86" i="3"/>
  <c r="Q86" i="3" s="1"/>
  <c r="R86" i="3" s="1"/>
  <c r="S86" i="3" s="1"/>
  <c r="P164" i="3"/>
  <c r="Q164" i="3" s="1"/>
  <c r="R164" i="3" s="1"/>
  <c r="S164" i="3" s="1"/>
  <c r="M39" i="3"/>
  <c r="N39" i="3" s="1"/>
  <c r="P74" i="3"/>
  <c r="Q74" i="3" s="1"/>
  <c r="R74" i="3" s="1"/>
  <c r="S74" i="3" s="1"/>
  <c r="P112" i="3"/>
  <c r="Q112" i="3" s="1"/>
  <c r="R112" i="3" s="1"/>
  <c r="S112" i="3" s="1"/>
  <c r="M24" i="3"/>
  <c r="N24" i="3" s="1"/>
  <c r="P179" i="3"/>
  <c r="Q179" i="3" s="1"/>
  <c r="R179" i="3" s="1"/>
  <c r="S179" i="3" s="1"/>
  <c r="M32" i="3"/>
  <c r="N32" i="3" s="1"/>
  <c r="P216" i="3"/>
  <c r="Q216" i="3" s="1"/>
  <c r="R216" i="3" s="1"/>
  <c r="S216" i="3" s="1"/>
  <c r="P81" i="3"/>
  <c r="Q81" i="3" s="1"/>
  <c r="R81" i="3" s="1"/>
  <c r="S81" i="3" s="1"/>
  <c r="P195" i="3"/>
  <c r="Q195" i="3" s="1"/>
  <c r="R195" i="3" s="1"/>
  <c r="S195" i="3" s="1"/>
  <c r="M40" i="3"/>
  <c r="N40" i="3" s="1"/>
  <c r="M34" i="3"/>
  <c r="N34" i="3" s="1"/>
  <c r="P76" i="3"/>
  <c r="Q76" i="3" s="1"/>
  <c r="R76" i="3" s="1"/>
  <c r="S76" i="3" s="1"/>
  <c r="W58" i="3"/>
  <c r="D45" i="3"/>
  <c r="P225" i="3"/>
  <c r="Q225" i="3" s="1"/>
  <c r="R225" i="3" s="1"/>
  <c r="S225" i="3" s="1"/>
  <c r="P89" i="3"/>
  <c r="Q89" i="3" s="1"/>
  <c r="R89" i="3" s="1"/>
  <c r="S89" i="3" s="1"/>
  <c r="M28" i="3"/>
  <c r="N28" i="3" s="1"/>
  <c r="P193" i="3"/>
  <c r="Q193" i="3" s="1"/>
  <c r="R193" i="3" s="1"/>
  <c r="S193" i="3" s="1"/>
  <c r="S198" i="3" s="1"/>
  <c r="P209" i="3"/>
  <c r="Q209" i="3" s="1"/>
  <c r="R209" i="3" s="1"/>
  <c r="S209" i="3" s="1"/>
  <c r="P223" i="3"/>
  <c r="Q223" i="3" s="1"/>
  <c r="R223" i="3" s="1"/>
  <c r="S223" i="3" s="1"/>
  <c r="P105" i="3"/>
  <c r="Q105" i="3" s="1"/>
  <c r="R105" i="3" s="1"/>
  <c r="S105" i="3" s="1"/>
  <c r="S110" i="3" s="1"/>
  <c r="M31" i="3"/>
  <c r="N31" i="3" s="1"/>
  <c r="P222" i="3"/>
  <c r="Q222" i="3" s="1"/>
  <c r="R222" i="3" s="1"/>
  <c r="S222" i="3" s="1"/>
  <c r="P187" i="3"/>
  <c r="Q187" i="3" s="1"/>
  <c r="R187" i="3" s="1"/>
  <c r="S187" i="3" s="1"/>
  <c r="S192" i="3" s="1"/>
  <c r="P172" i="3"/>
  <c r="Q172" i="3" s="1"/>
  <c r="R172" i="3" s="1"/>
  <c r="S172" i="3" s="1"/>
  <c r="P83" i="3"/>
  <c r="Q83" i="3" s="1"/>
  <c r="R83" i="3" s="1"/>
  <c r="S83" i="3" s="1"/>
  <c r="P202" i="3"/>
  <c r="Q202" i="3" s="1"/>
  <c r="R202" i="3" s="1"/>
  <c r="S202" i="3" s="1"/>
  <c r="P97" i="3"/>
  <c r="Q97" i="3" s="1"/>
  <c r="R97" i="3" s="1"/>
  <c r="S97" i="3" s="1"/>
  <c r="P229" i="3"/>
  <c r="Q229" i="3" s="1"/>
  <c r="R229" i="3" s="1"/>
  <c r="S229" i="3" s="1"/>
  <c r="P96" i="3"/>
  <c r="Q96" i="3" s="1"/>
  <c r="R96" i="3" s="1"/>
  <c r="S96" i="3" s="1"/>
  <c r="P194" i="3"/>
  <c r="Q194" i="3" s="1"/>
  <c r="R194" i="3" s="1"/>
  <c r="S194" i="3" s="1"/>
  <c r="V70" i="3"/>
  <c r="E45" i="3"/>
  <c r="F45" i="3" s="1"/>
  <c r="P210" i="3"/>
  <c r="Q210" i="3" s="1"/>
  <c r="R210" i="3" s="1"/>
  <c r="S210" i="3" s="1"/>
  <c r="M43" i="3"/>
  <c r="N43" i="3" s="1"/>
  <c r="K27" i="3"/>
  <c r="P75" i="3"/>
  <c r="Q75" i="3" s="1"/>
  <c r="R75" i="3" s="1"/>
  <c r="S75" i="3" s="1"/>
  <c r="P188" i="3"/>
  <c r="Q188" i="3" s="1"/>
  <c r="R188" i="3" s="1"/>
  <c r="S188" i="3" s="1"/>
  <c r="P173" i="3"/>
  <c r="Q173" i="3" s="1"/>
  <c r="R173" i="3" s="1"/>
  <c r="S173" i="3" s="1"/>
  <c r="P88" i="3"/>
  <c r="Q88" i="3" s="1"/>
  <c r="R88" i="3" s="1"/>
  <c r="S88" i="3" s="1"/>
  <c r="P204" i="3"/>
  <c r="Q204" i="3" s="1"/>
  <c r="R204" i="3" s="1"/>
  <c r="S204" i="3" s="1"/>
  <c r="P103" i="3"/>
  <c r="Q103" i="3" s="1"/>
  <c r="R103" i="3" s="1"/>
  <c r="S103" i="3" s="1"/>
  <c r="P203" i="3"/>
  <c r="Q203" i="3" s="1"/>
  <c r="R203" i="3" s="1"/>
  <c r="S203" i="3" s="1"/>
  <c r="W52" i="3"/>
  <c r="M36" i="3"/>
  <c r="N36" i="3" s="1"/>
  <c r="V64" i="3"/>
  <c r="V58" i="3"/>
  <c r="P94" i="2"/>
  <c r="Q94" i="2" s="1"/>
  <c r="R94" i="2" s="1"/>
  <c r="S94" i="2" s="1"/>
  <c r="P182" i="2"/>
  <c r="Q182" i="2" s="1"/>
  <c r="R182" i="2" s="1"/>
  <c r="S182" i="2" s="1"/>
  <c r="S187" i="2" s="1"/>
  <c r="P209" i="2"/>
  <c r="Q209" i="2" s="1"/>
  <c r="R209" i="2" s="1"/>
  <c r="S209" i="2" s="1"/>
  <c r="P196" i="2"/>
  <c r="Q196" i="2" s="1"/>
  <c r="R196" i="2" s="1"/>
  <c r="S196" i="2" s="1"/>
  <c r="P95" i="2"/>
  <c r="Q95" i="2" s="1"/>
  <c r="R95" i="2" s="1"/>
  <c r="S95" i="2" s="1"/>
  <c r="P191" i="2"/>
  <c r="Q191" i="2" s="1"/>
  <c r="R191" i="2" s="1"/>
  <c r="S191" i="2" s="1"/>
  <c r="P101" i="2"/>
  <c r="Q101" i="2" s="1"/>
  <c r="R101" i="2" s="1"/>
  <c r="S101" i="2" s="1"/>
  <c r="P189" i="2"/>
  <c r="Q189" i="2" s="1"/>
  <c r="R189" i="2" s="1"/>
  <c r="S189" i="2" s="1"/>
  <c r="P216" i="2"/>
  <c r="Q216" i="2" s="1"/>
  <c r="R216" i="2" s="1"/>
  <c r="S216" i="2" s="1"/>
  <c r="P88" i="2"/>
  <c r="Q88" i="2" s="1"/>
  <c r="R88" i="2" s="1"/>
  <c r="S88" i="2" s="1"/>
  <c r="P183" i="2"/>
  <c r="Q183" i="2" s="1"/>
  <c r="R183" i="2" s="1"/>
  <c r="S183" i="2" s="1"/>
  <c r="P203" i="2"/>
  <c r="Q203" i="2" s="1"/>
  <c r="R203" i="2" s="1"/>
  <c r="S203" i="2" s="1"/>
  <c r="P210" i="2"/>
  <c r="Q210" i="2" s="1"/>
  <c r="R210" i="2" s="1"/>
  <c r="S210" i="2" s="1"/>
  <c r="P190" i="2"/>
  <c r="Q190" i="2" s="1"/>
  <c r="R190" i="2" s="1"/>
  <c r="S190" i="2" s="1"/>
  <c r="P197" i="2"/>
  <c r="Q197" i="2" s="1"/>
  <c r="R197" i="2" s="1"/>
  <c r="S197" i="2" s="1"/>
  <c r="P89" i="2"/>
  <c r="Q89" i="2" s="1"/>
  <c r="R89" i="2" s="1"/>
  <c r="S89" i="2" s="1"/>
  <c r="P204" i="2"/>
  <c r="Q204" i="2" s="1"/>
  <c r="R204" i="2" s="1"/>
  <c r="S204" i="2" s="1"/>
  <c r="P212" i="2"/>
  <c r="Q212" i="2" s="1"/>
  <c r="R212" i="2" s="1"/>
  <c r="S212" i="2" s="1"/>
  <c r="S217" i="2" s="1"/>
  <c r="P198" i="2"/>
  <c r="Q198" i="2" s="1"/>
  <c r="R198" i="2" s="1"/>
  <c r="S198" i="2" s="1"/>
  <c r="P91" i="2"/>
  <c r="Q91" i="2" s="1"/>
  <c r="R91" i="2" s="1"/>
  <c r="S91" i="2" s="1"/>
  <c r="S96" i="2" s="1"/>
  <c r="P184" i="2"/>
  <c r="Q184" i="2" s="1"/>
  <c r="R184" i="2" s="1"/>
  <c r="S184" i="2" s="1"/>
  <c r="P97" i="2"/>
  <c r="Q97" i="2" s="1"/>
  <c r="R97" i="2" s="1"/>
  <c r="S97" i="2" s="1"/>
  <c r="S102" i="2" s="1"/>
  <c r="P192" i="2"/>
  <c r="Q192" i="2" s="1"/>
  <c r="R192" i="2" s="1"/>
  <c r="S192" i="2" s="1"/>
  <c r="P207" i="2"/>
  <c r="Q207" i="2" s="1"/>
  <c r="R207" i="2" s="1"/>
  <c r="S207" i="2" s="1"/>
  <c r="P93" i="2"/>
  <c r="Q93" i="2" s="1"/>
  <c r="R93" i="2" s="1"/>
  <c r="S93" i="2" s="1"/>
  <c r="P92" i="2"/>
  <c r="Q92" i="2" s="1"/>
  <c r="R92" i="2" s="1"/>
  <c r="S92" i="2" s="1"/>
  <c r="P208" i="2"/>
  <c r="Q208" i="2" s="1"/>
  <c r="R208" i="2" s="1"/>
  <c r="S208" i="2" s="1"/>
  <c r="P85" i="2"/>
  <c r="Q85" i="2" s="1"/>
  <c r="R85" i="2" s="1"/>
  <c r="S85" i="2" s="1"/>
  <c r="P201" i="2"/>
  <c r="Q201" i="2" s="1"/>
  <c r="R201" i="2" s="1"/>
  <c r="S201" i="2" s="1"/>
  <c r="P188" i="2"/>
  <c r="Q188" i="2" s="1"/>
  <c r="R188" i="2" s="1"/>
  <c r="S188" i="2" s="1"/>
  <c r="S193" i="2" s="1"/>
  <c r="P206" i="2"/>
  <c r="Q206" i="2" s="1"/>
  <c r="R206" i="2" s="1"/>
  <c r="S206" i="2" s="1"/>
  <c r="S211" i="2" s="1"/>
  <c r="P194" i="2"/>
  <c r="Q194" i="2" s="1"/>
  <c r="R194" i="2" s="1"/>
  <c r="S194" i="2" s="1"/>
  <c r="S199" i="2" s="1"/>
  <c r="P195" i="2"/>
  <c r="Q195" i="2" s="1"/>
  <c r="R195" i="2" s="1"/>
  <c r="S195" i="2" s="1"/>
  <c r="P185" i="2"/>
  <c r="Q185" i="2" s="1"/>
  <c r="R185" i="2" s="1"/>
  <c r="S185" i="2" s="1"/>
  <c r="P213" i="2"/>
  <c r="Q213" i="2" s="1"/>
  <c r="R213" i="2" s="1"/>
  <c r="S213" i="2" s="1"/>
  <c r="M32" i="2"/>
  <c r="N32" i="2" s="1"/>
  <c r="P202" i="2"/>
  <c r="Q202" i="2" s="1"/>
  <c r="R202" i="2" s="1"/>
  <c r="S202" i="2" s="1"/>
  <c r="P98" i="2"/>
  <c r="Q98" i="2" s="1"/>
  <c r="R98" i="2" s="1"/>
  <c r="S98" i="2" s="1"/>
  <c r="P186" i="2"/>
  <c r="Q186" i="2" s="1"/>
  <c r="R186" i="2" s="1"/>
  <c r="S186" i="2" s="1"/>
  <c r="P86" i="2"/>
  <c r="Q86" i="2" s="1"/>
  <c r="R86" i="2" s="1"/>
  <c r="S86" i="2" s="1"/>
  <c r="P215" i="2"/>
  <c r="Q215" i="2" s="1"/>
  <c r="R215" i="2" s="1"/>
  <c r="S215" i="2" s="1"/>
  <c r="P87" i="2"/>
  <c r="Q87" i="2" s="1"/>
  <c r="R87" i="2" s="1"/>
  <c r="S87" i="2" s="1"/>
  <c r="P99" i="2"/>
  <c r="Q99" i="2" s="1"/>
  <c r="R99" i="2" s="1"/>
  <c r="S99" i="2" s="1"/>
  <c r="P200" i="2"/>
  <c r="Q200" i="2" s="1"/>
  <c r="R200" i="2" s="1"/>
  <c r="S200" i="2" s="1"/>
  <c r="S205" i="2" s="1"/>
  <c r="P214" i="2"/>
  <c r="Q214" i="2" s="1"/>
  <c r="R214" i="2" s="1"/>
  <c r="S214" i="2" s="1"/>
  <c r="P100" i="2"/>
  <c r="Q100" i="2" s="1"/>
  <c r="R100" i="2" s="1"/>
  <c r="S100" i="2" s="1"/>
  <c r="P144" i="2"/>
  <c r="Q144" i="2" s="1"/>
  <c r="R144" i="2" s="1"/>
  <c r="S144" i="2" s="1"/>
  <c r="S149" i="2" s="1"/>
  <c r="M39" i="2"/>
  <c r="N39" i="2" s="1"/>
  <c r="M38" i="2"/>
  <c r="N38" i="2" s="1"/>
  <c r="M40" i="2"/>
  <c r="N40" i="2" s="1"/>
  <c r="M26" i="2"/>
  <c r="N26" i="2" s="1"/>
  <c r="P65" i="2"/>
  <c r="Q65" i="2" s="1"/>
  <c r="R65" i="2" s="1"/>
  <c r="S65" i="2" s="1"/>
  <c r="P159" i="2"/>
  <c r="Q159" i="2" s="1"/>
  <c r="R159" i="2" s="1"/>
  <c r="S159" i="2" s="1"/>
  <c r="P146" i="2"/>
  <c r="Q146" i="2" s="1"/>
  <c r="R146" i="2" s="1"/>
  <c r="S146" i="2" s="1"/>
  <c r="P153" i="2"/>
  <c r="Q153" i="2" s="1"/>
  <c r="R153" i="2" s="1"/>
  <c r="S153" i="2" s="1"/>
  <c r="P174" i="2"/>
  <c r="Q174" i="2" s="1"/>
  <c r="R174" i="2" s="1"/>
  <c r="S174" i="2" s="1"/>
  <c r="S179" i="2" s="1"/>
  <c r="P66" i="2"/>
  <c r="Q66" i="2" s="1"/>
  <c r="R66" i="2" s="1"/>
  <c r="S66" i="2" s="1"/>
  <c r="P73" i="2"/>
  <c r="Q73" i="2" s="1"/>
  <c r="R73" i="2" s="1"/>
  <c r="S73" i="2" s="1"/>
  <c r="M27" i="2"/>
  <c r="N27" i="2" s="1"/>
  <c r="P162" i="2"/>
  <c r="Q162" i="2" s="1"/>
  <c r="R162" i="2" s="1"/>
  <c r="S162" i="2" s="1"/>
  <c r="S167" i="2" s="1"/>
  <c r="M30" i="2"/>
  <c r="N30" i="2" s="1"/>
  <c r="P72" i="2"/>
  <c r="Q72" i="2" s="1"/>
  <c r="R72" i="2" s="1"/>
  <c r="S72" i="2" s="1"/>
  <c r="S76" i="2" s="1"/>
  <c r="P166" i="2"/>
  <c r="Q166" i="2" s="1"/>
  <c r="R166" i="2" s="1"/>
  <c r="S166" i="2" s="1"/>
  <c r="P79" i="2"/>
  <c r="Q79" i="2" s="1"/>
  <c r="R79" i="2" s="1"/>
  <c r="S79" i="2" s="1"/>
  <c r="P160" i="2"/>
  <c r="Q160" i="2" s="1"/>
  <c r="R160" i="2" s="1"/>
  <c r="S160" i="2" s="1"/>
  <c r="M34" i="2"/>
  <c r="N34" i="2" s="1"/>
  <c r="P168" i="2"/>
  <c r="Q168" i="2" s="1"/>
  <c r="R168" i="2" s="1"/>
  <c r="S168" i="2" s="1"/>
  <c r="S173" i="2" s="1"/>
  <c r="P154" i="2"/>
  <c r="Q154" i="2" s="1"/>
  <c r="R154" i="2" s="1"/>
  <c r="S154" i="2" s="1"/>
  <c r="P67" i="2"/>
  <c r="Q67" i="2" s="1"/>
  <c r="R67" i="2" s="1"/>
  <c r="S67" i="2" s="1"/>
  <c r="P74" i="2"/>
  <c r="Q74" i="2" s="1"/>
  <c r="R74" i="2" s="1"/>
  <c r="S74" i="2" s="1"/>
  <c r="P80" i="2"/>
  <c r="Q80" i="2" s="1"/>
  <c r="R80" i="2" s="1"/>
  <c r="S80" i="2" s="1"/>
  <c r="P147" i="2"/>
  <c r="Q147" i="2" s="1"/>
  <c r="R147" i="2" s="1"/>
  <c r="S147" i="2" s="1"/>
  <c r="M31" i="2"/>
  <c r="N31" i="2" s="1"/>
  <c r="P148" i="2"/>
  <c r="Q148" i="2" s="1"/>
  <c r="R148" i="2" s="1"/>
  <c r="S148" i="2" s="1"/>
  <c r="P176" i="2"/>
  <c r="Q176" i="2" s="1"/>
  <c r="R176" i="2" s="1"/>
  <c r="S176" i="2" s="1"/>
  <c r="P175" i="2"/>
  <c r="Q175" i="2" s="1"/>
  <c r="R175" i="2" s="1"/>
  <c r="S175" i="2" s="1"/>
  <c r="P81" i="2"/>
  <c r="Q81" i="2" s="1"/>
  <c r="R81" i="2" s="1"/>
  <c r="S81" i="2" s="1"/>
  <c r="M24" i="2"/>
  <c r="N24" i="2" s="1"/>
  <c r="P169" i="2"/>
  <c r="Q169" i="2" s="1"/>
  <c r="R169" i="2" s="1"/>
  <c r="S169" i="2" s="1"/>
  <c r="P68" i="2"/>
  <c r="Q68" i="2" s="1"/>
  <c r="R68" i="2" s="1"/>
  <c r="S68" i="2" s="1"/>
  <c r="P157" i="2"/>
  <c r="Q157" i="2" s="1"/>
  <c r="R157" i="2" s="1"/>
  <c r="S157" i="2" s="1"/>
  <c r="P178" i="2"/>
  <c r="Q178" i="2" s="1"/>
  <c r="R178" i="2" s="1"/>
  <c r="S178" i="2" s="1"/>
  <c r="M33" i="2"/>
  <c r="N33" i="2" s="1"/>
  <c r="P164" i="2"/>
  <c r="Q164" i="2" s="1"/>
  <c r="R164" i="2" s="1"/>
  <c r="S164" i="2" s="1"/>
  <c r="P170" i="2"/>
  <c r="Q170" i="2" s="1"/>
  <c r="R170" i="2" s="1"/>
  <c r="S170" i="2" s="1"/>
  <c r="K35" i="2"/>
  <c r="P78" i="2"/>
  <c r="Q78" i="2" s="1"/>
  <c r="R78" i="2" s="1"/>
  <c r="S78" i="2" s="1"/>
  <c r="M25" i="2"/>
  <c r="N25" i="2" s="1"/>
  <c r="P151" i="2"/>
  <c r="Q151" i="2" s="1"/>
  <c r="R151" i="2" s="1"/>
  <c r="S151" i="2" s="1"/>
  <c r="P177" i="2"/>
  <c r="Q177" i="2" s="1"/>
  <c r="R177" i="2" s="1"/>
  <c r="S177" i="2" s="1"/>
  <c r="P150" i="2"/>
  <c r="Q150" i="2" s="1"/>
  <c r="R150" i="2" s="1"/>
  <c r="S150" i="2" s="1"/>
  <c r="S155" i="2" s="1"/>
  <c r="M28" i="2"/>
  <c r="N28" i="2" s="1"/>
  <c r="P171" i="2"/>
  <c r="Q171" i="2" s="1"/>
  <c r="R171" i="2" s="1"/>
  <c r="S171" i="2" s="1"/>
  <c r="P69" i="2"/>
  <c r="Q69" i="2" s="1"/>
  <c r="R69" i="2" s="1"/>
  <c r="S69" i="2" s="1"/>
  <c r="P152" i="2"/>
  <c r="Q152" i="2" s="1"/>
  <c r="R152" i="2" s="1"/>
  <c r="S152" i="2" s="1"/>
  <c r="P165" i="2"/>
  <c r="Q165" i="2" s="1"/>
  <c r="R165" i="2" s="1"/>
  <c r="S165" i="2" s="1"/>
  <c r="P77" i="2"/>
  <c r="Q77" i="2" s="1"/>
  <c r="R77" i="2" s="1"/>
  <c r="S77" i="2" s="1"/>
  <c r="P163" i="2"/>
  <c r="Q163" i="2" s="1"/>
  <c r="R163" i="2" s="1"/>
  <c r="S163" i="2" s="1"/>
  <c r="P75" i="2"/>
  <c r="Q75" i="2" s="1"/>
  <c r="R75" i="2" s="1"/>
  <c r="S75" i="2" s="1"/>
  <c r="S90" i="3" l="1"/>
  <c r="T90" i="3"/>
  <c r="S230" i="3"/>
  <c r="S168" i="3"/>
  <c r="S78" i="3"/>
  <c r="T78" i="3"/>
  <c r="S224" i="3"/>
  <c r="S206" i="3"/>
  <c r="S84" i="3"/>
  <c r="T84" i="3"/>
  <c r="S174" i="3"/>
  <c r="S98" i="3"/>
  <c r="S104" i="3"/>
  <c r="S236" i="3"/>
  <c r="S90" i="2"/>
  <c r="S70" i="2"/>
  <c r="S82" i="2"/>
</calcChain>
</file>

<file path=xl/sharedStrings.xml><?xml version="1.0" encoding="utf-8"?>
<sst xmlns="http://schemas.openxmlformats.org/spreadsheetml/2006/main" count="322" uniqueCount="48">
  <si>
    <t>sigma510</t>
  </si>
  <si>
    <t>sigma310</t>
  </si>
  <si>
    <t>sigma210</t>
  </si>
  <si>
    <t>Ef/A</t>
  </si>
  <si>
    <t>Ef</t>
  </si>
  <si>
    <t>E ref</t>
  </si>
  <si>
    <t>Lz</t>
  </si>
  <si>
    <t>Ly</t>
  </si>
  <si>
    <t>Lx</t>
  </si>
  <si>
    <t>P</t>
  </si>
  <si>
    <t>V</t>
  </si>
  <si>
    <t>E</t>
  </si>
  <si>
    <t>T</t>
  </si>
  <si>
    <t>bccMo</t>
  </si>
  <si>
    <t>bccU</t>
  </si>
  <si>
    <t>cMo</t>
  </si>
  <si>
    <t>Mo</t>
  </si>
  <si>
    <t>U</t>
  </si>
  <si>
    <t>J/m^2</t>
  </si>
  <si>
    <t>eV/Ang^2</t>
  </si>
  <si>
    <t>u10mo</t>
  </si>
  <si>
    <t>FREE SURFACES</t>
  </si>
  <si>
    <t>Ef reference fit…</t>
  </si>
  <si>
    <t>trying to move to bcc I think</t>
  </si>
  <si>
    <t>pseudo GB forming</t>
  </si>
  <si>
    <t>all alphas changed to distorted alpha</t>
  </si>
  <si>
    <t>Ef/at</t>
  </si>
  <si>
    <t>V/at</t>
  </si>
  <si>
    <t>E/at</t>
  </si>
  <si>
    <t>bcc U10Mo</t>
  </si>
  <si>
    <t>alpha U</t>
  </si>
  <si>
    <t>a0</t>
  </si>
  <si>
    <t>EAM</t>
  </si>
  <si>
    <t>will look at everything at 500K and at 1000K</t>
  </si>
  <si>
    <t>Probably redistribution included in this worksheet too</t>
  </si>
  <si>
    <t>Energies!</t>
  </si>
  <si>
    <t>Surfaces!</t>
  </si>
  <si>
    <t>UMo Grain Boundaries!</t>
  </si>
  <si>
    <t>sigma910</t>
  </si>
  <si>
    <t>U10Mo</t>
  </si>
  <si>
    <t>g(r)</t>
  </si>
  <si>
    <t>#</t>
  </si>
  <si>
    <t>r</t>
  </si>
  <si>
    <t>number</t>
  </si>
  <si>
    <t>Bin</t>
  </si>
  <si>
    <t>#Xe</t>
  </si>
  <si>
    <t>y</t>
  </si>
  <si>
    <t>RDF Xe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</si>
</sst>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6669969378827601"/>
                  <c:y val="0"/>
                </c:manualLayout>
              </c:layout>
              <c:numFmt formatCode="General" sourceLinked="0"/>
            </c:trendlineLbl>
          </c:trendline>
          <c:xVal>
            <c:numRef>
              <c:f>('EAM500'!$O$24:$O$28,'EAM500'!$O$30:$O$34)</c:f>
              <c:numCache>
                <c:formatCode>General</c:formatCode>
                <c:ptCount val="10"/>
                <c:pt idx="0">
                  <c:v>0.20899999999999999</c:v>
                </c:pt>
                <c:pt idx="1">
                  <c:v>0.21</c:v>
                </c:pt>
                <c:pt idx="2">
                  <c:v>0.20749999999999999</c:v>
                </c:pt>
                <c:pt idx="3">
                  <c:v>0.21099999999999999</c:v>
                </c:pt>
                <c:pt idx="4">
                  <c:v>0.2165</c:v>
                </c:pt>
                <c:pt idx="5">
                  <c:v>0.23749999999999999</c:v>
                </c:pt>
                <c:pt idx="6">
                  <c:v>0.2445</c:v>
                </c:pt>
                <c:pt idx="7">
                  <c:v>0.23050000000000001</c:v>
                </c:pt>
                <c:pt idx="8">
                  <c:v>0.24299999999999999</c:v>
                </c:pt>
                <c:pt idx="9">
                  <c:v>0.24349999999999999</c:v>
                </c:pt>
              </c:numCache>
            </c:numRef>
          </c:xVal>
          <c:yVal>
            <c:numRef>
              <c:f>('EAM500'!$K$24:$K$28,'EAM500'!$K$30:$K$34)</c:f>
              <c:numCache>
                <c:formatCode>General</c:formatCode>
                <c:ptCount val="10"/>
                <c:pt idx="0">
                  <c:v>-4.5095685510000001</c:v>
                </c:pt>
                <c:pt idx="1">
                  <c:v>-4.512384333</c:v>
                </c:pt>
                <c:pt idx="2">
                  <c:v>-4.5079740035000002</c:v>
                </c:pt>
                <c:pt idx="3">
                  <c:v>-4.5172194294999999</c:v>
                </c:pt>
                <c:pt idx="4">
                  <c:v>-4.5283717340000003</c:v>
                </c:pt>
                <c:pt idx="5">
                  <c:v>-4.5766651769999998</c:v>
                </c:pt>
                <c:pt idx="6">
                  <c:v>-4.5953947939999997</c:v>
                </c:pt>
                <c:pt idx="7">
                  <c:v>-4.561540387</c:v>
                </c:pt>
                <c:pt idx="8">
                  <c:v>-4.59305903</c:v>
                </c:pt>
                <c:pt idx="9">
                  <c:v>-4.5918851645000007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3A-8B4D-A29B-E984AFCC7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334080"/>
        <c:axId val="519336560"/>
      </c:scatterChart>
      <c:valAx>
        <c:axId val="51933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336560"/>
        <c:crosses val="autoZero"/>
        <c:crossBetween val="midCat"/>
      </c:valAx>
      <c:valAx>
        <c:axId val="519336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334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'atom_swap Xe (EAM)'!$G$3:$G$52</c:f>
              <c:numCache>
                <c:formatCode>General</c:formatCode>
                <c:ptCount val="50"/>
                <c:pt idx="0">
                  <c:v>-90.127499999999998</c:v>
                </c:pt>
                <c:pt idx="1">
                  <c:v>-86.448800000000006</c:v>
                </c:pt>
                <c:pt idx="2">
                  <c:v>-82.770099999999999</c:v>
                </c:pt>
                <c:pt idx="3">
                  <c:v>-79.091499999999996</c:v>
                </c:pt>
                <c:pt idx="4">
                  <c:v>-75.412800000000004</c:v>
                </c:pt>
                <c:pt idx="5">
                  <c:v>-71.734099999999998</c:v>
                </c:pt>
                <c:pt idx="6">
                  <c:v>-68.055499999999995</c:v>
                </c:pt>
                <c:pt idx="7">
                  <c:v>-64.376800000000003</c:v>
                </c:pt>
                <c:pt idx="8">
                  <c:v>-60.698099999999997</c:v>
                </c:pt>
                <c:pt idx="9">
                  <c:v>-57.019399999999997</c:v>
                </c:pt>
                <c:pt idx="10">
                  <c:v>-53.340800000000002</c:v>
                </c:pt>
                <c:pt idx="11">
                  <c:v>-49.662100000000002</c:v>
                </c:pt>
                <c:pt idx="12">
                  <c:v>-45.983400000000003</c:v>
                </c:pt>
                <c:pt idx="13">
                  <c:v>-42.304699999999997</c:v>
                </c:pt>
                <c:pt idx="14">
                  <c:v>-38.626100000000001</c:v>
                </c:pt>
                <c:pt idx="15">
                  <c:v>-34.947400000000002</c:v>
                </c:pt>
                <c:pt idx="16">
                  <c:v>-31.268699999999999</c:v>
                </c:pt>
                <c:pt idx="17">
                  <c:v>-27.59</c:v>
                </c:pt>
                <c:pt idx="18">
                  <c:v>-23.9114</c:v>
                </c:pt>
                <c:pt idx="19">
                  <c:v>-20.232700000000001</c:v>
                </c:pt>
                <c:pt idx="20">
                  <c:v>-16.553999999999998</c:v>
                </c:pt>
                <c:pt idx="21">
                  <c:v>-12.875400000000001</c:v>
                </c:pt>
                <c:pt idx="22">
                  <c:v>-9.1966800000000006</c:v>
                </c:pt>
                <c:pt idx="23">
                  <c:v>-5.5180100000000003</c:v>
                </c:pt>
                <c:pt idx="24">
                  <c:v>-1.8393299999999999</c:v>
                </c:pt>
                <c:pt idx="25">
                  <c:v>1.83934</c:v>
                </c:pt>
                <c:pt idx="26">
                  <c:v>5.5180100000000003</c:v>
                </c:pt>
                <c:pt idx="27">
                  <c:v>9.1966900000000003</c:v>
                </c:pt>
                <c:pt idx="28">
                  <c:v>12.875400000000001</c:v>
                </c:pt>
                <c:pt idx="29">
                  <c:v>16.553999999999998</c:v>
                </c:pt>
                <c:pt idx="30">
                  <c:v>20.232700000000001</c:v>
                </c:pt>
                <c:pt idx="31">
                  <c:v>23.9114</c:v>
                </c:pt>
                <c:pt idx="32">
                  <c:v>27.5901</c:v>
                </c:pt>
                <c:pt idx="33">
                  <c:v>31.268699999999999</c:v>
                </c:pt>
                <c:pt idx="34">
                  <c:v>34.947400000000002</c:v>
                </c:pt>
                <c:pt idx="35">
                  <c:v>38.626100000000001</c:v>
                </c:pt>
                <c:pt idx="36">
                  <c:v>42.304699999999997</c:v>
                </c:pt>
                <c:pt idx="37">
                  <c:v>45.983400000000003</c:v>
                </c:pt>
                <c:pt idx="38">
                  <c:v>49.662100000000002</c:v>
                </c:pt>
                <c:pt idx="39">
                  <c:v>53.340800000000002</c:v>
                </c:pt>
                <c:pt idx="40">
                  <c:v>57.019399999999997</c:v>
                </c:pt>
                <c:pt idx="41">
                  <c:v>60.698099999999997</c:v>
                </c:pt>
                <c:pt idx="42">
                  <c:v>64.376800000000003</c:v>
                </c:pt>
                <c:pt idx="43">
                  <c:v>68.055499999999995</c:v>
                </c:pt>
                <c:pt idx="44">
                  <c:v>71.734099999999998</c:v>
                </c:pt>
                <c:pt idx="45">
                  <c:v>75.412800000000004</c:v>
                </c:pt>
                <c:pt idx="46">
                  <c:v>79.091499999999996</c:v>
                </c:pt>
                <c:pt idx="47">
                  <c:v>82.770099999999999</c:v>
                </c:pt>
                <c:pt idx="48">
                  <c:v>86.448800000000006</c:v>
                </c:pt>
                <c:pt idx="49">
                  <c:v>90.127499999999998</c:v>
                </c:pt>
              </c:numCache>
            </c:numRef>
          </c:xVal>
          <c:yVal>
            <c:numRef>
              <c:f>'atom_swap Xe (EAM)'!$H$3:$H$52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4</c:v>
                </c:pt>
                <c:pt idx="33">
                  <c:v>2</c:v>
                </c:pt>
                <c:pt idx="34">
                  <c:v>4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4</c:v>
                </c:pt>
                <c:pt idx="42">
                  <c:v>2</c:v>
                </c:pt>
                <c:pt idx="43">
                  <c:v>1</c:v>
                </c:pt>
                <c:pt idx="44">
                  <c:v>4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F-F64D-A802-459474DB2C15}"/>
            </c:ext>
          </c:extLst>
        </c:ser>
        <c:ser>
          <c:idx val="1"/>
          <c:order val="1"/>
          <c:xVal>
            <c:numRef>
              <c:f>'atom_swap Xe (EAM)'!$I$3:$I$52</c:f>
              <c:numCache>
                <c:formatCode>General</c:formatCode>
                <c:ptCount val="50"/>
                <c:pt idx="0">
                  <c:v>-90.133899999999997</c:v>
                </c:pt>
                <c:pt idx="1">
                  <c:v>-86.454899999999995</c:v>
                </c:pt>
                <c:pt idx="2">
                  <c:v>-82.775999999999996</c:v>
                </c:pt>
                <c:pt idx="3">
                  <c:v>-79.097099999999998</c:v>
                </c:pt>
                <c:pt idx="4">
                  <c:v>-75.418099999999995</c:v>
                </c:pt>
                <c:pt idx="5">
                  <c:v>-71.739199999999997</c:v>
                </c:pt>
                <c:pt idx="6">
                  <c:v>-68.060299999999998</c:v>
                </c:pt>
                <c:pt idx="7">
                  <c:v>-64.381299999999996</c:v>
                </c:pt>
                <c:pt idx="8">
                  <c:v>-60.702399999999997</c:v>
                </c:pt>
                <c:pt idx="9">
                  <c:v>-57.023499999999999</c:v>
                </c:pt>
                <c:pt idx="10">
                  <c:v>-53.344499999999996</c:v>
                </c:pt>
                <c:pt idx="11">
                  <c:v>-49.665599999999998</c:v>
                </c:pt>
                <c:pt idx="12">
                  <c:v>-45.986699999999999</c:v>
                </c:pt>
                <c:pt idx="13">
                  <c:v>-42.307699999999997</c:v>
                </c:pt>
                <c:pt idx="14">
                  <c:v>-38.628799999999998</c:v>
                </c:pt>
                <c:pt idx="15">
                  <c:v>-34.9499</c:v>
                </c:pt>
                <c:pt idx="16">
                  <c:v>-31.270900000000001</c:v>
                </c:pt>
                <c:pt idx="17">
                  <c:v>-27.591999999999999</c:v>
                </c:pt>
                <c:pt idx="18">
                  <c:v>-23.9131</c:v>
                </c:pt>
                <c:pt idx="19">
                  <c:v>-20.234100000000002</c:v>
                </c:pt>
                <c:pt idx="20">
                  <c:v>-16.555199999999999</c:v>
                </c:pt>
                <c:pt idx="21">
                  <c:v>-12.876300000000001</c:v>
                </c:pt>
                <c:pt idx="22">
                  <c:v>-9.1973299999999991</c:v>
                </c:pt>
                <c:pt idx="23">
                  <c:v>-5.5183999999999997</c:v>
                </c:pt>
                <c:pt idx="24">
                  <c:v>-1.8394600000000001</c:v>
                </c:pt>
                <c:pt idx="25">
                  <c:v>1.8394699999999999</c:v>
                </c:pt>
                <c:pt idx="26">
                  <c:v>5.5183999999999997</c:v>
                </c:pt>
                <c:pt idx="27">
                  <c:v>9.1973299999999991</c:v>
                </c:pt>
                <c:pt idx="28">
                  <c:v>12.876300000000001</c:v>
                </c:pt>
                <c:pt idx="29">
                  <c:v>16.555199999999999</c:v>
                </c:pt>
                <c:pt idx="30">
                  <c:v>20.234100000000002</c:v>
                </c:pt>
                <c:pt idx="31">
                  <c:v>23.9131</c:v>
                </c:pt>
                <c:pt idx="32">
                  <c:v>27.591999999999999</c:v>
                </c:pt>
                <c:pt idx="33">
                  <c:v>31.270900000000001</c:v>
                </c:pt>
                <c:pt idx="34">
                  <c:v>34.9499</c:v>
                </c:pt>
                <c:pt idx="35">
                  <c:v>38.628799999999998</c:v>
                </c:pt>
                <c:pt idx="36">
                  <c:v>42.307699999999997</c:v>
                </c:pt>
                <c:pt idx="37">
                  <c:v>45.986699999999999</c:v>
                </c:pt>
                <c:pt idx="38">
                  <c:v>49.665599999999998</c:v>
                </c:pt>
                <c:pt idx="39">
                  <c:v>53.344499999999996</c:v>
                </c:pt>
                <c:pt idx="40">
                  <c:v>57.023499999999999</c:v>
                </c:pt>
                <c:pt idx="41">
                  <c:v>60.702399999999997</c:v>
                </c:pt>
                <c:pt idx="42">
                  <c:v>64.381299999999996</c:v>
                </c:pt>
                <c:pt idx="43">
                  <c:v>68.060299999999998</c:v>
                </c:pt>
                <c:pt idx="44">
                  <c:v>71.739199999999997</c:v>
                </c:pt>
                <c:pt idx="45">
                  <c:v>75.418099999999995</c:v>
                </c:pt>
                <c:pt idx="46">
                  <c:v>79.097099999999998</c:v>
                </c:pt>
                <c:pt idx="47">
                  <c:v>82.775999999999996</c:v>
                </c:pt>
                <c:pt idx="48">
                  <c:v>86.454899999999995</c:v>
                </c:pt>
                <c:pt idx="49">
                  <c:v>90.133899999999997</c:v>
                </c:pt>
              </c:numCache>
            </c:numRef>
          </c:xVal>
          <c:yVal>
            <c:numRef>
              <c:f>'atom_swap Xe (EAM)'!$J$3:$J$52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5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5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F-F64D-A802-459474DB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182608"/>
        <c:axId val="410150352"/>
      </c:scatterChart>
      <c:valAx>
        <c:axId val="41018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0150352"/>
        <c:crosses val="autoZero"/>
        <c:crossBetween val="midCat"/>
      </c:valAx>
      <c:valAx>
        <c:axId val="410150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10182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xVal>
            <c:numRef>
              <c:f>'atom_swap Xe (EAM)'!$N$6:$N$105</c:f>
              <c:numCache>
                <c:formatCode>General</c:formatCode>
                <c:ptCount val="10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</c:numCache>
            </c:numRef>
          </c:xVal>
          <c:yVal>
            <c:numRef>
              <c:f>'atom_swap Xe (EAM)'!$O$6:$O$105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7.9190199999999997</c:v>
                </c:pt>
                <c:pt idx="32">
                  <c:v>0</c:v>
                </c:pt>
                <c:pt idx="33">
                  <c:v>10.502599999999999</c:v>
                </c:pt>
                <c:pt idx="34">
                  <c:v>3.3008799999999998</c:v>
                </c:pt>
                <c:pt idx="35">
                  <c:v>6.2351000000000001</c:v>
                </c:pt>
                <c:pt idx="36">
                  <c:v>2.9490799999999999</c:v>
                </c:pt>
                <c:pt idx="37">
                  <c:v>0</c:v>
                </c:pt>
                <c:pt idx="38">
                  <c:v>2.6506500000000002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1.4255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2.4616199999999999</c:v>
                </c:pt>
                <c:pt idx="57">
                  <c:v>0</c:v>
                </c:pt>
                <c:pt idx="58">
                  <c:v>1.1480900000000001</c:v>
                </c:pt>
                <c:pt idx="59">
                  <c:v>1.1098300000000001</c:v>
                </c:pt>
                <c:pt idx="60">
                  <c:v>0</c:v>
                </c:pt>
                <c:pt idx="61">
                  <c:v>1.0388200000000001</c:v>
                </c:pt>
                <c:pt idx="62">
                  <c:v>0</c:v>
                </c:pt>
                <c:pt idx="63">
                  <c:v>1.94882</c:v>
                </c:pt>
                <c:pt idx="64">
                  <c:v>2.8332999999999999</c:v>
                </c:pt>
                <c:pt idx="65">
                  <c:v>3.6632600000000002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0.81343299999999996</c:v>
                </c:pt>
                <c:pt idx="70">
                  <c:v>0.79052100000000003</c:v>
                </c:pt>
                <c:pt idx="71">
                  <c:v>0</c:v>
                </c:pt>
                <c:pt idx="72">
                  <c:v>1.49502</c:v>
                </c:pt>
                <c:pt idx="73">
                  <c:v>0</c:v>
                </c:pt>
                <c:pt idx="74">
                  <c:v>0</c:v>
                </c:pt>
                <c:pt idx="75">
                  <c:v>0.68928500000000004</c:v>
                </c:pt>
                <c:pt idx="76">
                  <c:v>0</c:v>
                </c:pt>
                <c:pt idx="77">
                  <c:v>0.65416799999999997</c:v>
                </c:pt>
                <c:pt idx="78">
                  <c:v>1.27522</c:v>
                </c:pt>
                <c:pt idx="79">
                  <c:v>1.2433399999999999</c:v>
                </c:pt>
                <c:pt idx="80">
                  <c:v>1.2126399999999999</c:v>
                </c:pt>
                <c:pt idx="81">
                  <c:v>1.7746</c:v>
                </c:pt>
                <c:pt idx="82">
                  <c:v>0.57727899999999999</c:v>
                </c:pt>
                <c:pt idx="83">
                  <c:v>1.12707</c:v>
                </c:pt>
                <c:pt idx="84">
                  <c:v>0.55027599999999999</c:v>
                </c:pt>
                <c:pt idx="85">
                  <c:v>0</c:v>
                </c:pt>
                <c:pt idx="86">
                  <c:v>1.5753699999999999</c:v>
                </c:pt>
                <c:pt idx="87">
                  <c:v>0</c:v>
                </c:pt>
                <c:pt idx="88">
                  <c:v>2.5082900000000001</c:v>
                </c:pt>
                <c:pt idx="89">
                  <c:v>0.49051</c:v>
                </c:pt>
                <c:pt idx="90">
                  <c:v>0.47972999999999999</c:v>
                </c:pt>
                <c:pt idx="91">
                  <c:v>0.469302</c:v>
                </c:pt>
                <c:pt idx="92">
                  <c:v>1.3776299999999999</c:v>
                </c:pt>
                <c:pt idx="93">
                  <c:v>0.44944000000000001</c:v>
                </c:pt>
                <c:pt idx="94">
                  <c:v>0.43997799999999998</c:v>
                </c:pt>
                <c:pt idx="95">
                  <c:v>0.86162499999999997</c:v>
                </c:pt>
                <c:pt idx="96">
                  <c:v>1.6877200000000001</c:v>
                </c:pt>
                <c:pt idx="97">
                  <c:v>1.6532800000000001</c:v>
                </c:pt>
                <c:pt idx="98">
                  <c:v>2.4298199999999999</c:v>
                </c:pt>
                <c:pt idx="99">
                  <c:v>0.39687099999999997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E-EF42-B361-23FD2E1880CD}"/>
            </c:ext>
          </c:extLst>
        </c:ser>
        <c:ser>
          <c:idx val="1"/>
          <c:order val="1"/>
          <c:xVal>
            <c:numRef>
              <c:f>'atom_swap Xe (EAM)'!$R$6:$R$105</c:f>
              <c:numCache>
                <c:formatCode>General</c:formatCode>
                <c:ptCount val="10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</c:numCache>
            </c:numRef>
          </c:xVal>
          <c:yVal>
            <c:numRef>
              <c:f>'atom_swap Xe (EAM)'!$S$6:$S$105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33.483600000000003</c:v>
                </c:pt>
                <c:pt idx="33">
                  <c:v>42.019399999999997</c:v>
                </c:pt>
                <c:pt idx="34">
                  <c:v>52.825299999999999</c:v>
                </c:pt>
                <c:pt idx="35">
                  <c:v>37.418500000000002</c:v>
                </c:pt>
                <c:pt idx="36">
                  <c:v>17.6982</c:v>
                </c:pt>
                <c:pt idx="37">
                  <c:v>61.4788</c:v>
                </c:pt>
                <c:pt idx="38">
                  <c:v>18.558499999999999</c:v>
                </c:pt>
                <c:pt idx="39">
                  <c:v>30.2242</c:v>
                </c:pt>
                <c:pt idx="40">
                  <c:v>2.3958400000000002</c:v>
                </c:pt>
                <c:pt idx="41">
                  <c:v>4.5635599999999998</c:v>
                </c:pt>
                <c:pt idx="42">
                  <c:v>2.1756700000000002</c:v>
                </c:pt>
                <c:pt idx="43">
                  <c:v>6.2303800000000003</c:v>
                </c:pt>
                <c:pt idx="44">
                  <c:v>3.9690099999999999</c:v>
                </c:pt>
                <c:pt idx="45">
                  <c:v>1.8982399999999999</c:v>
                </c:pt>
                <c:pt idx="46">
                  <c:v>1.8174699999999999</c:v>
                </c:pt>
                <c:pt idx="47">
                  <c:v>5.2252700000000001</c:v>
                </c:pt>
                <c:pt idx="48">
                  <c:v>1.6706700000000001</c:v>
                </c:pt>
                <c:pt idx="49">
                  <c:v>6.4154299999999997</c:v>
                </c:pt>
                <c:pt idx="50">
                  <c:v>1.54097</c:v>
                </c:pt>
                <c:pt idx="51">
                  <c:v>4.4451200000000002</c:v>
                </c:pt>
                <c:pt idx="52">
                  <c:v>2.8515999999999999</c:v>
                </c:pt>
                <c:pt idx="53">
                  <c:v>2.746</c:v>
                </c:pt>
                <c:pt idx="54">
                  <c:v>1.32308</c:v>
                </c:pt>
                <c:pt idx="55">
                  <c:v>1.27583</c:v>
                </c:pt>
                <c:pt idx="56">
                  <c:v>1.2310700000000001</c:v>
                </c:pt>
                <c:pt idx="57">
                  <c:v>2.3772500000000001</c:v>
                </c:pt>
                <c:pt idx="58">
                  <c:v>2.2966700000000002</c:v>
                </c:pt>
                <c:pt idx="59">
                  <c:v>5.5503</c:v>
                </c:pt>
                <c:pt idx="60">
                  <c:v>4.29467</c:v>
                </c:pt>
                <c:pt idx="61">
                  <c:v>4.1561500000000002</c:v>
                </c:pt>
                <c:pt idx="62">
                  <c:v>4.0242199999999997</c:v>
                </c:pt>
                <c:pt idx="63">
                  <c:v>4.8730900000000004</c:v>
                </c:pt>
                <c:pt idx="64">
                  <c:v>1.8892599999999999</c:v>
                </c:pt>
                <c:pt idx="65">
                  <c:v>0.91600899999999996</c:v>
                </c:pt>
                <c:pt idx="66">
                  <c:v>5.3319999999999999</c:v>
                </c:pt>
                <c:pt idx="67">
                  <c:v>2.5876000000000001</c:v>
                </c:pt>
                <c:pt idx="68">
                  <c:v>0.83753299999999997</c:v>
                </c:pt>
                <c:pt idx="69">
                  <c:v>1.62721</c:v>
                </c:pt>
                <c:pt idx="70">
                  <c:v>1.58138</c:v>
                </c:pt>
                <c:pt idx="71">
                  <c:v>0.76872600000000002</c:v>
                </c:pt>
                <c:pt idx="72">
                  <c:v>0.74766600000000005</c:v>
                </c:pt>
                <c:pt idx="73">
                  <c:v>0.72746</c:v>
                </c:pt>
                <c:pt idx="74">
                  <c:v>0.708063</c:v>
                </c:pt>
                <c:pt idx="75">
                  <c:v>1.37886</c:v>
                </c:pt>
                <c:pt idx="76">
                  <c:v>1.3430500000000001</c:v>
                </c:pt>
                <c:pt idx="77">
                  <c:v>0.65430699999999997</c:v>
                </c:pt>
                <c:pt idx="78">
                  <c:v>0</c:v>
                </c:pt>
                <c:pt idx="79">
                  <c:v>1.2436</c:v>
                </c:pt>
                <c:pt idx="80">
                  <c:v>1.2129000000000001</c:v>
                </c:pt>
                <c:pt idx="81">
                  <c:v>0.59165699999999999</c:v>
                </c:pt>
                <c:pt idx="82">
                  <c:v>0.57740100000000005</c:v>
                </c:pt>
                <c:pt idx="83">
                  <c:v>0</c:v>
                </c:pt>
                <c:pt idx="84">
                  <c:v>0.55039199999999999</c:v>
                </c:pt>
                <c:pt idx="85">
                  <c:v>0</c:v>
                </c:pt>
                <c:pt idx="86">
                  <c:v>0.52523500000000001</c:v>
                </c:pt>
                <c:pt idx="87">
                  <c:v>0.51329800000000003</c:v>
                </c:pt>
                <c:pt idx="88">
                  <c:v>0</c:v>
                </c:pt>
                <c:pt idx="89">
                  <c:v>0</c:v>
                </c:pt>
                <c:pt idx="90">
                  <c:v>1.4395</c:v>
                </c:pt>
                <c:pt idx="91">
                  <c:v>0</c:v>
                </c:pt>
                <c:pt idx="92">
                  <c:v>0.45930700000000002</c:v>
                </c:pt>
                <c:pt idx="93">
                  <c:v>0.89907000000000004</c:v>
                </c:pt>
                <c:pt idx="94">
                  <c:v>1.7602899999999999</c:v>
                </c:pt>
                <c:pt idx="95">
                  <c:v>0.43090400000000001</c:v>
                </c:pt>
                <c:pt idx="96">
                  <c:v>1.26606</c:v>
                </c:pt>
                <c:pt idx="97">
                  <c:v>0.82681400000000005</c:v>
                </c:pt>
                <c:pt idx="98">
                  <c:v>1.2151700000000001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8E-EF42-B361-23FD2E188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994688"/>
        <c:axId val="537921168"/>
      </c:scatterChart>
      <c:valAx>
        <c:axId val="409994688"/>
        <c:scaling>
          <c:orientation val="minMax"/>
          <c:max val="10"/>
          <c:min val="2"/>
        </c:scaling>
        <c:delete val="0"/>
        <c:axPos val="b"/>
        <c:numFmt formatCode="General" sourceLinked="1"/>
        <c:majorTickMark val="out"/>
        <c:minorTickMark val="none"/>
        <c:tickLblPos val="nextTo"/>
        <c:crossAx val="537921168"/>
        <c:crosses val="autoZero"/>
        <c:crossBetween val="midCat"/>
      </c:valAx>
      <c:valAx>
        <c:axId val="5379211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099946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xVal>
            <c:numRef>
              <c:f>'atom_swap Xe (EAM)'!$R$6:$R$105</c:f>
              <c:numCache>
                <c:formatCode>General</c:formatCode>
                <c:ptCount val="10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</c:numCache>
            </c:numRef>
          </c:xVal>
          <c:yVal>
            <c:numRef>
              <c:f>'atom_swap Xe (EAM)'!$S$6:$S$105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33.483600000000003</c:v>
                </c:pt>
                <c:pt idx="33">
                  <c:v>42.019399999999997</c:v>
                </c:pt>
                <c:pt idx="34">
                  <c:v>52.825299999999999</c:v>
                </c:pt>
                <c:pt idx="35">
                  <c:v>37.418500000000002</c:v>
                </c:pt>
                <c:pt idx="36">
                  <c:v>17.6982</c:v>
                </c:pt>
                <c:pt idx="37">
                  <c:v>61.4788</c:v>
                </c:pt>
                <c:pt idx="38">
                  <c:v>18.558499999999999</c:v>
                </c:pt>
                <c:pt idx="39">
                  <c:v>30.2242</c:v>
                </c:pt>
                <c:pt idx="40">
                  <c:v>2.3958400000000002</c:v>
                </c:pt>
                <c:pt idx="41">
                  <c:v>4.5635599999999998</c:v>
                </c:pt>
                <c:pt idx="42">
                  <c:v>2.1756700000000002</c:v>
                </c:pt>
                <c:pt idx="43">
                  <c:v>6.2303800000000003</c:v>
                </c:pt>
                <c:pt idx="44">
                  <c:v>3.9690099999999999</c:v>
                </c:pt>
                <c:pt idx="45">
                  <c:v>1.8982399999999999</c:v>
                </c:pt>
                <c:pt idx="46">
                  <c:v>1.8174699999999999</c:v>
                </c:pt>
                <c:pt idx="47">
                  <c:v>5.2252700000000001</c:v>
                </c:pt>
                <c:pt idx="48">
                  <c:v>1.6706700000000001</c:v>
                </c:pt>
                <c:pt idx="49">
                  <c:v>6.4154299999999997</c:v>
                </c:pt>
                <c:pt idx="50">
                  <c:v>1.54097</c:v>
                </c:pt>
                <c:pt idx="51">
                  <c:v>4.4451200000000002</c:v>
                </c:pt>
                <c:pt idx="52">
                  <c:v>2.8515999999999999</c:v>
                </c:pt>
                <c:pt idx="53">
                  <c:v>2.746</c:v>
                </c:pt>
                <c:pt idx="54">
                  <c:v>1.32308</c:v>
                </c:pt>
                <c:pt idx="55">
                  <c:v>1.27583</c:v>
                </c:pt>
                <c:pt idx="56">
                  <c:v>1.2310700000000001</c:v>
                </c:pt>
                <c:pt idx="57">
                  <c:v>2.3772500000000001</c:v>
                </c:pt>
                <c:pt idx="58">
                  <c:v>2.2966700000000002</c:v>
                </c:pt>
                <c:pt idx="59">
                  <c:v>5.5503</c:v>
                </c:pt>
                <c:pt idx="60">
                  <c:v>4.29467</c:v>
                </c:pt>
                <c:pt idx="61">
                  <c:v>4.1561500000000002</c:v>
                </c:pt>
                <c:pt idx="62">
                  <c:v>4.0242199999999997</c:v>
                </c:pt>
                <c:pt idx="63">
                  <c:v>4.8730900000000004</c:v>
                </c:pt>
                <c:pt idx="64">
                  <c:v>1.8892599999999999</c:v>
                </c:pt>
                <c:pt idx="65">
                  <c:v>0.91600899999999996</c:v>
                </c:pt>
                <c:pt idx="66">
                  <c:v>5.3319999999999999</c:v>
                </c:pt>
                <c:pt idx="67">
                  <c:v>2.5876000000000001</c:v>
                </c:pt>
                <c:pt idx="68">
                  <c:v>0.83753299999999997</c:v>
                </c:pt>
                <c:pt idx="69">
                  <c:v>1.62721</c:v>
                </c:pt>
                <c:pt idx="70">
                  <c:v>1.58138</c:v>
                </c:pt>
                <c:pt idx="71">
                  <c:v>0.76872600000000002</c:v>
                </c:pt>
                <c:pt idx="72">
                  <c:v>0.74766600000000005</c:v>
                </c:pt>
                <c:pt idx="73">
                  <c:v>0.72746</c:v>
                </c:pt>
                <c:pt idx="74">
                  <c:v>0.708063</c:v>
                </c:pt>
                <c:pt idx="75">
                  <c:v>1.37886</c:v>
                </c:pt>
                <c:pt idx="76">
                  <c:v>1.3430500000000001</c:v>
                </c:pt>
                <c:pt idx="77">
                  <c:v>0.65430699999999997</c:v>
                </c:pt>
                <c:pt idx="78">
                  <c:v>0</c:v>
                </c:pt>
                <c:pt idx="79">
                  <c:v>1.2436</c:v>
                </c:pt>
                <c:pt idx="80">
                  <c:v>1.2129000000000001</c:v>
                </c:pt>
                <c:pt idx="81">
                  <c:v>0.59165699999999999</c:v>
                </c:pt>
                <c:pt idx="82">
                  <c:v>0.57740100000000005</c:v>
                </c:pt>
                <c:pt idx="83">
                  <c:v>0</c:v>
                </c:pt>
                <c:pt idx="84">
                  <c:v>0.55039199999999999</c:v>
                </c:pt>
                <c:pt idx="85">
                  <c:v>0</c:v>
                </c:pt>
                <c:pt idx="86">
                  <c:v>0.52523500000000001</c:v>
                </c:pt>
                <c:pt idx="87">
                  <c:v>0.51329800000000003</c:v>
                </c:pt>
                <c:pt idx="88">
                  <c:v>0</c:v>
                </c:pt>
                <c:pt idx="89">
                  <c:v>0</c:v>
                </c:pt>
                <c:pt idx="90">
                  <c:v>1.4395</c:v>
                </c:pt>
                <c:pt idx="91">
                  <c:v>0</c:v>
                </c:pt>
                <c:pt idx="92">
                  <c:v>0.45930700000000002</c:v>
                </c:pt>
                <c:pt idx="93">
                  <c:v>0.89907000000000004</c:v>
                </c:pt>
                <c:pt idx="94">
                  <c:v>1.7602899999999999</c:v>
                </c:pt>
                <c:pt idx="95">
                  <c:v>0.43090400000000001</c:v>
                </c:pt>
                <c:pt idx="96">
                  <c:v>1.26606</c:v>
                </c:pt>
                <c:pt idx="97">
                  <c:v>0.82681400000000005</c:v>
                </c:pt>
                <c:pt idx="98">
                  <c:v>1.2151700000000001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6-6140-9FDA-E57F270A5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941664"/>
        <c:axId val="537944416"/>
      </c:scatterChart>
      <c:valAx>
        <c:axId val="537941664"/>
        <c:scaling>
          <c:orientation val="minMax"/>
          <c:max val="10"/>
          <c:min val="2"/>
        </c:scaling>
        <c:delete val="0"/>
        <c:axPos val="b"/>
        <c:numFmt formatCode="General" sourceLinked="1"/>
        <c:majorTickMark val="out"/>
        <c:minorTickMark val="none"/>
        <c:tickLblPos val="nextTo"/>
        <c:crossAx val="537944416"/>
        <c:crosses val="autoZero"/>
        <c:crossBetween val="midCat"/>
      </c:valAx>
      <c:valAx>
        <c:axId val="537944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379416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'atom_swap Xe (EAM)'!$V$6:$V$105</c:f>
              <c:numCache>
                <c:formatCode>General</c:formatCode>
                <c:ptCount val="100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  <c:pt idx="6">
                  <c:v>1.3</c:v>
                </c:pt>
                <c:pt idx="7">
                  <c:v>1.5</c:v>
                </c:pt>
                <c:pt idx="8">
                  <c:v>1.7</c:v>
                </c:pt>
                <c:pt idx="9">
                  <c:v>1.9</c:v>
                </c:pt>
                <c:pt idx="10">
                  <c:v>2.1</c:v>
                </c:pt>
                <c:pt idx="11">
                  <c:v>2.2999999999999998</c:v>
                </c:pt>
                <c:pt idx="12">
                  <c:v>2.5</c:v>
                </c:pt>
                <c:pt idx="13">
                  <c:v>2.7</c:v>
                </c:pt>
                <c:pt idx="14">
                  <c:v>2.9</c:v>
                </c:pt>
                <c:pt idx="15">
                  <c:v>3.1</c:v>
                </c:pt>
                <c:pt idx="16">
                  <c:v>3.3</c:v>
                </c:pt>
                <c:pt idx="17">
                  <c:v>3.5</c:v>
                </c:pt>
                <c:pt idx="18">
                  <c:v>3.7</c:v>
                </c:pt>
                <c:pt idx="19">
                  <c:v>3.9</c:v>
                </c:pt>
                <c:pt idx="20">
                  <c:v>4.0999999999999996</c:v>
                </c:pt>
                <c:pt idx="21">
                  <c:v>4.3</c:v>
                </c:pt>
                <c:pt idx="22">
                  <c:v>4.5</c:v>
                </c:pt>
                <c:pt idx="23">
                  <c:v>4.7</c:v>
                </c:pt>
                <c:pt idx="24">
                  <c:v>4.9000000000000004</c:v>
                </c:pt>
                <c:pt idx="25">
                  <c:v>5.0999999999999996</c:v>
                </c:pt>
                <c:pt idx="26">
                  <c:v>5.3</c:v>
                </c:pt>
                <c:pt idx="27">
                  <c:v>5.5</c:v>
                </c:pt>
                <c:pt idx="28">
                  <c:v>5.7</c:v>
                </c:pt>
                <c:pt idx="29">
                  <c:v>5.9</c:v>
                </c:pt>
                <c:pt idx="30">
                  <c:v>6.1</c:v>
                </c:pt>
                <c:pt idx="31">
                  <c:v>6.3</c:v>
                </c:pt>
                <c:pt idx="32">
                  <c:v>6.5</c:v>
                </c:pt>
                <c:pt idx="33">
                  <c:v>6.7</c:v>
                </c:pt>
                <c:pt idx="34">
                  <c:v>6.9</c:v>
                </c:pt>
                <c:pt idx="35">
                  <c:v>7.1</c:v>
                </c:pt>
                <c:pt idx="36">
                  <c:v>7.3</c:v>
                </c:pt>
                <c:pt idx="37">
                  <c:v>7.5</c:v>
                </c:pt>
                <c:pt idx="38">
                  <c:v>7.7</c:v>
                </c:pt>
                <c:pt idx="39">
                  <c:v>7.9</c:v>
                </c:pt>
                <c:pt idx="40">
                  <c:v>8.1</c:v>
                </c:pt>
                <c:pt idx="41">
                  <c:v>8.3000000000000007</c:v>
                </c:pt>
                <c:pt idx="42">
                  <c:v>8.5</c:v>
                </c:pt>
                <c:pt idx="43">
                  <c:v>8.6999999999999993</c:v>
                </c:pt>
                <c:pt idx="44">
                  <c:v>8.9</c:v>
                </c:pt>
                <c:pt idx="45">
                  <c:v>9.1</c:v>
                </c:pt>
                <c:pt idx="46">
                  <c:v>9.3000000000000007</c:v>
                </c:pt>
                <c:pt idx="47">
                  <c:v>9.5</c:v>
                </c:pt>
                <c:pt idx="48">
                  <c:v>9.6999999999999993</c:v>
                </c:pt>
                <c:pt idx="49">
                  <c:v>9.9</c:v>
                </c:pt>
                <c:pt idx="50">
                  <c:v>10.1</c:v>
                </c:pt>
                <c:pt idx="51">
                  <c:v>10.3</c:v>
                </c:pt>
                <c:pt idx="52">
                  <c:v>10.5</c:v>
                </c:pt>
                <c:pt idx="53">
                  <c:v>10.7</c:v>
                </c:pt>
                <c:pt idx="54">
                  <c:v>10.9</c:v>
                </c:pt>
                <c:pt idx="55">
                  <c:v>11.1</c:v>
                </c:pt>
                <c:pt idx="56">
                  <c:v>11.3</c:v>
                </c:pt>
                <c:pt idx="57">
                  <c:v>11.5</c:v>
                </c:pt>
                <c:pt idx="58">
                  <c:v>11.7</c:v>
                </c:pt>
                <c:pt idx="59">
                  <c:v>11.9</c:v>
                </c:pt>
                <c:pt idx="60">
                  <c:v>12.1</c:v>
                </c:pt>
                <c:pt idx="61">
                  <c:v>12.3</c:v>
                </c:pt>
                <c:pt idx="62">
                  <c:v>12.5</c:v>
                </c:pt>
                <c:pt idx="63">
                  <c:v>12.7</c:v>
                </c:pt>
                <c:pt idx="64">
                  <c:v>12.9</c:v>
                </c:pt>
                <c:pt idx="65">
                  <c:v>13.1</c:v>
                </c:pt>
                <c:pt idx="66">
                  <c:v>13.3</c:v>
                </c:pt>
                <c:pt idx="67">
                  <c:v>13.5</c:v>
                </c:pt>
                <c:pt idx="68">
                  <c:v>13.7</c:v>
                </c:pt>
                <c:pt idx="69">
                  <c:v>13.9</c:v>
                </c:pt>
                <c:pt idx="70">
                  <c:v>14.1</c:v>
                </c:pt>
                <c:pt idx="71">
                  <c:v>14.3</c:v>
                </c:pt>
                <c:pt idx="72">
                  <c:v>14.5</c:v>
                </c:pt>
                <c:pt idx="73">
                  <c:v>14.7</c:v>
                </c:pt>
                <c:pt idx="74">
                  <c:v>14.9</c:v>
                </c:pt>
                <c:pt idx="75">
                  <c:v>15.1</c:v>
                </c:pt>
                <c:pt idx="76">
                  <c:v>15.3</c:v>
                </c:pt>
                <c:pt idx="77">
                  <c:v>15.5</c:v>
                </c:pt>
                <c:pt idx="78">
                  <c:v>15.7</c:v>
                </c:pt>
                <c:pt idx="79">
                  <c:v>15.9</c:v>
                </c:pt>
                <c:pt idx="80">
                  <c:v>16.100000000000001</c:v>
                </c:pt>
                <c:pt idx="81">
                  <c:v>16.3</c:v>
                </c:pt>
                <c:pt idx="82">
                  <c:v>16.5</c:v>
                </c:pt>
                <c:pt idx="83">
                  <c:v>16.7</c:v>
                </c:pt>
                <c:pt idx="84">
                  <c:v>16.899999999999999</c:v>
                </c:pt>
                <c:pt idx="85">
                  <c:v>17.100000000000001</c:v>
                </c:pt>
                <c:pt idx="86">
                  <c:v>17.3</c:v>
                </c:pt>
                <c:pt idx="87">
                  <c:v>17.5</c:v>
                </c:pt>
                <c:pt idx="88">
                  <c:v>17.7</c:v>
                </c:pt>
                <c:pt idx="89">
                  <c:v>17.899999999999999</c:v>
                </c:pt>
                <c:pt idx="90">
                  <c:v>18.100000000000001</c:v>
                </c:pt>
                <c:pt idx="91">
                  <c:v>18.3</c:v>
                </c:pt>
                <c:pt idx="92">
                  <c:v>18.5</c:v>
                </c:pt>
                <c:pt idx="93">
                  <c:v>18.7</c:v>
                </c:pt>
                <c:pt idx="94">
                  <c:v>18.899999999999999</c:v>
                </c:pt>
                <c:pt idx="95">
                  <c:v>19.100000000000001</c:v>
                </c:pt>
                <c:pt idx="96">
                  <c:v>19.3</c:v>
                </c:pt>
                <c:pt idx="97">
                  <c:v>19.5</c:v>
                </c:pt>
                <c:pt idx="98">
                  <c:v>19.7</c:v>
                </c:pt>
                <c:pt idx="99">
                  <c:v>19.899999999999999</c:v>
                </c:pt>
              </c:numCache>
            </c:numRef>
          </c:xVal>
          <c:yVal>
            <c:numRef>
              <c:f>'atom_swap Xe (EAM)'!$W$6:$W$105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4.0871899999999997</c:v>
                </c:pt>
                <c:pt idx="16">
                  <c:v>5.4104000000000001</c:v>
                </c:pt>
                <c:pt idx="17">
                  <c:v>4.8098999999999998</c:v>
                </c:pt>
                <c:pt idx="18">
                  <c:v>1.4347000000000001</c:v>
                </c:pt>
                <c:pt idx="19">
                  <c:v>1.29135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0.69930300000000001</c:v>
                </c:pt>
                <c:pt idx="27">
                  <c:v>0</c:v>
                </c:pt>
                <c:pt idx="28">
                  <c:v>1.20922</c:v>
                </c:pt>
                <c:pt idx="29">
                  <c:v>1.12863</c:v>
                </c:pt>
                <c:pt idx="30">
                  <c:v>0.52792300000000003</c:v>
                </c:pt>
                <c:pt idx="31">
                  <c:v>0.98987700000000001</c:v>
                </c:pt>
                <c:pt idx="32">
                  <c:v>3.2546599999999999</c:v>
                </c:pt>
                <c:pt idx="33">
                  <c:v>0</c:v>
                </c:pt>
                <c:pt idx="34">
                  <c:v>0.41260999999999998</c:v>
                </c:pt>
                <c:pt idx="35">
                  <c:v>0.38969399999999998</c:v>
                </c:pt>
                <c:pt idx="36">
                  <c:v>0.73726899999999995</c:v>
                </c:pt>
                <c:pt idx="37">
                  <c:v>0.34923700000000002</c:v>
                </c:pt>
                <c:pt idx="38">
                  <c:v>0.33133200000000002</c:v>
                </c:pt>
                <c:pt idx="39">
                  <c:v>1.2590699999999999</c:v>
                </c:pt>
                <c:pt idx="40">
                  <c:v>1.49709</c:v>
                </c:pt>
                <c:pt idx="41">
                  <c:v>0.85548599999999997</c:v>
                </c:pt>
                <c:pt idx="42">
                  <c:v>0.271901</c:v>
                </c:pt>
                <c:pt idx="43">
                  <c:v>0.77863199999999999</c:v>
                </c:pt>
                <c:pt idx="44">
                  <c:v>1.4880599999999999</c:v>
                </c:pt>
                <c:pt idx="45">
                  <c:v>0.47445900000000002</c:v>
                </c:pt>
                <c:pt idx="46">
                  <c:v>0.90854400000000002</c:v>
                </c:pt>
                <c:pt idx="47">
                  <c:v>0.65302099999999996</c:v>
                </c:pt>
                <c:pt idx="48">
                  <c:v>1.67032</c:v>
                </c:pt>
                <c:pt idx="49">
                  <c:v>1.4030800000000001</c:v>
                </c:pt>
                <c:pt idx="50">
                  <c:v>1.34806</c:v>
                </c:pt>
                <c:pt idx="51">
                  <c:v>0.74069700000000005</c:v>
                </c:pt>
                <c:pt idx="52">
                  <c:v>1.4255</c:v>
                </c:pt>
                <c:pt idx="53">
                  <c:v>1.0295300000000001</c:v>
                </c:pt>
                <c:pt idx="54">
                  <c:v>1.1574500000000001</c:v>
                </c:pt>
                <c:pt idx="55">
                  <c:v>0.79722499999999996</c:v>
                </c:pt>
                <c:pt idx="56">
                  <c:v>0.76925500000000002</c:v>
                </c:pt>
                <c:pt idx="57">
                  <c:v>0.74273199999999995</c:v>
                </c:pt>
                <c:pt idx="58">
                  <c:v>0.717557</c:v>
                </c:pt>
                <c:pt idx="59">
                  <c:v>1.1098300000000001</c:v>
                </c:pt>
                <c:pt idx="60">
                  <c:v>0.80508100000000005</c:v>
                </c:pt>
                <c:pt idx="61">
                  <c:v>1.68808</c:v>
                </c:pt>
                <c:pt idx="62">
                  <c:v>1.7602199999999999</c:v>
                </c:pt>
                <c:pt idx="63">
                  <c:v>1.0962099999999999</c:v>
                </c:pt>
                <c:pt idx="64">
                  <c:v>0.94443200000000005</c:v>
                </c:pt>
                <c:pt idx="65">
                  <c:v>0.91581500000000005</c:v>
                </c:pt>
                <c:pt idx="66">
                  <c:v>0.77741899999999997</c:v>
                </c:pt>
                <c:pt idx="67">
                  <c:v>0.86234999999999995</c:v>
                </c:pt>
                <c:pt idx="68">
                  <c:v>1.0466899999999999</c:v>
                </c:pt>
                <c:pt idx="69">
                  <c:v>0.711754</c:v>
                </c:pt>
                <c:pt idx="70">
                  <c:v>0.79052100000000003</c:v>
                </c:pt>
                <c:pt idx="71">
                  <c:v>1.05677</c:v>
                </c:pt>
                <c:pt idx="72">
                  <c:v>1.3081400000000001</c:v>
                </c:pt>
                <c:pt idx="73">
                  <c:v>0.90913299999999997</c:v>
                </c:pt>
                <c:pt idx="74">
                  <c:v>0.88489099999999998</c:v>
                </c:pt>
                <c:pt idx="75">
                  <c:v>0.86160599999999998</c:v>
                </c:pt>
                <c:pt idx="76">
                  <c:v>0.67138200000000003</c:v>
                </c:pt>
                <c:pt idx="77">
                  <c:v>0.81771000000000005</c:v>
                </c:pt>
                <c:pt idx="78">
                  <c:v>1.0361100000000001</c:v>
                </c:pt>
                <c:pt idx="79">
                  <c:v>0.38854300000000003</c:v>
                </c:pt>
                <c:pt idx="80">
                  <c:v>0.53052900000000003</c:v>
                </c:pt>
                <c:pt idx="81">
                  <c:v>0.96123899999999995</c:v>
                </c:pt>
                <c:pt idx="82">
                  <c:v>0.43295899999999998</c:v>
                </c:pt>
                <c:pt idx="83">
                  <c:v>0.915744</c:v>
                </c:pt>
                <c:pt idx="84">
                  <c:v>0.962982</c:v>
                </c:pt>
                <c:pt idx="85">
                  <c:v>0.73903399999999997</c:v>
                </c:pt>
                <c:pt idx="86">
                  <c:v>0.91896699999999998</c:v>
                </c:pt>
                <c:pt idx="87">
                  <c:v>0.89808200000000005</c:v>
                </c:pt>
                <c:pt idx="88">
                  <c:v>0.81519399999999997</c:v>
                </c:pt>
                <c:pt idx="89">
                  <c:v>1.04233</c:v>
                </c:pt>
                <c:pt idx="90">
                  <c:v>1.1393599999999999</c:v>
                </c:pt>
                <c:pt idx="91">
                  <c:v>1.11459</c:v>
                </c:pt>
                <c:pt idx="92">
                  <c:v>0.68881499999999996</c:v>
                </c:pt>
                <c:pt idx="93">
                  <c:v>1.0112399999999999</c:v>
                </c:pt>
                <c:pt idx="94">
                  <c:v>1.37493</c:v>
                </c:pt>
                <c:pt idx="95">
                  <c:v>1.1308800000000001</c:v>
                </c:pt>
                <c:pt idx="96">
                  <c:v>0.84386000000000005</c:v>
                </c:pt>
                <c:pt idx="97">
                  <c:v>1.23996</c:v>
                </c:pt>
                <c:pt idx="98">
                  <c:v>1.3161499999999999</c:v>
                </c:pt>
                <c:pt idx="99">
                  <c:v>1.141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6-934A-B2FC-959B969AFD98}"/>
            </c:ext>
          </c:extLst>
        </c:ser>
        <c:ser>
          <c:idx val="1"/>
          <c:order val="1"/>
          <c:xVal>
            <c:numRef>
              <c:f>'atom_swap Xe (EAM)'!$Z$6:$Z$105</c:f>
              <c:numCache>
                <c:formatCode>General</c:formatCode>
                <c:ptCount val="100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  <c:pt idx="6">
                  <c:v>1.3</c:v>
                </c:pt>
                <c:pt idx="7">
                  <c:v>1.5</c:v>
                </c:pt>
                <c:pt idx="8">
                  <c:v>1.7</c:v>
                </c:pt>
                <c:pt idx="9">
                  <c:v>1.9</c:v>
                </c:pt>
                <c:pt idx="10">
                  <c:v>2.1</c:v>
                </c:pt>
                <c:pt idx="11">
                  <c:v>2.2999999999999998</c:v>
                </c:pt>
                <c:pt idx="12">
                  <c:v>2.5</c:v>
                </c:pt>
                <c:pt idx="13">
                  <c:v>2.7</c:v>
                </c:pt>
                <c:pt idx="14">
                  <c:v>2.9</c:v>
                </c:pt>
                <c:pt idx="15">
                  <c:v>3.1</c:v>
                </c:pt>
                <c:pt idx="16">
                  <c:v>3.3</c:v>
                </c:pt>
                <c:pt idx="17">
                  <c:v>3.5</c:v>
                </c:pt>
                <c:pt idx="18">
                  <c:v>3.7</c:v>
                </c:pt>
                <c:pt idx="19">
                  <c:v>3.9</c:v>
                </c:pt>
                <c:pt idx="20">
                  <c:v>4.0999999999999996</c:v>
                </c:pt>
                <c:pt idx="21">
                  <c:v>4.3</c:v>
                </c:pt>
                <c:pt idx="22">
                  <c:v>4.5</c:v>
                </c:pt>
                <c:pt idx="23">
                  <c:v>4.7</c:v>
                </c:pt>
                <c:pt idx="24">
                  <c:v>4.9000000000000004</c:v>
                </c:pt>
                <c:pt idx="25">
                  <c:v>5.0999999999999996</c:v>
                </c:pt>
                <c:pt idx="26">
                  <c:v>5.3</c:v>
                </c:pt>
                <c:pt idx="27">
                  <c:v>5.5</c:v>
                </c:pt>
                <c:pt idx="28">
                  <c:v>5.7</c:v>
                </c:pt>
                <c:pt idx="29">
                  <c:v>5.9</c:v>
                </c:pt>
                <c:pt idx="30">
                  <c:v>6.1</c:v>
                </c:pt>
                <c:pt idx="31">
                  <c:v>6.3</c:v>
                </c:pt>
                <c:pt idx="32">
                  <c:v>6.5</c:v>
                </c:pt>
                <c:pt idx="33">
                  <c:v>6.7</c:v>
                </c:pt>
                <c:pt idx="34">
                  <c:v>6.9</c:v>
                </c:pt>
                <c:pt idx="35">
                  <c:v>7.1</c:v>
                </c:pt>
                <c:pt idx="36">
                  <c:v>7.3</c:v>
                </c:pt>
                <c:pt idx="37">
                  <c:v>7.5</c:v>
                </c:pt>
                <c:pt idx="38">
                  <c:v>7.7</c:v>
                </c:pt>
                <c:pt idx="39">
                  <c:v>7.9</c:v>
                </c:pt>
                <c:pt idx="40">
                  <c:v>8.1</c:v>
                </c:pt>
                <c:pt idx="41">
                  <c:v>8.3000000000000007</c:v>
                </c:pt>
                <c:pt idx="42">
                  <c:v>8.5</c:v>
                </c:pt>
                <c:pt idx="43">
                  <c:v>8.6999999999999993</c:v>
                </c:pt>
                <c:pt idx="44">
                  <c:v>8.9</c:v>
                </c:pt>
                <c:pt idx="45">
                  <c:v>9.1</c:v>
                </c:pt>
                <c:pt idx="46">
                  <c:v>9.3000000000000007</c:v>
                </c:pt>
                <c:pt idx="47">
                  <c:v>9.5</c:v>
                </c:pt>
                <c:pt idx="48">
                  <c:v>9.6999999999999993</c:v>
                </c:pt>
                <c:pt idx="49">
                  <c:v>9.9</c:v>
                </c:pt>
                <c:pt idx="50">
                  <c:v>10.1</c:v>
                </c:pt>
                <c:pt idx="51">
                  <c:v>10.3</c:v>
                </c:pt>
                <c:pt idx="52">
                  <c:v>10.5</c:v>
                </c:pt>
                <c:pt idx="53">
                  <c:v>10.7</c:v>
                </c:pt>
                <c:pt idx="54">
                  <c:v>10.9</c:v>
                </c:pt>
                <c:pt idx="55">
                  <c:v>11.1</c:v>
                </c:pt>
                <c:pt idx="56">
                  <c:v>11.3</c:v>
                </c:pt>
                <c:pt idx="57">
                  <c:v>11.5</c:v>
                </c:pt>
                <c:pt idx="58">
                  <c:v>11.7</c:v>
                </c:pt>
                <c:pt idx="59">
                  <c:v>11.9</c:v>
                </c:pt>
                <c:pt idx="60">
                  <c:v>12.1</c:v>
                </c:pt>
                <c:pt idx="61">
                  <c:v>12.3</c:v>
                </c:pt>
                <c:pt idx="62">
                  <c:v>12.5</c:v>
                </c:pt>
                <c:pt idx="63">
                  <c:v>12.7</c:v>
                </c:pt>
                <c:pt idx="64">
                  <c:v>12.9</c:v>
                </c:pt>
                <c:pt idx="65">
                  <c:v>13.1</c:v>
                </c:pt>
                <c:pt idx="66">
                  <c:v>13.3</c:v>
                </c:pt>
                <c:pt idx="67">
                  <c:v>13.5</c:v>
                </c:pt>
                <c:pt idx="68">
                  <c:v>13.7</c:v>
                </c:pt>
                <c:pt idx="69">
                  <c:v>13.9</c:v>
                </c:pt>
                <c:pt idx="70">
                  <c:v>14.1</c:v>
                </c:pt>
                <c:pt idx="71">
                  <c:v>14.3</c:v>
                </c:pt>
                <c:pt idx="72">
                  <c:v>14.5</c:v>
                </c:pt>
                <c:pt idx="73">
                  <c:v>14.7</c:v>
                </c:pt>
                <c:pt idx="74">
                  <c:v>14.9</c:v>
                </c:pt>
                <c:pt idx="75">
                  <c:v>15.1</c:v>
                </c:pt>
                <c:pt idx="76">
                  <c:v>15.3</c:v>
                </c:pt>
                <c:pt idx="77">
                  <c:v>15.5</c:v>
                </c:pt>
                <c:pt idx="78">
                  <c:v>15.7</c:v>
                </c:pt>
                <c:pt idx="79">
                  <c:v>15.9</c:v>
                </c:pt>
                <c:pt idx="80">
                  <c:v>16.100000000000001</c:v>
                </c:pt>
                <c:pt idx="81">
                  <c:v>16.3</c:v>
                </c:pt>
                <c:pt idx="82">
                  <c:v>16.5</c:v>
                </c:pt>
                <c:pt idx="83">
                  <c:v>16.7</c:v>
                </c:pt>
                <c:pt idx="84">
                  <c:v>16.899999999999999</c:v>
                </c:pt>
                <c:pt idx="85">
                  <c:v>17.100000000000001</c:v>
                </c:pt>
                <c:pt idx="86">
                  <c:v>17.3</c:v>
                </c:pt>
                <c:pt idx="87">
                  <c:v>17.5</c:v>
                </c:pt>
                <c:pt idx="88">
                  <c:v>17.7</c:v>
                </c:pt>
                <c:pt idx="89">
                  <c:v>17.899999999999999</c:v>
                </c:pt>
                <c:pt idx="90">
                  <c:v>18.100000000000001</c:v>
                </c:pt>
                <c:pt idx="91">
                  <c:v>18.3</c:v>
                </c:pt>
                <c:pt idx="92">
                  <c:v>18.5</c:v>
                </c:pt>
                <c:pt idx="93">
                  <c:v>18.7</c:v>
                </c:pt>
                <c:pt idx="94">
                  <c:v>18.899999999999999</c:v>
                </c:pt>
                <c:pt idx="95">
                  <c:v>19.100000000000001</c:v>
                </c:pt>
                <c:pt idx="96">
                  <c:v>19.3</c:v>
                </c:pt>
                <c:pt idx="97">
                  <c:v>19.5</c:v>
                </c:pt>
                <c:pt idx="98">
                  <c:v>19.7</c:v>
                </c:pt>
                <c:pt idx="99">
                  <c:v>19.899999999999999</c:v>
                </c:pt>
              </c:numCache>
            </c:numRef>
          </c:xVal>
          <c:yVal>
            <c:numRef>
              <c:f>'atom_swap Xe (EAM)'!$AA$6:$AA$105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37.880800000000001</c:v>
                </c:pt>
                <c:pt idx="17">
                  <c:v>44.901899999999998</c:v>
                </c:pt>
                <c:pt idx="18">
                  <c:v>40.18</c:v>
                </c:pt>
                <c:pt idx="19">
                  <c:v>24.540900000000001</c:v>
                </c:pt>
                <c:pt idx="20">
                  <c:v>3.5061300000000002</c:v>
                </c:pt>
                <c:pt idx="21">
                  <c:v>4.2501600000000002</c:v>
                </c:pt>
                <c:pt idx="22">
                  <c:v>2.9106200000000002</c:v>
                </c:pt>
                <c:pt idx="23">
                  <c:v>3.55762</c:v>
                </c:pt>
                <c:pt idx="24">
                  <c:v>4.0914599999999997</c:v>
                </c:pt>
                <c:pt idx="25">
                  <c:v>3.0215100000000001</c:v>
                </c:pt>
                <c:pt idx="26">
                  <c:v>2.7978100000000001</c:v>
                </c:pt>
                <c:pt idx="27">
                  <c:v>1.2990200000000001</c:v>
                </c:pt>
                <c:pt idx="28">
                  <c:v>1.8142100000000001</c:v>
                </c:pt>
                <c:pt idx="29">
                  <c:v>3.95106</c:v>
                </c:pt>
                <c:pt idx="30">
                  <c:v>4.2242699999999997</c:v>
                </c:pt>
                <c:pt idx="31">
                  <c:v>4.4553900000000004</c:v>
                </c:pt>
                <c:pt idx="32">
                  <c:v>1.3951499999999999</c:v>
                </c:pt>
                <c:pt idx="33">
                  <c:v>3.9393199999999999</c:v>
                </c:pt>
                <c:pt idx="34">
                  <c:v>1.2380899999999999</c:v>
                </c:pt>
                <c:pt idx="35">
                  <c:v>1.16933</c:v>
                </c:pt>
                <c:pt idx="36">
                  <c:v>0.737425</c:v>
                </c:pt>
                <c:pt idx="37">
                  <c:v>1.04793</c:v>
                </c:pt>
                <c:pt idx="38">
                  <c:v>0.99420500000000001</c:v>
                </c:pt>
                <c:pt idx="39">
                  <c:v>0.62967099999999998</c:v>
                </c:pt>
                <c:pt idx="40">
                  <c:v>0.89844199999999996</c:v>
                </c:pt>
                <c:pt idx="41">
                  <c:v>0.28522199999999998</c:v>
                </c:pt>
                <c:pt idx="42">
                  <c:v>0.27195900000000001</c:v>
                </c:pt>
                <c:pt idx="43">
                  <c:v>0.51919800000000005</c:v>
                </c:pt>
                <c:pt idx="44">
                  <c:v>0</c:v>
                </c:pt>
                <c:pt idx="45">
                  <c:v>0.711839</c:v>
                </c:pt>
                <c:pt idx="46">
                  <c:v>0.68155299999999996</c:v>
                </c:pt>
                <c:pt idx="47">
                  <c:v>1.0886</c:v>
                </c:pt>
                <c:pt idx="48">
                  <c:v>1.04417</c:v>
                </c:pt>
                <c:pt idx="49">
                  <c:v>0.60144600000000004</c:v>
                </c:pt>
                <c:pt idx="50">
                  <c:v>0.38524199999999997</c:v>
                </c:pt>
                <c:pt idx="51">
                  <c:v>0.37042700000000001</c:v>
                </c:pt>
                <c:pt idx="52">
                  <c:v>0.53467500000000001</c:v>
                </c:pt>
                <c:pt idx="53">
                  <c:v>1.0297499999999999</c:v>
                </c:pt>
                <c:pt idx="54">
                  <c:v>0.49615399999999998</c:v>
                </c:pt>
                <c:pt idx="55">
                  <c:v>0.31895800000000002</c:v>
                </c:pt>
                <c:pt idx="56">
                  <c:v>0.76941800000000005</c:v>
                </c:pt>
                <c:pt idx="57">
                  <c:v>0.44573400000000002</c:v>
                </c:pt>
                <c:pt idx="58">
                  <c:v>0</c:v>
                </c:pt>
                <c:pt idx="59">
                  <c:v>0.69378799999999996</c:v>
                </c:pt>
                <c:pt idx="60">
                  <c:v>0.80525100000000005</c:v>
                </c:pt>
                <c:pt idx="61">
                  <c:v>0.51951800000000004</c:v>
                </c:pt>
                <c:pt idx="62">
                  <c:v>0.88029800000000002</c:v>
                </c:pt>
                <c:pt idx="63">
                  <c:v>0.97461799999999998</c:v>
                </c:pt>
                <c:pt idx="64">
                  <c:v>0.94463200000000003</c:v>
                </c:pt>
                <c:pt idx="65">
                  <c:v>1.03051</c:v>
                </c:pt>
                <c:pt idx="66">
                  <c:v>0.88866699999999998</c:v>
                </c:pt>
                <c:pt idx="67">
                  <c:v>0.75471600000000005</c:v>
                </c:pt>
                <c:pt idx="68">
                  <c:v>0.94222499999999998</c:v>
                </c:pt>
                <c:pt idx="69">
                  <c:v>0.81360500000000002</c:v>
                </c:pt>
                <c:pt idx="70">
                  <c:v>1.0871999999999999</c:v>
                </c:pt>
                <c:pt idx="71">
                  <c:v>0.48045399999999999</c:v>
                </c:pt>
                <c:pt idx="72">
                  <c:v>1.3084199999999999</c:v>
                </c:pt>
                <c:pt idx="73">
                  <c:v>1.2730600000000001</c:v>
                </c:pt>
                <c:pt idx="74">
                  <c:v>0.88507800000000003</c:v>
                </c:pt>
                <c:pt idx="75">
                  <c:v>1.12032</c:v>
                </c:pt>
                <c:pt idx="76">
                  <c:v>1.17517</c:v>
                </c:pt>
                <c:pt idx="77">
                  <c:v>0.57251799999999997</c:v>
                </c:pt>
                <c:pt idx="78">
                  <c:v>1.27549</c:v>
                </c:pt>
                <c:pt idx="79">
                  <c:v>0.69952499999999995</c:v>
                </c:pt>
                <c:pt idx="80">
                  <c:v>0.60644799999999999</c:v>
                </c:pt>
                <c:pt idx="81">
                  <c:v>1.4791399999999999</c:v>
                </c:pt>
                <c:pt idx="82">
                  <c:v>0.72175100000000003</c:v>
                </c:pt>
                <c:pt idx="83">
                  <c:v>1.12731</c:v>
                </c:pt>
                <c:pt idx="84">
                  <c:v>0.96318599999999999</c:v>
                </c:pt>
                <c:pt idx="85">
                  <c:v>1.47838</c:v>
                </c:pt>
                <c:pt idx="86">
                  <c:v>1.1817800000000001</c:v>
                </c:pt>
                <c:pt idx="87">
                  <c:v>0.96243400000000001</c:v>
                </c:pt>
                <c:pt idx="88">
                  <c:v>1.1916899999999999</c:v>
                </c:pt>
                <c:pt idx="89">
                  <c:v>0.919902</c:v>
                </c:pt>
                <c:pt idx="90">
                  <c:v>1.0196400000000001</c:v>
                </c:pt>
                <c:pt idx="91">
                  <c:v>0.99747799999999998</c:v>
                </c:pt>
                <c:pt idx="92">
                  <c:v>1.49275</c:v>
                </c:pt>
                <c:pt idx="93">
                  <c:v>1.01145</c:v>
                </c:pt>
                <c:pt idx="94">
                  <c:v>0.88014300000000001</c:v>
                </c:pt>
                <c:pt idx="95">
                  <c:v>0.48476599999999997</c:v>
                </c:pt>
                <c:pt idx="96">
                  <c:v>0.896791</c:v>
                </c:pt>
                <c:pt idx="97">
                  <c:v>0.87848999999999999</c:v>
                </c:pt>
                <c:pt idx="98">
                  <c:v>1.0632699999999999</c:v>
                </c:pt>
                <c:pt idx="99">
                  <c:v>1.14124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A6-934A-B2FC-959B969AF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971184"/>
        <c:axId val="537973936"/>
      </c:scatterChart>
      <c:valAx>
        <c:axId val="537971184"/>
        <c:scaling>
          <c:orientation val="minMax"/>
          <c:max val="20"/>
          <c:min val="2"/>
        </c:scaling>
        <c:delete val="0"/>
        <c:axPos val="b"/>
        <c:numFmt formatCode="General" sourceLinked="1"/>
        <c:majorTickMark val="out"/>
        <c:minorTickMark val="none"/>
        <c:tickLblPos val="nextTo"/>
        <c:crossAx val="537973936"/>
        <c:crosses val="autoZero"/>
        <c:crossBetween val="midCat"/>
      </c:valAx>
      <c:valAx>
        <c:axId val="537973936"/>
        <c:scaling>
          <c:orientation val="minMax"/>
          <c:max val="6"/>
        </c:scaling>
        <c:delete val="0"/>
        <c:axPos val="l"/>
        <c:numFmt formatCode="General" sourceLinked="1"/>
        <c:majorTickMark val="out"/>
        <c:minorTickMark val="none"/>
        <c:tickLblPos val="nextTo"/>
        <c:crossAx val="537971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'atom_swap Xe (EAM)'!$Z$6:$Z$105</c:f>
              <c:numCache>
                <c:formatCode>General</c:formatCode>
                <c:ptCount val="100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  <c:pt idx="6">
                  <c:v>1.3</c:v>
                </c:pt>
                <c:pt idx="7">
                  <c:v>1.5</c:v>
                </c:pt>
                <c:pt idx="8">
                  <c:v>1.7</c:v>
                </c:pt>
                <c:pt idx="9">
                  <c:v>1.9</c:v>
                </c:pt>
                <c:pt idx="10">
                  <c:v>2.1</c:v>
                </c:pt>
                <c:pt idx="11">
                  <c:v>2.2999999999999998</c:v>
                </c:pt>
                <c:pt idx="12">
                  <c:v>2.5</c:v>
                </c:pt>
                <c:pt idx="13">
                  <c:v>2.7</c:v>
                </c:pt>
                <c:pt idx="14">
                  <c:v>2.9</c:v>
                </c:pt>
                <c:pt idx="15">
                  <c:v>3.1</c:v>
                </c:pt>
                <c:pt idx="16">
                  <c:v>3.3</c:v>
                </c:pt>
                <c:pt idx="17">
                  <c:v>3.5</c:v>
                </c:pt>
                <c:pt idx="18">
                  <c:v>3.7</c:v>
                </c:pt>
                <c:pt idx="19">
                  <c:v>3.9</c:v>
                </c:pt>
                <c:pt idx="20">
                  <c:v>4.0999999999999996</c:v>
                </c:pt>
                <c:pt idx="21">
                  <c:v>4.3</c:v>
                </c:pt>
                <c:pt idx="22">
                  <c:v>4.5</c:v>
                </c:pt>
                <c:pt idx="23">
                  <c:v>4.7</c:v>
                </c:pt>
                <c:pt idx="24">
                  <c:v>4.9000000000000004</c:v>
                </c:pt>
                <c:pt idx="25">
                  <c:v>5.0999999999999996</c:v>
                </c:pt>
                <c:pt idx="26">
                  <c:v>5.3</c:v>
                </c:pt>
                <c:pt idx="27">
                  <c:v>5.5</c:v>
                </c:pt>
                <c:pt idx="28">
                  <c:v>5.7</c:v>
                </c:pt>
                <c:pt idx="29">
                  <c:v>5.9</c:v>
                </c:pt>
                <c:pt idx="30">
                  <c:v>6.1</c:v>
                </c:pt>
                <c:pt idx="31">
                  <c:v>6.3</c:v>
                </c:pt>
                <c:pt idx="32">
                  <c:v>6.5</c:v>
                </c:pt>
                <c:pt idx="33">
                  <c:v>6.7</c:v>
                </c:pt>
                <c:pt idx="34">
                  <c:v>6.9</c:v>
                </c:pt>
                <c:pt idx="35">
                  <c:v>7.1</c:v>
                </c:pt>
                <c:pt idx="36">
                  <c:v>7.3</c:v>
                </c:pt>
                <c:pt idx="37">
                  <c:v>7.5</c:v>
                </c:pt>
                <c:pt idx="38">
                  <c:v>7.7</c:v>
                </c:pt>
                <c:pt idx="39">
                  <c:v>7.9</c:v>
                </c:pt>
                <c:pt idx="40">
                  <c:v>8.1</c:v>
                </c:pt>
                <c:pt idx="41">
                  <c:v>8.3000000000000007</c:v>
                </c:pt>
                <c:pt idx="42">
                  <c:v>8.5</c:v>
                </c:pt>
                <c:pt idx="43">
                  <c:v>8.6999999999999993</c:v>
                </c:pt>
                <c:pt idx="44">
                  <c:v>8.9</c:v>
                </c:pt>
                <c:pt idx="45">
                  <c:v>9.1</c:v>
                </c:pt>
                <c:pt idx="46">
                  <c:v>9.3000000000000007</c:v>
                </c:pt>
                <c:pt idx="47">
                  <c:v>9.5</c:v>
                </c:pt>
                <c:pt idx="48">
                  <c:v>9.6999999999999993</c:v>
                </c:pt>
                <c:pt idx="49">
                  <c:v>9.9</c:v>
                </c:pt>
                <c:pt idx="50">
                  <c:v>10.1</c:v>
                </c:pt>
                <c:pt idx="51">
                  <c:v>10.3</c:v>
                </c:pt>
                <c:pt idx="52">
                  <c:v>10.5</c:v>
                </c:pt>
                <c:pt idx="53">
                  <c:v>10.7</c:v>
                </c:pt>
                <c:pt idx="54">
                  <c:v>10.9</c:v>
                </c:pt>
                <c:pt idx="55">
                  <c:v>11.1</c:v>
                </c:pt>
                <c:pt idx="56">
                  <c:v>11.3</c:v>
                </c:pt>
                <c:pt idx="57">
                  <c:v>11.5</c:v>
                </c:pt>
                <c:pt idx="58">
                  <c:v>11.7</c:v>
                </c:pt>
                <c:pt idx="59">
                  <c:v>11.9</c:v>
                </c:pt>
                <c:pt idx="60">
                  <c:v>12.1</c:v>
                </c:pt>
                <c:pt idx="61">
                  <c:v>12.3</c:v>
                </c:pt>
                <c:pt idx="62">
                  <c:v>12.5</c:v>
                </c:pt>
                <c:pt idx="63">
                  <c:v>12.7</c:v>
                </c:pt>
                <c:pt idx="64">
                  <c:v>12.9</c:v>
                </c:pt>
                <c:pt idx="65">
                  <c:v>13.1</c:v>
                </c:pt>
                <c:pt idx="66">
                  <c:v>13.3</c:v>
                </c:pt>
                <c:pt idx="67">
                  <c:v>13.5</c:v>
                </c:pt>
                <c:pt idx="68">
                  <c:v>13.7</c:v>
                </c:pt>
                <c:pt idx="69">
                  <c:v>13.9</c:v>
                </c:pt>
                <c:pt idx="70">
                  <c:v>14.1</c:v>
                </c:pt>
                <c:pt idx="71">
                  <c:v>14.3</c:v>
                </c:pt>
                <c:pt idx="72">
                  <c:v>14.5</c:v>
                </c:pt>
                <c:pt idx="73">
                  <c:v>14.7</c:v>
                </c:pt>
                <c:pt idx="74">
                  <c:v>14.9</c:v>
                </c:pt>
                <c:pt idx="75">
                  <c:v>15.1</c:v>
                </c:pt>
                <c:pt idx="76">
                  <c:v>15.3</c:v>
                </c:pt>
                <c:pt idx="77">
                  <c:v>15.5</c:v>
                </c:pt>
                <c:pt idx="78">
                  <c:v>15.7</c:v>
                </c:pt>
                <c:pt idx="79">
                  <c:v>15.9</c:v>
                </c:pt>
                <c:pt idx="80">
                  <c:v>16.100000000000001</c:v>
                </c:pt>
                <c:pt idx="81">
                  <c:v>16.3</c:v>
                </c:pt>
                <c:pt idx="82">
                  <c:v>16.5</c:v>
                </c:pt>
                <c:pt idx="83">
                  <c:v>16.7</c:v>
                </c:pt>
                <c:pt idx="84">
                  <c:v>16.899999999999999</c:v>
                </c:pt>
                <c:pt idx="85">
                  <c:v>17.100000000000001</c:v>
                </c:pt>
                <c:pt idx="86">
                  <c:v>17.3</c:v>
                </c:pt>
                <c:pt idx="87">
                  <c:v>17.5</c:v>
                </c:pt>
                <c:pt idx="88">
                  <c:v>17.7</c:v>
                </c:pt>
                <c:pt idx="89">
                  <c:v>17.899999999999999</c:v>
                </c:pt>
                <c:pt idx="90">
                  <c:v>18.100000000000001</c:v>
                </c:pt>
                <c:pt idx="91">
                  <c:v>18.3</c:v>
                </c:pt>
                <c:pt idx="92">
                  <c:v>18.5</c:v>
                </c:pt>
                <c:pt idx="93">
                  <c:v>18.7</c:v>
                </c:pt>
                <c:pt idx="94">
                  <c:v>18.899999999999999</c:v>
                </c:pt>
                <c:pt idx="95">
                  <c:v>19.100000000000001</c:v>
                </c:pt>
                <c:pt idx="96">
                  <c:v>19.3</c:v>
                </c:pt>
                <c:pt idx="97">
                  <c:v>19.5</c:v>
                </c:pt>
                <c:pt idx="98">
                  <c:v>19.7</c:v>
                </c:pt>
                <c:pt idx="99">
                  <c:v>19.899999999999999</c:v>
                </c:pt>
              </c:numCache>
            </c:numRef>
          </c:xVal>
          <c:yVal>
            <c:numRef>
              <c:f>'atom_swap Xe (EAM)'!$AA$6:$AA$105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37.880800000000001</c:v>
                </c:pt>
                <c:pt idx="17">
                  <c:v>44.901899999999998</c:v>
                </c:pt>
                <c:pt idx="18">
                  <c:v>40.18</c:v>
                </c:pt>
                <c:pt idx="19">
                  <c:v>24.540900000000001</c:v>
                </c:pt>
                <c:pt idx="20">
                  <c:v>3.5061300000000002</c:v>
                </c:pt>
                <c:pt idx="21">
                  <c:v>4.2501600000000002</c:v>
                </c:pt>
                <c:pt idx="22">
                  <c:v>2.9106200000000002</c:v>
                </c:pt>
                <c:pt idx="23">
                  <c:v>3.55762</c:v>
                </c:pt>
                <c:pt idx="24">
                  <c:v>4.0914599999999997</c:v>
                </c:pt>
                <c:pt idx="25">
                  <c:v>3.0215100000000001</c:v>
                </c:pt>
                <c:pt idx="26">
                  <c:v>2.7978100000000001</c:v>
                </c:pt>
                <c:pt idx="27">
                  <c:v>1.2990200000000001</c:v>
                </c:pt>
                <c:pt idx="28">
                  <c:v>1.8142100000000001</c:v>
                </c:pt>
                <c:pt idx="29">
                  <c:v>3.95106</c:v>
                </c:pt>
                <c:pt idx="30">
                  <c:v>4.2242699999999997</c:v>
                </c:pt>
                <c:pt idx="31">
                  <c:v>4.4553900000000004</c:v>
                </c:pt>
                <c:pt idx="32">
                  <c:v>1.3951499999999999</c:v>
                </c:pt>
                <c:pt idx="33">
                  <c:v>3.9393199999999999</c:v>
                </c:pt>
                <c:pt idx="34">
                  <c:v>1.2380899999999999</c:v>
                </c:pt>
                <c:pt idx="35">
                  <c:v>1.16933</c:v>
                </c:pt>
                <c:pt idx="36">
                  <c:v>0.737425</c:v>
                </c:pt>
                <c:pt idx="37">
                  <c:v>1.04793</c:v>
                </c:pt>
                <c:pt idx="38">
                  <c:v>0.99420500000000001</c:v>
                </c:pt>
                <c:pt idx="39">
                  <c:v>0.62967099999999998</c:v>
                </c:pt>
                <c:pt idx="40">
                  <c:v>0.89844199999999996</c:v>
                </c:pt>
                <c:pt idx="41">
                  <c:v>0.28522199999999998</c:v>
                </c:pt>
                <c:pt idx="42">
                  <c:v>0.27195900000000001</c:v>
                </c:pt>
                <c:pt idx="43">
                  <c:v>0.51919800000000005</c:v>
                </c:pt>
                <c:pt idx="44">
                  <c:v>0</c:v>
                </c:pt>
                <c:pt idx="45">
                  <c:v>0.711839</c:v>
                </c:pt>
                <c:pt idx="46">
                  <c:v>0.68155299999999996</c:v>
                </c:pt>
                <c:pt idx="47">
                  <c:v>1.0886</c:v>
                </c:pt>
                <c:pt idx="48">
                  <c:v>1.04417</c:v>
                </c:pt>
                <c:pt idx="49">
                  <c:v>0.60144600000000004</c:v>
                </c:pt>
                <c:pt idx="50">
                  <c:v>0.38524199999999997</c:v>
                </c:pt>
                <c:pt idx="51">
                  <c:v>0.37042700000000001</c:v>
                </c:pt>
                <c:pt idx="52">
                  <c:v>0.53467500000000001</c:v>
                </c:pt>
                <c:pt idx="53">
                  <c:v>1.0297499999999999</c:v>
                </c:pt>
                <c:pt idx="54">
                  <c:v>0.49615399999999998</c:v>
                </c:pt>
                <c:pt idx="55">
                  <c:v>0.31895800000000002</c:v>
                </c:pt>
                <c:pt idx="56">
                  <c:v>0.76941800000000005</c:v>
                </c:pt>
                <c:pt idx="57">
                  <c:v>0.44573400000000002</c:v>
                </c:pt>
                <c:pt idx="58">
                  <c:v>0</c:v>
                </c:pt>
                <c:pt idx="59">
                  <c:v>0.69378799999999996</c:v>
                </c:pt>
                <c:pt idx="60">
                  <c:v>0.80525100000000005</c:v>
                </c:pt>
                <c:pt idx="61">
                  <c:v>0.51951800000000004</c:v>
                </c:pt>
                <c:pt idx="62">
                  <c:v>0.88029800000000002</c:v>
                </c:pt>
                <c:pt idx="63">
                  <c:v>0.97461799999999998</c:v>
                </c:pt>
                <c:pt idx="64">
                  <c:v>0.94463200000000003</c:v>
                </c:pt>
                <c:pt idx="65">
                  <c:v>1.03051</c:v>
                </c:pt>
                <c:pt idx="66">
                  <c:v>0.88866699999999998</c:v>
                </c:pt>
                <c:pt idx="67">
                  <c:v>0.75471600000000005</c:v>
                </c:pt>
                <c:pt idx="68">
                  <c:v>0.94222499999999998</c:v>
                </c:pt>
                <c:pt idx="69">
                  <c:v>0.81360500000000002</c:v>
                </c:pt>
                <c:pt idx="70">
                  <c:v>1.0871999999999999</c:v>
                </c:pt>
                <c:pt idx="71">
                  <c:v>0.48045399999999999</c:v>
                </c:pt>
                <c:pt idx="72">
                  <c:v>1.3084199999999999</c:v>
                </c:pt>
                <c:pt idx="73">
                  <c:v>1.2730600000000001</c:v>
                </c:pt>
                <c:pt idx="74">
                  <c:v>0.88507800000000003</c:v>
                </c:pt>
                <c:pt idx="75">
                  <c:v>1.12032</c:v>
                </c:pt>
                <c:pt idx="76">
                  <c:v>1.17517</c:v>
                </c:pt>
                <c:pt idx="77">
                  <c:v>0.57251799999999997</c:v>
                </c:pt>
                <c:pt idx="78">
                  <c:v>1.27549</c:v>
                </c:pt>
                <c:pt idx="79">
                  <c:v>0.69952499999999995</c:v>
                </c:pt>
                <c:pt idx="80">
                  <c:v>0.60644799999999999</c:v>
                </c:pt>
                <c:pt idx="81">
                  <c:v>1.4791399999999999</c:v>
                </c:pt>
                <c:pt idx="82">
                  <c:v>0.72175100000000003</c:v>
                </c:pt>
                <c:pt idx="83">
                  <c:v>1.12731</c:v>
                </c:pt>
                <c:pt idx="84">
                  <c:v>0.96318599999999999</c:v>
                </c:pt>
                <c:pt idx="85">
                  <c:v>1.47838</c:v>
                </c:pt>
                <c:pt idx="86">
                  <c:v>1.1817800000000001</c:v>
                </c:pt>
                <c:pt idx="87">
                  <c:v>0.96243400000000001</c:v>
                </c:pt>
                <c:pt idx="88">
                  <c:v>1.1916899999999999</c:v>
                </c:pt>
                <c:pt idx="89">
                  <c:v>0.919902</c:v>
                </c:pt>
                <c:pt idx="90">
                  <c:v>1.0196400000000001</c:v>
                </c:pt>
                <c:pt idx="91">
                  <c:v>0.99747799999999998</c:v>
                </c:pt>
                <c:pt idx="92">
                  <c:v>1.49275</c:v>
                </c:pt>
                <c:pt idx="93">
                  <c:v>1.01145</c:v>
                </c:pt>
                <c:pt idx="94">
                  <c:v>0.88014300000000001</c:v>
                </c:pt>
                <c:pt idx="95">
                  <c:v>0.48476599999999997</c:v>
                </c:pt>
                <c:pt idx="96">
                  <c:v>0.896791</c:v>
                </c:pt>
                <c:pt idx="97">
                  <c:v>0.87848999999999999</c:v>
                </c:pt>
                <c:pt idx="98">
                  <c:v>1.0632699999999999</c:v>
                </c:pt>
                <c:pt idx="99">
                  <c:v>1.14124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4-F94F-84C7-FF17DF1EB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993792"/>
        <c:axId val="537996544"/>
      </c:scatterChart>
      <c:valAx>
        <c:axId val="537993792"/>
        <c:scaling>
          <c:orientation val="minMax"/>
          <c:max val="20"/>
          <c:min val="2"/>
        </c:scaling>
        <c:delete val="0"/>
        <c:axPos val="b"/>
        <c:numFmt formatCode="General" sourceLinked="1"/>
        <c:majorTickMark val="out"/>
        <c:minorTickMark val="none"/>
        <c:tickLblPos val="nextTo"/>
        <c:crossAx val="537996544"/>
        <c:crosses val="autoZero"/>
        <c:crossBetween val="midCat"/>
      </c:valAx>
      <c:valAx>
        <c:axId val="537996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37993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U10Mo</c:v>
          </c:tx>
          <c:cat>
            <c:strRef>
              <c:f>('EAM500'!$H$45,'EAM500'!$H$51,'EAM500'!$H$57)</c:f>
              <c:strCache>
                <c:ptCount val="3"/>
                <c:pt idx="0">
                  <c:v>sigma210</c:v>
                </c:pt>
                <c:pt idx="1">
                  <c:v>sigma310</c:v>
                </c:pt>
                <c:pt idx="2">
                  <c:v>sigma510</c:v>
                </c:pt>
              </c:strCache>
            </c:strRef>
          </c:cat>
          <c:val>
            <c:numRef>
              <c:f>('EAM500'!$V$50,'EAM500'!$V$56,'EAM500'!$V$62)</c:f>
              <c:numCache>
                <c:formatCode>General</c:formatCode>
                <c:ptCount val="3"/>
                <c:pt idx="0">
                  <c:v>0.41922552209065084</c:v>
                </c:pt>
                <c:pt idx="1">
                  <c:v>0.3530566760095189</c:v>
                </c:pt>
                <c:pt idx="2">
                  <c:v>0.39043800528110006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F-BA4B-A895-C1F5B7B1233A}"/>
            </c:ext>
          </c:extLst>
        </c:ser>
        <c:ser>
          <c:idx val="1"/>
          <c:order val="1"/>
          <c:tx>
            <c:v>bccU</c:v>
          </c:tx>
          <c:val>
            <c:numRef>
              <c:f>('EAM500'!$S$70,'EAM500'!$S$76,'EAM500'!$S$82)</c:f>
              <c:numCache>
                <c:formatCode>General</c:formatCode>
                <c:ptCount val="3"/>
                <c:pt idx="0">
                  <c:v>0.49614842603830961</c:v>
                </c:pt>
                <c:pt idx="1">
                  <c:v>0.31786805018608971</c:v>
                </c:pt>
                <c:pt idx="2">
                  <c:v>0.6693722008481513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F-BA4B-A895-C1F5B7B1233A}"/>
            </c:ext>
          </c:extLst>
        </c:ser>
        <c:ser>
          <c:idx val="2"/>
          <c:order val="2"/>
          <c:tx>
            <c:v>bccMo</c:v>
          </c:tx>
          <c:val>
            <c:numRef>
              <c:f>('EAM500'!$S$90,'EAM500'!$S$96,'EAM500'!$S$102)</c:f>
              <c:numCache>
                <c:formatCode>General</c:formatCode>
                <c:ptCount val="3"/>
                <c:pt idx="0">
                  <c:v>1.7825191405539655</c:v>
                </c:pt>
                <c:pt idx="1">
                  <c:v>1.6141146221149252</c:v>
                </c:pt>
                <c:pt idx="2">
                  <c:v>1.6524958939622345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EF-BA4B-A895-C1F5B7B12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362368"/>
        <c:axId val="519365120"/>
      </c:lineChart>
      <c:catAx>
        <c:axId val="51936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365120"/>
        <c:crosses val="autoZero"/>
        <c:auto val="1"/>
        <c:lblAlgn val="ctr"/>
        <c:lblOffset val="100"/>
        <c:noMultiLvlLbl val="0"/>
      </c:catAx>
      <c:valAx>
        <c:axId val="519365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36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52810804899388"/>
                  <c:y val="1.0882910469524601E-2"/>
                </c:manualLayout>
              </c:layout>
              <c:numFmt formatCode="General" sourceLinked="0"/>
            </c:trendlineLbl>
          </c:trendline>
          <c:xVal>
            <c:numRef>
              <c:f>'EAM1000'!$O$34:$O$43</c:f>
              <c:numCache>
                <c:formatCode>General</c:formatCode>
                <c:ptCount val="10"/>
                <c:pt idx="0">
                  <c:v>0.221</c:v>
                </c:pt>
                <c:pt idx="1">
                  <c:v>0.2205</c:v>
                </c:pt>
                <c:pt idx="2">
                  <c:v>0.216</c:v>
                </c:pt>
                <c:pt idx="3">
                  <c:v>0.224</c:v>
                </c:pt>
                <c:pt idx="4">
                  <c:v>0.2235</c:v>
                </c:pt>
                <c:pt idx="5">
                  <c:v>0.2225</c:v>
                </c:pt>
                <c:pt idx="6">
                  <c:v>0.24299999999999999</c:v>
                </c:pt>
                <c:pt idx="7">
                  <c:v>0.22750000000000001</c:v>
                </c:pt>
                <c:pt idx="8">
                  <c:v>0.23100000000000001</c:v>
                </c:pt>
                <c:pt idx="9">
                  <c:v>0.21299999999999999</c:v>
                </c:pt>
              </c:numCache>
            </c:numRef>
          </c:xVal>
          <c:yVal>
            <c:numRef>
              <c:f>'EAM1000'!$K$34:$K$43</c:f>
              <c:numCache>
                <c:formatCode>General</c:formatCode>
                <c:ptCount val="10"/>
                <c:pt idx="0">
                  <c:v>-4.4685970975</c:v>
                </c:pt>
                <c:pt idx="1">
                  <c:v>-4.4692988634999997</c:v>
                </c:pt>
                <c:pt idx="2">
                  <c:v>-4.4594233855000001</c:v>
                </c:pt>
                <c:pt idx="3">
                  <c:v>-4.4783804735000006</c:v>
                </c:pt>
                <c:pt idx="4">
                  <c:v>-4.4761187765000008</c:v>
                </c:pt>
                <c:pt idx="5">
                  <c:v>-4.4739754295000003</c:v>
                </c:pt>
                <c:pt idx="6">
                  <c:v>-4.5237662555</c:v>
                </c:pt>
                <c:pt idx="7">
                  <c:v>-4.4869542695</c:v>
                </c:pt>
                <c:pt idx="8">
                  <c:v>-4.4939873700000001</c:v>
                </c:pt>
                <c:pt idx="9">
                  <c:v>-4.450270787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2D-CA45-B765-B8C785D8E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071936"/>
        <c:axId val="651074256"/>
      </c:scatterChart>
      <c:valAx>
        <c:axId val="65107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1074256"/>
        <c:crosses val="autoZero"/>
        <c:crossBetween val="midCat"/>
      </c:valAx>
      <c:valAx>
        <c:axId val="651074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1071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'EAM1000'!$X$67:$X$69</c:f>
              <c:strCache>
                <c:ptCount val="3"/>
                <c:pt idx="0">
                  <c:v>sigma210</c:v>
                </c:pt>
                <c:pt idx="1">
                  <c:v>sigma310</c:v>
                </c:pt>
                <c:pt idx="2">
                  <c:v>sigma510</c:v>
                </c:pt>
              </c:strCache>
            </c:strRef>
          </c:cat>
          <c:val>
            <c:numRef>
              <c:f>'EAM1000'!$Y$67:$Y$69</c:f>
              <c:numCache>
                <c:formatCode>General</c:formatCode>
                <c:ptCount val="3"/>
                <c:pt idx="0">
                  <c:v>0.49939489348485183</c:v>
                </c:pt>
                <c:pt idx="1">
                  <c:v>0.4491580804743463</c:v>
                </c:pt>
                <c:pt idx="2">
                  <c:v>0.48128293456136795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4-7F46-9400-DF57551289B3}"/>
            </c:ext>
          </c:extLst>
        </c:ser>
        <c:ser>
          <c:idx val="1"/>
          <c:order val="1"/>
          <c:tx>
            <c:v>bccU</c:v>
          </c:tx>
          <c:cat>
            <c:strRef>
              <c:f>'EAM1000'!$X$67:$X$69</c:f>
              <c:strCache>
                <c:ptCount val="3"/>
                <c:pt idx="0">
                  <c:v>sigma210</c:v>
                </c:pt>
                <c:pt idx="1">
                  <c:v>sigma310</c:v>
                </c:pt>
                <c:pt idx="2">
                  <c:v>sigma510</c:v>
                </c:pt>
              </c:strCache>
            </c:strRef>
          </c:cat>
          <c:val>
            <c:numRef>
              <c:f>('EAM1000'!$S$78,'EAM1000'!$S$84,'EAM1000'!$S$90)</c:f>
              <c:numCache>
                <c:formatCode>General</c:formatCode>
                <c:ptCount val="3"/>
                <c:pt idx="0">
                  <c:v>0.78549384012825973</c:v>
                </c:pt>
                <c:pt idx="1">
                  <c:v>0.60414693698711219</c:v>
                </c:pt>
                <c:pt idx="2">
                  <c:v>0.71235950144705851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4-7F46-9400-DF57551289B3}"/>
            </c:ext>
          </c:extLst>
        </c:ser>
        <c:ser>
          <c:idx val="2"/>
          <c:order val="2"/>
          <c:tx>
            <c:v>bccMo</c:v>
          </c:tx>
          <c:cat>
            <c:strRef>
              <c:f>'EAM1000'!$X$67:$X$69</c:f>
              <c:strCache>
                <c:ptCount val="3"/>
                <c:pt idx="0">
                  <c:v>sigma210</c:v>
                </c:pt>
                <c:pt idx="1">
                  <c:v>sigma310</c:v>
                </c:pt>
                <c:pt idx="2">
                  <c:v>sigma510</c:v>
                </c:pt>
              </c:strCache>
            </c:strRef>
          </c:cat>
          <c:val>
            <c:numRef>
              <c:f>('EAM1000'!$S$98,'EAM1000'!$S$104,'EAM1000'!$S$110)</c:f>
              <c:numCache>
                <c:formatCode>General</c:formatCode>
                <c:ptCount val="3"/>
                <c:pt idx="0">
                  <c:v>1.7460132939804383</c:v>
                </c:pt>
                <c:pt idx="1">
                  <c:v>1.5812740836067689</c:v>
                </c:pt>
                <c:pt idx="2">
                  <c:v>1.6444414190349725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C4-7F46-9400-DF575512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100464"/>
        <c:axId val="651102784"/>
      </c:lineChart>
      <c:catAx>
        <c:axId val="65110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1102784"/>
        <c:crosses val="autoZero"/>
        <c:auto val="1"/>
        <c:lblAlgn val="ctr"/>
        <c:lblOffset val="100"/>
        <c:noMultiLvlLbl val="0"/>
      </c:catAx>
      <c:valAx>
        <c:axId val="651102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1100464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U10Mo</c:v>
          </c:tx>
          <c:cat>
            <c:strRef>
              <c:f>('EAM1000'!$H$120,'EAM1000'!$H$126,'EAM1000'!$H$132,'EAM1000'!$H$144,'EAM1000'!$H$150,'EAM1000'!$H$156)</c:f>
              <c:strCache>
                <c:ptCount val="6"/>
                <c:pt idx="0">
                  <c:v>sigma210</c:v>
                </c:pt>
                <c:pt idx="1">
                  <c:v>sigma310</c:v>
                </c:pt>
                <c:pt idx="2">
                  <c:v>sigma510</c:v>
                </c:pt>
                <c:pt idx="3">
                  <c:v>100</c:v>
                </c:pt>
                <c:pt idx="4">
                  <c:v>110</c:v>
                </c:pt>
                <c:pt idx="5">
                  <c:v>111</c:v>
                </c:pt>
              </c:strCache>
            </c:strRef>
          </c:cat>
          <c:val>
            <c:numRef>
              <c:f>('EAM1000'!$V$125,'EAM1000'!$V$131,'EAM1000'!$V$137,'EAM1000'!$V$149,'EAM1000'!$V$155,'EAM1000'!$V$161)</c:f>
              <c:numCache>
                <c:formatCode>General</c:formatCode>
                <c:ptCount val="6"/>
                <c:pt idx="0">
                  <c:v>1.2040057515599389</c:v>
                </c:pt>
                <c:pt idx="1">
                  <c:v>1.2578833945446488</c:v>
                </c:pt>
                <c:pt idx="2">
                  <c:v>1.271018535210342</c:v>
                </c:pt>
                <c:pt idx="3">
                  <c:v>1.2553897319714462</c:v>
                </c:pt>
                <c:pt idx="4">
                  <c:v>1.0126962612621428</c:v>
                </c:pt>
                <c:pt idx="5">
                  <c:v>1.2651490517189261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1-264F-A0C9-8DA9A8808244}"/>
            </c:ext>
          </c:extLst>
        </c:ser>
        <c:ser>
          <c:idx val="1"/>
          <c:order val="1"/>
          <c:tx>
            <c:v>bccU</c:v>
          </c:tx>
          <c:val>
            <c:numRef>
              <c:f>('EAM1000'!$S$168,'EAM1000'!$S$174,'EAM1000'!$S$180,'EAM1000'!$S$186,'EAM1000'!$S$192,'EAM1000'!$S$198)</c:f>
              <c:numCache>
                <c:formatCode>General</c:formatCode>
                <c:ptCount val="6"/>
                <c:pt idx="0">
                  <c:v>1.1460402728520804</c:v>
                </c:pt>
                <c:pt idx="1">
                  <c:v>1.208499615153088</c:v>
                </c:pt>
                <c:pt idx="2">
                  <c:v>1.2304279933796887</c:v>
                </c:pt>
                <c:pt idx="3">
                  <c:v>1.2152531709697258</c:v>
                </c:pt>
                <c:pt idx="4">
                  <c:v>0.95828197338263943</c:v>
                </c:pt>
                <c:pt idx="5">
                  <c:v>1.1804594913626278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1-264F-A0C9-8DA9A8808244}"/>
            </c:ext>
          </c:extLst>
        </c:ser>
        <c:ser>
          <c:idx val="2"/>
          <c:order val="2"/>
          <c:tx>
            <c:v>bccMo</c:v>
          </c:tx>
          <c:val>
            <c:numRef>
              <c:f>('EAM1000'!$S$206,'EAM1000'!$S$212,'EAM1000'!$S$218,'EAM1000'!$S$224,'EAM1000'!$S$230,'EAM1000'!$S$236)</c:f>
              <c:numCache>
                <c:formatCode>General</c:formatCode>
                <c:ptCount val="6"/>
                <c:pt idx="0">
                  <c:v>3.1299211276972807</c:v>
                </c:pt>
                <c:pt idx="1">
                  <c:v>3.1748978393592968</c:v>
                </c:pt>
                <c:pt idx="2">
                  <c:v>3.1928323092375943</c:v>
                </c:pt>
                <c:pt idx="3">
                  <c:v>3.1359820580461455</c:v>
                </c:pt>
                <c:pt idx="4">
                  <c:v>2.8025881701979851</c:v>
                </c:pt>
                <c:pt idx="5">
                  <c:v>3.2922733773985442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91-264F-A0C9-8DA9A8808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130368"/>
        <c:axId val="651132688"/>
      </c:lineChart>
      <c:catAx>
        <c:axId val="65113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1132688"/>
        <c:crosses val="autoZero"/>
        <c:auto val="1"/>
        <c:lblAlgn val="ctr"/>
        <c:lblOffset val="100"/>
        <c:noMultiLvlLbl val="0"/>
      </c:catAx>
      <c:valAx>
        <c:axId val="651132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1130368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U10Mo</c:v>
          </c:tx>
          <c:spPr>
            <a:effectLst/>
          </c:spPr>
          <c:marker>
            <c:spPr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('EAM1000'!$W$52,'EAM1000'!$W$58,'EAM1000'!$W$64)</c:f>
                <c:numCache>
                  <c:formatCode>General</c:formatCode>
                  <c:ptCount val="3"/>
                  <c:pt idx="0">
                    <c:v>5.2895328241785437E-2</c:v>
                  </c:pt>
                  <c:pt idx="1">
                    <c:v>8.9529997848180956E-2</c:v>
                  </c:pt>
                  <c:pt idx="2">
                    <c:v>2.3068327058515633E-2</c:v>
                  </c:pt>
                </c:numCache>
              </c:numRef>
            </c:plus>
            <c:minus>
              <c:numRef>
                <c:f>('EAM1000'!$W$52,'EAM1000'!$W$58,'EAM1000'!$W$64)</c:f>
                <c:numCache>
                  <c:formatCode>General</c:formatCode>
                  <c:ptCount val="3"/>
                  <c:pt idx="0">
                    <c:v>5.2895328241785437E-2</c:v>
                  </c:pt>
                  <c:pt idx="1">
                    <c:v>8.9529997848180956E-2</c:v>
                  </c:pt>
                  <c:pt idx="2">
                    <c:v>2.3068327058515633E-2</c:v>
                  </c:pt>
                </c:numCache>
              </c:numRef>
            </c:minus>
          </c:errBars>
          <c:cat>
            <c:strRef>
              <c:f>([1]ADP1000!$H$37,[1]ADP1000!$H$43,[1]ADP1000!$H$49)</c:f>
              <c:strCache>
                <c:ptCount val="3"/>
                <c:pt idx="0">
                  <c:v>sigma210</c:v>
                </c:pt>
                <c:pt idx="1">
                  <c:v>sigma310</c:v>
                </c:pt>
                <c:pt idx="2">
                  <c:v>sigma510</c:v>
                </c:pt>
              </c:strCache>
            </c:strRef>
          </c:cat>
          <c:val>
            <c:numRef>
              <c:f>'EAM1000'!$Y$67:$Y$69</c:f>
              <c:numCache>
                <c:formatCode>General</c:formatCode>
                <c:ptCount val="3"/>
                <c:pt idx="0">
                  <c:v>0.49939489348485183</c:v>
                </c:pt>
                <c:pt idx="1">
                  <c:v>0.4491580804743463</c:v>
                </c:pt>
                <c:pt idx="2">
                  <c:v>0.48128293456136795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2-EB4E-BE64-96823D00519F}"/>
            </c:ext>
          </c:extLst>
        </c:ser>
        <c:ser>
          <c:idx val="1"/>
          <c:order val="1"/>
          <c:tx>
            <c:v>bccU</c:v>
          </c:tx>
          <c:spPr>
            <a:effectLst/>
          </c:spPr>
          <c:marker>
            <c:spPr>
              <a:effectLst/>
            </c:spPr>
          </c:marker>
          <c:val>
            <c:numRef>
              <c:f>'EAM1000'!$Z$67:$Z$69</c:f>
              <c:numCache>
                <c:formatCode>General</c:formatCode>
                <c:ptCount val="3"/>
                <c:pt idx="0">
                  <c:v>0.78549384012825973</c:v>
                </c:pt>
                <c:pt idx="1">
                  <c:v>0.60414693698711219</c:v>
                </c:pt>
                <c:pt idx="2">
                  <c:v>0.71235950144705851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02-EB4E-BE64-96823D00519F}"/>
            </c:ext>
          </c:extLst>
        </c:ser>
        <c:ser>
          <c:idx val="2"/>
          <c:order val="2"/>
          <c:tx>
            <c:v>bccMo</c:v>
          </c:tx>
          <c:spPr>
            <a:effectLst/>
          </c:spPr>
          <c:marker>
            <c:spPr>
              <a:effectLst/>
            </c:spPr>
          </c:marker>
          <c:val>
            <c:numRef>
              <c:f>'EAM1000'!$AA$67:$AA$69</c:f>
              <c:numCache>
                <c:formatCode>General</c:formatCode>
                <c:ptCount val="3"/>
                <c:pt idx="0">
                  <c:v>1.7460132939804383</c:v>
                </c:pt>
                <c:pt idx="1">
                  <c:v>1.5812740836067689</c:v>
                </c:pt>
                <c:pt idx="2">
                  <c:v>1.6444414190349725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02-EB4E-BE64-96823D005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876256"/>
        <c:axId val="536878048"/>
      </c:lineChart>
      <c:catAx>
        <c:axId val="53687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878048"/>
        <c:crosses val="autoZero"/>
        <c:auto val="1"/>
        <c:lblAlgn val="ctr"/>
        <c:lblOffset val="100"/>
        <c:noMultiLvlLbl val="0"/>
      </c:catAx>
      <c:valAx>
        <c:axId val="5368780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 Energy (J/m^2)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36876256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902173913043"/>
          <c:y val="2.7777777777777801E-2"/>
          <c:w val="0.674964053406368"/>
          <c:h val="0.82870370370370405"/>
        </c:manualLayout>
      </c:layout>
      <c:lineChart>
        <c:grouping val="standard"/>
        <c:varyColors val="0"/>
        <c:ser>
          <c:idx val="0"/>
          <c:order val="0"/>
          <c:tx>
            <c:v>U10Mo</c:v>
          </c:tx>
          <c:spPr>
            <a:effectLst/>
          </c:spPr>
          <c:marker>
            <c:spPr>
              <a:effectLst/>
            </c:spPr>
          </c:marker>
          <c:cat>
            <c:strRef>
              <c:f>([1]ADP1000!$H$175,[1]ADP1000!$H$181,[1]ADP1000!$H$187,[1]ADP1000!$H$199,[1]ADP1000!$H$205,[1]ADP1000!$H$211)</c:f>
              <c:strCache>
                <c:ptCount val="6"/>
                <c:pt idx="0">
                  <c:v>sigma210</c:v>
                </c:pt>
                <c:pt idx="1">
                  <c:v>sigma310</c:v>
                </c:pt>
                <c:pt idx="2">
                  <c:v>sigma510</c:v>
                </c:pt>
                <c:pt idx="3">
                  <c:v>100</c:v>
                </c:pt>
                <c:pt idx="4">
                  <c:v>110</c:v>
                </c:pt>
                <c:pt idx="5">
                  <c:v>111</c:v>
                </c:pt>
              </c:strCache>
            </c:strRef>
          </c:cat>
          <c:val>
            <c:numRef>
              <c:f>'EAM1000'!$Y$119:$Y$124</c:f>
              <c:numCache>
                <c:formatCode>General</c:formatCode>
                <c:ptCount val="6"/>
                <c:pt idx="0">
                  <c:v>1.2040057515599389</c:v>
                </c:pt>
                <c:pt idx="1">
                  <c:v>1.2578833945446488</c:v>
                </c:pt>
                <c:pt idx="2">
                  <c:v>1.271018535210342</c:v>
                </c:pt>
                <c:pt idx="3">
                  <c:v>1.2553897319714462</c:v>
                </c:pt>
                <c:pt idx="4">
                  <c:v>1.0126962612621428</c:v>
                </c:pt>
                <c:pt idx="5">
                  <c:v>1.2651490517189261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9-DB48-8210-D343DED4116D}"/>
            </c:ext>
          </c:extLst>
        </c:ser>
        <c:ser>
          <c:idx val="1"/>
          <c:order val="1"/>
          <c:tx>
            <c:v>bccU</c:v>
          </c:tx>
          <c:spPr>
            <a:effectLst/>
          </c:spPr>
          <c:marker>
            <c:spPr>
              <a:effectLst/>
            </c:spPr>
          </c:marker>
          <c:val>
            <c:numRef>
              <c:f>'EAM1000'!$Z$119:$Z$124</c:f>
              <c:numCache>
                <c:formatCode>General</c:formatCode>
                <c:ptCount val="6"/>
                <c:pt idx="0">
                  <c:v>1.1460402728520804</c:v>
                </c:pt>
                <c:pt idx="1">
                  <c:v>1.208499615153088</c:v>
                </c:pt>
                <c:pt idx="2">
                  <c:v>1.2304279933796887</c:v>
                </c:pt>
                <c:pt idx="3">
                  <c:v>1.2152531709697258</c:v>
                </c:pt>
                <c:pt idx="4">
                  <c:v>0.95828197338263943</c:v>
                </c:pt>
                <c:pt idx="5">
                  <c:v>1.1804594913626278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89-DB48-8210-D343DED4116D}"/>
            </c:ext>
          </c:extLst>
        </c:ser>
        <c:ser>
          <c:idx val="2"/>
          <c:order val="2"/>
          <c:tx>
            <c:v>bccMo</c:v>
          </c:tx>
          <c:spPr>
            <a:effectLst/>
          </c:spPr>
          <c:marker>
            <c:spPr>
              <a:effectLst/>
            </c:spPr>
          </c:marker>
          <c:val>
            <c:numRef>
              <c:f>'EAM1000'!$AA$119:$AA$124</c:f>
              <c:numCache>
                <c:formatCode>General</c:formatCode>
                <c:ptCount val="6"/>
                <c:pt idx="0">
                  <c:v>3.1299211276972807</c:v>
                </c:pt>
                <c:pt idx="1">
                  <c:v>3.1748978393592968</c:v>
                </c:pt>
                <c:pt idx="2">
                  <c:v>3.1928323092375943</c:v>
                </c:pt>
                <c:pt idx="3">
                  <c:v>3.1359820580461455</c:v>
                </c:pt>
                <c:pt idx="4">
                  <c:v>2.8025881701979851</c:v>
                </c:pt>
                <c:pt idx="5">
                  <c:v>3.2922733773985442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89-DB48-8210-D343DED41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907312"/>
        <c:axId val="536909792"/>
      </c:lineChart>
      <c:catAx>
        <c:axId val="536907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909792"/>
        <c:crosses val="autoZero"/>
        <c:auto val="1"/>
        <c:lblAlgn val="ctr"/>
        <c:lblOffset val="100"/>
        <c:noMultiLvlLbl val="0"/>
      </c:catAx>
      <c:valAx>
        <c:axId val="5369097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Free Surface Energy (J/m^2)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6907312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0976377952755904E-2"/>
                  <c:y val="0.138182779235929"/>
                </c:manualLayout>
              </c:layout>
              <c:numFmt formatCode="General" sourceLinked="0"/>
            </c:trendlineLbl>
          </c:trendline>
          <c:xVal>
            <c:numRef>
              <c:f>'EAM1000'!$O$34:$O$43</c:f>
              <c:numCache>
                <c:formatCode>General</c:formatCode>
                <c:ptCount val="10"/>
                <c:pt idx="0">
                  <c:v>0.221</c:v>
                </c:pt>
                <c:pt idx="1">
                  <c:v>0.2205</c:v>
                </c:pt>
                <c:pt idx="2">
                  <c:v>0.216</c:v>
                </c:pt>
                <c:pt idx="3">
                  <c:v>0.224</c:v>
                </c:pt>
                <c:pt idx="4">
                  <c:v>0.2235</c:v>
                </c:pt>
                <c:pt idx="5">
                  <c:v>0.2225</c:v>
                </c:pt>
                <c:pt idx="6">
                  <c:v>0.24299999999999999</c:v>
                </c:pt>
                <c:pt idx="7">
                  <c:v>0.22750000000000001</c:v>
                </c:pt>
                <c:pt idx="8">
                  <c:v>0.23100000000000001</c:v>
                </c:pt>
                <c:pt idx="9">
                  <c:v>0.21299999999999999</c:v>
                </c:pt>
              </c:numCache>
            </c:numRef>
          </c:xVal>
          <c:yVal>
            <c:numRef>
              <c:f>'EAM1000'!$N$34:$N$43</c:f>
              <c:numCache>
                <c:formatCode>General</c:formatCode>
                <c:ptCount val="10"/>
                <c:pt idx="0">
                  <c:v>0.17299945916495016</c:v>
                </c:pt>
                <c:pt idx="1">
                  <c:v>0.14203073054949983</c:v>
                </c:pt>
                <c:pt idx="2">
                  <c:v>0.14502735340962478</c:v>
                </c:pt>
                <c:pt idx="3">
                  <c:v>0.13570066260544944</c:v>
                </c:pt>
                <c:pt idx="4">
                  <c:v>0.15309584091317424</c:v>
                </c:pt>
                <c:pt idx="5">
                  <c:v>0.21302157108812481</c:v>
                </c:pt>
                <c:pt idx="6">
                  <c:v>0.18249153947977514</c:v>
                </c:pt>
                <c:pt idx="7">
                  <c:v>0.18078193669647499</c:v>
                </c:pt>
                <c:pt idx="8">
                  <c:v>0.20814311189585011</c:v>
                </c:pt>
                <c:pt idx="9">
                  <c:v>0.25323546592382423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32-1948-A94F-9A64AFDF9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33232"/>
        <c:axId val="536935712"/>
      </c:scatterChart>
      <c:valAx>
        <c:axId val="53693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6935712"/>
        <c:crosses val="autoZero"/>
        <c:crossBetween val="midCat"/>
      </c:valAx>
      <c:valAx>
        <c:axId val="536935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36933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'atom_swap Xe (EAM)'!$B$3:$B$22</c:f>
              <c:numCache>
                <c:formatCode>General</c:formatCode>
                <c:ptCount val="20"/>
                <c:pt idx="0">
                  <c:v>-87.368499999999997</c:v>
                </c:pt>
                <c:pt idx="1">
                  <c:v>-78.171800000000005</c:v>
                </c:pt>
                <c:pt idx="2">
                  <c:v>-68.975099999999998</c:v>
                </c:pt>
                <c:pt idx="3">
                  <c:v>-59.778399999999998</c:v>
                </c:pt>
                <c:pt idx="4">
                  <c:v>-50.581800000000001</c:v>
                </c:pt>
                <c:pt idx="5">
                  <c:v>-41.385100000000001</c:v>
                </c:pt>
                <c:pt idx="6">
                  <c:v>-32.188400000000001</c:v>
                </c:pt>
                <c:pt idx="7">
                  <c:v>-22.991700000000002</c:v>
                </c:pt>
                <c:pt idx="8">
                  <c:v>-13.795</c:v>
                </c:pt>
                <c:pt idx="9">
                  <c:v>-4.5983400000000003</c:v>
                </c:pt>
                <c:pt idx="10">
                  <c:v>4.5983400000000003</c:v>
                </c:pt>
                <c:pt idx="11">
                  <c:v>13.795</c:v>
                </c:pt>
                <c:pt idx="12">
                  <c:v>22.991700000000002</c:v>
                </c:pt>
                <c:pt idx="13">
                  <c:v>32.188400000000001</c:v>
                </c:pt>
                <c:pt idx="14">
                  <c:v>41.385100000000001</c:v>
                </c:pt>
                <c:pt idx="15">
                  <c:v>50.581800000000001</c:v>
                </c:pt>
                <c:pt idx="16">
                  <c:v>59.778500000000001</c:v>
                </c:pt>
                <c:pt idx="17">
                  <c:v>68.975099999999998</c:v>
                </c:pt>
                <c:pt idx="18">
                  <c:v>78.171800000000005</c:v>
                </c:pt>
                <c:pt idx="19">
                  <c:v>87.368499999999997</c:v>
                </c:pt>
              </c:numCache>
            </c:numRef>
          </c:xVal>
          <c:yVal>
            <c:numRef>
              <c:f>'atom_swap Xe (EAM)'!$C$3:$C$22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6</c:v>
                </c:pt>
                <c:pt idx="11">
                  <c:v>5</c:v>
                </c:pt>
                <c:pt idx="12">
                  <c:v>3</c:v>
                </c:pt>
                <c:pt idx="13">
                  <c:v>8</c:v>
                </c:pt>
                <c:pt idx="14">
                  <c:v>1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3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6-C948-8827-9A3D0CDE508D}"/>
            </c:ext>
          </c:extLst>
        </c:ser>
        <c:ser>
          <c:idx val="1"/>
          <c:order val="1"/>
          <c:xVal>
            <c:numRef>
              <c:f>'atom_swap Xe (EAM)'!$D$3:$D$22</c:f>
              <c:numCache>
                <c:formatCode>General</c:formatCode>
                <c:ptCount val="20"/>
                <c:pt idx="0">
                  <c:v>-87.374700000000004</c:v>
                </c:pt>
                <c:pt idx="1">
                  <c:v>-78.177300000000002</c:v>
                </c:pt>
                <c:pt idx="2">
                  <c:v>-68.98</c:v>
                </c:pt>
                <c:pt idx="3">
                  <c:v>-59.782699999999998</c:v>
                </c:pt>
                <c:pt idx="4">
                  <c:v>-50.585299999999997</c:v>
                </c:pt>
                <c:pt idx="5">
                  <c:v>-41.387999999999998</c:v>
                </c:pt>
                <c:pt idx="6">
                  <c:v>-32.1907</c:v>
                </c:pt>
                <c:pt idx="7">
                  <c:v>-22.993300000000001</c:v>
                </c:pt>
                <c:pt idx="8">
                  <c:v>-13.795999999999999</c:v>
                </c:pt>
                <c:pt idx="9">
                  <c:v>-4.5986700000000003</c:v>
                </c:pt>
                <c:pt idx="10">
                  <c:v>4.5986599999999997</c:v>
                </c:pt>
                <c:pt idx="11">
                  <c:v>13.795999999999999</c:v>
                </c:pt>
                <c:pt idx="12">
                  <c:v>22.993300000000001</c:v>
                </c:pt>
                <c:pt idx="13">
                  <c:v>32.1907</c:v>
                </c:pt>
                <c:pt idx="14">
                  <c:v>41.387999999999998</c:v>
                </c:pt>
                <c:pt idx="15">
                  <c:v>50.585299999999997</c:v>
                </c:pt>
                <c:pt idx="16">
                  <c:v>59.782699999999998</c:v>
                </c:pt>
                <c:pt idx="17">
                  <c:v>68.98</c:v>
                </c:pt>
                <c:pt idx="18">
                  <c:v>78.177300000000002</c:v>
                </c:pt>
                <c:pt idx="19">
                  <c:v>87.374600000000001</c:v>
                </c:pt>
              </c:numCache>
            </c:numRef>
          </c:xVal>
          <c:yVal>
            <c:numRef>
              <c:f>'atom_swap Xe (EAM)'!$E$3:$E$22</c:f>
              <c:numCache>
                <c:formatCode>General</c:formatCode>
                <c:ptCount val="20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14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2</c:v>
                </c:pt>
                <c:pt idx="16">
                  <c:v>6</c:v>
                </c:pt>
                <c:pt idx="17">
                  <c:v>5</c:v>
                </c:pt>
                <c:pt idx="18">
                  <c:v>0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F6-C948-8827-9A3D0CDE5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003648"/>
        <c:axId val="411005968"/>
      </c:scatterChart>
      <c:valAx>
        <c:axId val="41100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1005968"/>
        <c:crosses val="autoZero"/>
        <c:crossBetween val="midCat"/>
      </c:valAx>
      <c:valAx>
        <c:axId val="411005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1100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23</xdr:row>
      <xdr:rowOff>25400</xdr:rowOff>
    </xdr:from>
    <xdr:to>
      <xdr:col>21</xdr:col>
      <xdr:colOff>76200</xdr:colOff>
      <xdr:row>37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E814E6-4A7E-9F45-B59E-EEDD8ED60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374650</xdr:colOff>
      <xdr:row>65</xdr:row>
      <xdr:rowOff>50800</xdr:rowOff>
    </xdr:from>
    <xdr:to>
      <xdr:col>24</xdr:col>
      <xdr:colOff>819150</xdr:colOff>
      <xdr:row>79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C90AF8-8E32-EB4A-8254-9E0503FA2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107950</xdr:colOff>
      <xdr:row>21</xdr:row>
      <xdr:rowOff>88900</xdr:rowOff>
    </xdr:from>
    <xdr:to>
      <xdr:col>21</xdr:col>
      <xdr:colOff>552450</xdr:colOff>
      <xdr:row>35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ACADCF-FD91-9A46-812F-3C0DD0163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82550</xdr:colOff>
      <xdr:row>72</xdr:row>
      <xdr:rowOff>165100</xdr:rowOff>
    </xdr:from>
    <xdr:to>
      <xdr:col>25</xdr:col>
      <xdr:colOff>527050</xdr:colOff>
      <xdr:row>87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DBDE08-6E59-264E-A6B4-A54D09616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69850</xdr:colOff>
      <xdr:row>92</xdr:row>
      <xdr:rowOff>38100</xdr:rowOff>
    </xdr:from>
    <xdr:to>
      <xdr:col>25</xdr:col>
      <xdr:colOff>514350</xdr:colOff>
      <xdr:row>106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BE578E-2794-B644-B68A-969FF0292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584200</xdr:colOff>
      <xdr:row>70</xdr:row>
      <xdr:rowOff>25400</xdr:rowOff>
    </xdr:from>
    <xdr:to>
      <xdr:col>34</xdr:col>
      <xdr:colOff>211667</xdr:colOff>
      <xdr:row>89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864F51-B72B-2F41-BF81-4D525AD92F5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92</xdr:row>
      <xdr:rowOff>0</xdr:rowOff>
    </xdr:from>
    <xdr:to>
      <xdr:col>33</xdr:col>
      <xdr:colOff>452967</xdr:colOff>
      <xdr:row>111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D08650-41E9-4F4F-B8A4-6FB519DD6E5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22</xdr:row>
      <xdr:rowOff>0</xdr:rowOff>
    </xdr:from>
    <xdr:to>
      <xdr:col>27</xdr:col>
      <xdr:colOff>444500</xdr:colOff>
      <xdr:row>36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7FC90D-2453-FA43-B83F-48F42FB35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19</xdr:row>
      <xdr:rowOff>0</xdr:rowOff>
    </xdr:from>
    <xdr:to>
      <xdr:col>5</xdr:col>
      <xdr:colOff>635000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E559B-E0C3-DD4E-A309-3638DB8FD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</xdr:colOff>
      <xdr:row>21</xdr:row>
      <xdr:rowOff>38100</xdr:rowOff>
    </xdr:from>
    <xdr:to>
      <xdr:col>11</xdr:col>
      <xdr:colOff>495300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8F18FB-C109-5446-947A-8CFEB0B0D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711200</xdr:colOff>
      <xdr:row>10</xdr:row>
      <xdr:rowOff>25400</xdr:rowOff>
    </xdr:from>
    <xdr:to>
      <xdr:col>16</xdr:col>
      <xdr:colOff>215900</xdr:colOff>
      <xdr:row>22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9AF752-5CFA-CA42-88A8-6C119C401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431800</xdr:colOff>
      <xdr:row>22</xdr:row>
      <xdr:rowOff>177800</xdr:rowOff>
    </xdr:from>
    <xdr:to>
      <xdr:col>19</xdr:col>
      <xdr:colOff>546100</xdr:colOff>
      <xdr:row>34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9A1B65-D6F0-D047-A8B5-28AEE8CDA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254000</xdr:colOff>
      <xdr:row>6</xdr:row>
      <xdr:rowOff>139700</xdr:rowOff>
    </xdr:from>
    <xdr:to>
      <xdr:col>26</xdr:col>
      <xdr:colOff>698500</xdr:colOff>
      <xdr:row>21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570A49-4D27-A947-91F9-EFB3E1AB3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571500</xdr:colOff>
      <xdr:row>23</xdr:row>
      <xdr:rowOff>25400</xdr:rowOff>
    </xdr:from>
    <xdr:to>
      <xdr:col>27</xdr:col>
      <xdr:colOff>190500</xdr:colOff>
      <xdr:row>37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CF116C-E9A2-6042-B543-4878F92D9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mo_interfa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P500"/>
      <sheetName val="ADP600"/>
      <sheetName val="ADP800"/>
      <sheetName val="ADP1000"/>
      <sheetName val="ADP1200"/>
      <sheetName val="U5MoADP"/>
      <sheetName val="U15MoADP"/>
      <sheetName val="U50MoADP"/>
      <sheetName val="ADP swelling 500K"/>
      <sheetName val="atom swap"/>
      <sheetName val="summary"/>
    </sheetNames>
    <sheetDataSet>
      <sheetData sheetId="0"/>
      <sheetData sheetId="1"/>
      <sheetData sheetId="2"/>
      <sheetData sheetId="3">
        <row r="37">
          <cell r="H37" t="str">
            <v>sigma210</v>
          </cell>
        </row>
        <row r="43">
          <cell r="H43" t="str">
            <v>sigma310</v>
          </cell>
        </row>
        <row r="49">
          <cell r="H49" t="str">
            <v>sigma510</v>
          </cell>
        </row>
        <row r="175">
          <cell r="H175" t="str">
            <v>sigma210</v>
          </cell>
        </row>
        <row r="181">
          <cell r="H181" t="str">
            <v>sigma310</v>
          </cell>
        </row>
        <row r="187">
          <cell r="H187" t="str">
            <v>sigma510</v>
          </cell>
        </row>
        <row r="199">
          <cell r="H199">
            <v>100</v>
          </cell>
        </row>
        <row r="205">
          <cell r="H205">
            <v>110</v>
          </cell>
        </row>
        <row r="211">
          <cell r="H211">
            <v>111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7"/>
  <sheetViews>
    <sheetView topLeftCell="A9" workbookViewId="0">
      <selection activeCell="G33" sqref="G33"/>
    </sheetView>
  </sheetViews>
  <sheetFormatPr baseColWidth="10" defaultRowHeight="16" x14ac:dyDescent="0.2"/>
  <sheetData>
    <row r="1" spans="1:13" x14ac:dyDescent="0.2">
      <c r="A1" t="s">
        <v>37</v>
      </c>
      <c r="C1" t="s">
        <v>36</v>
      </c>
      <c r="D1" t="s">
        <v>35</v>
      </c>
      <c r="E1" t="s">
        <v>34</v>
      </c>
    </row>
    <row r="3" spans="1:13" x14ac:dyDescent="0.2">
      <c r="B3" t="s">
        <v>33</v>
      </c>
    </row>
    <row r="5" spans="1:13" x14ac:dyDescent="0.2">
      <c r="B5" t="s">
        <v>32</v>
      </c>
    </row>
    <row r="6" spans="1:13" x14ac:dyDescent="0.2">
      <c r="B6" t="s">
        <v>17</v>
      </c>
      <c r="H6" t="s">
        <v>16</v>
      </c>
    </row>
    <row r="7" spans="1:13" x14ac:dyDescent="0.2">
      <c r="B7" t="s">
        <v>11</v>
      </c>
      <c r="C7" t="s">
        <v>10</v>
      </c>
      <c r="D7" t="s">
        <v>28</v>
      </c>
      <c r="E7" t="s">
        <v>27</v>
      </c>
      <c r="F7" t="s">
        <v>31</v>
      </c>
      <c r="I7" t="s">
        <v>11</v>
      </c>
      <c r="J7" t="s">
        <v>10</v>
      </c>
      <c r="K7" t="s">
        <v>28</v>
      </c>
      <c r="L7" t="s">
        <v>27</v>
      </c>
      <c r="M7" t="s">
        <v>31</v>
      </c>
    </row>
    <row r="8" spans="1:13" x14ac:dyDescent="0.2">
      <c r="A8">
        <v>0</v>
      </c>
      <c r="B8">
        <v>-1036.8672999999999</v>
      </c>
      <c r="C8">
        <v>5616.9889999999996</v>
      </c>
      <c r="D8">
        <f>B8/250</f>
        <v>-4.1474691999999997</v>
      </c>
      <c r="E8">
        <f>C8/250</f>
        <v>22.467955999999997</v>
      </c>
      <c r="F8">
        <f>(E8*2)^(1/3)</f>
        <v>3.5552039527896242</v>
      </c>
      <c r="H8">
        <v>0</v>
      </c>
      <c r="I8">
        <v>-1732.3426999999999</v>
      </c>
      <c r="J8">
        <v>3897.3718394518601</v>
      </c>
      <c r="K8">
        <f>I8/250</f>
        <v>-6.9293708000000001</v>
      </c>
      <c r="L8">
        <f>J8/250</f>
        <v>15.589487357807441</v>
      </c>
      <c r="M8">
        <f>(L8*2)^(1/3)</f>
        <v>3.1474145145595958</v>
      </c>
    </row>
    <row r="9" spans="1:13" x14ac:dyDescent="0.2">
      <c r="A9">
        <v>500</v>
      </c>
      <c r="B9">
        <v>-8213.1250830000008</v>
      </c>
      <c r="C9">
        <v>44397.060403000003</v>
      </c>
      <c r="D9">
        <f>B9/2000</f>
        <v>-4.1065625415000007</v>
      </c>
      <c r="E9">
        <f>C9/2000</f>
        <v>22.198530201500002</v>
      </c>
      <c r="F9">
        <f>(E9*2)^(1/3)</f>
        <v>3.5409359565393244</v>
      </c>
      <c r="H9">
        <v>500</v>
      </c>
      <c r="I9">
        <v>-13722.919983</v>
      </c>
      <c r="J9">
        <v>31372.027397999998</v>
      </c>
      <c r="K9">
        <f>I9/2000</f>
        <v>-6.8614599915000003</v>
      </c>
      <c r="L9">
        <f>J9/2000</f>
        <v>15.686013698999998</v>
      </c>
      <c r="M9">
        <f>(L9*2)^(1/3)</f>
        <v>3.1538971634606736</v>
      </c>
    </row>
    <row r="10" spans="1:13" x14ac:dyDescent="0.2">
      <c r="B10">
        <v>-8213.0194850000007</v>
      </c>
      <c r="C10">
        <v>44398.742403999997</v>
      </c>
      <c r="D10">
        <f>B10/2000</f>
        <v>-4.1065097425000001</v>
      </c>
      <c r="E10">
        <f>C10/2000</f>
        <v>22.199371201999998</v>
      </c>
      <c r="F10">
        <f>(E10*2)^(1/3)</f>
        <v>3.5409806725824877</v>
      </c>
      <c r="I10">
        <v>-13723.159089000001</v>
      </c>
      <c r="J10">
        <v>31371.491148000001</v>
      </c>
      <c r="K10">
        <f>I10/2000</f>
        <v>-6.8615795445000005</v>
      </c>
      <c r="L10">
        <f>J10/2000</f>
        <v>15.685745574</v>
      </c>
      <c r="M10">
        <f>(L10*2)^(1/3)</f>
        <v>3.1538791932376147</v>
      </c>
    </row>
    <row r="11" spans="1:13" x14ac:dyDescent="0.2">
      <c r="B11">
        <v>-8213.4294329999993</v>
      </c>
      <c r="C11">
        <v>44396.293213999998</v>
      </c>
      <c r="D11">
        <f>B11/2000</f>
        <v>-4.1067147165</v>
      </c>
      <c r="E11">
        <f>C11/2000</f>
        <v>22.198146606999998</v>
      </c>
      <c r="F11">
        <f>(E11*2)^(1/3)</f>
        <v>3.540915560423465</v>
      </c>
      <c r="I11">
        <v>-13722.700702</v>
      </c>
      <c r="J11">
        <v>31372.096799999999</v>
      </c>
      <c r="K11">
        <f>I11/2000</f>
        <v>-6.8613503510000005</v>
      </c>
      <c r="L11">
        <f>J11/2000</f>
        <v>15.686048399999999</v>
      </c>
      <c r="M11">
        <f>(L11*2)^(1/3)</f>
        <v>3.1538994891695684</v>
      </c>
    </row>
    <row r="12" spans="1:13" x14ac:dyDescent="0.2">
      <c r="B12">
        <v>-8213.2994209999997</v>
      </c>
      <c r="C12">
        <v>44392.710304</v>
      </c>
      <c r="D12">
        <f>B12/2000</f>
        <v>-4.1066497105000002</v>
      </c>
      <c r="E12">
        <f>C12/2000</f>
        <v>22.196355151999999</v>
      </c>
      <c r="F12">
        <f>(E12*2)^(1/3)</f>
        <v>3.5408203037991379</v>
      </c>
      <c r="I12">
        <v>-13723.020951</v>
      </c>
      <c r="J12">
        <v>31371.599446</v>
      </c>
      <c r="K12">
        <f>I12/2000</f>
        <v>-6.8615104755000003</v>
      </c>
      <c r="L12">
        <f>J12/2000</f>
        <v>15.685799723000001</v>
      </c>
      <c r="M12">
        <f>(L12*2)^(1/3)</f>
        <v>3.1538828224181579</v>
      </c>
    </row>
    <row r="13" spans="1:13" x14ac:dyDescent="0.2">
      <c r="B13">
        <v>-8213.0045649999993</v>
      </c>
      <c r="C13">
        <v>44391.883478000003</v>
      </c>
      <c r="D13">
        <f>B13/2000</f>
        <v>-4.1065022824999993</v>
      </c>
      <c r="E13">
        <f>C13/2000</f>
        <v>22.195941739000002</v>
      </c>
      <c r="F13">
        <f>(E13*2)^(1/3)</f>
        <v>3.5407983207569922</v>
      </c>
      <c r="I13">
        <v>-13722.996302</v>
      </c>
      <c r="J13">
        <v>31371.831969999999</v>
      </c>
      <c r="K13">
        <f>I13/2000</f>
        <v>-6.8614981510000002</v>
      </c>
      <c r="L13">
        <f>J13/2000</f>
        <v>15.685915984999999</v>
      </c>
      <c r="M13">
        <f>(L13*2)^(1/3)</f>
        <v>3.1538906145151553</v>
      </c>
    </row>
    <row r="14" spans="1:13" x14ac:dyDescent="0.2">
      <c r="D14">
        <f>AVERAGE(D9:D13)</f>
        <v>-4.1065877986999997</v>
      </c>
      <c r="E14">
        <f>AVERAGE(E9:E13)</f>
        <v>22.197668980300001</v>
      </c>
      <c r="F14">
        <f>(E14*2)^(1/3)</f>
        <v>3.5408901641899568</v>
      </c>
      <c r="K14">
        <f>AVERAGE(K9:K13)</f>
        <v>-6.8614797027000005</v>
      </c>
      <c r="L14">
        <f>AVERAGE(L9:L13)</f>
        <v>15.6859046762</v>
      </c>
      <c r="M14">
        <f>(L14*2)^(1/3)</f>
        <v>3.1538898565798883</v>
      </c>
    </row>
    <row r="15" spans="1:13" x14ac:dyDescent="0.2">
      <c r="A15">
        <v>1000</v>
      </c>
      <c r="B15">
        <v>-8067.8243130000001</v>
      </c>
      <c r="C15">
        <v>44406.047123999997</v>
      </c>
      <c r="D15">
        <f>B15/2000</f>
        <v>-4.0339121565000005</v>
      </c>
      <c r="E15">
        <f>C15/2000</f>
        <v>22.203023561999998</v>
      </c>
      <c r="F15">
        <f>(E15*2)^(1/3)</f>
        <v>3.5411748556646874</v>
      </c>
      <c r="H15">
        <v>1000</v>
      </c>
      <c r="I15">
        <v>-13570.428319000001</v>
      </c>
      <c r="J15">
        <v>31640.053173</v>
      </c>
      <c r="K15">
        <f>I15/2000</f>
        <v>-6.7852141595000006</v>
      </c>
      <c r="L15">
        <f>J15/2000</f>
        <v>15.820026586500001</v>
      </c>
      <c r="M15">
        <f>(L15*2)^(1/3)</f>
        <v>3.1628534410355864</v>
      </c>
    </row>
    <row r="16" spans="1:13" x14ac:dyDescent="0.2">
      <c r="B16">
        <v>-8067.9992300000004</v>
      </c>
      <c r="C16">
        <v>44401.061685000001</v>
      </c>
      <c r="D16">
        <f>B16/2000</f>
        <v>-4.0339996149999999</v>
      </c>
      <c r="E16">
        <f>C16/2000</f>
        <v>22.200530842500001</v>
      </c>
      <c r="F16">
        <f>(E16*2)^(1/3)</f>
        <v>3.5410423288798967</v>
      </c>
      <c r="I16">
        <v>-13571.049687999999</v>
      </c>
      <c r="J16">
        <v>31638.550177000001</v>
      </c>
      <c r="K16">
        <f>I16/2000</f>
        <v>-6.7855248439999993</v>
      </c>
      <c r="L16">
        <f>J16/2000</f>
        <v>15.819275088500001</v>
      </c>
      <c r="M16">
        <f>(L16*2)^(1/3)</f>
        <v>3.1628033586150663</v>
      </c>
    </row>
    <row r="17" spans="1:15" x14ac:dyDescent="0.2">
      <c r="B17">
        <v>-8067.6529419999997</v>
      </c>
      <c r="C17">
        <v>44400.232624999997</v>
      </c>
      <c r="D17">
        <f>B17/2000</f>
        <v>-4.0338264710000002</v>
      </c>
      <c r="E17">
        <f>C17/2000</f>
        <v>22.200116312499997</v>
      </c>
      <c r="F17">
        <f>(E17*2)^(1/3)</f>
        <v>3.541020289205512</v>
      </c>
      <c r="I17">
        <v>-13570.562765000001</v>
      </c>
      <c r="J17">
        <v>31639.502231999999</v>
      </c>
      <c r="K17">
        <f>I17/2000</f>
        <v>-6.7852813825</v>
      </c>
      <c r="L17">
        <f>J17/2000</f>
        <v>15.819751115999999</v>
      </c>
      <c r="M17">
        <f>(L17*2)^(1/3)</f>
        <v>3.1628350829148171</v>
      </c>
    </row>
    <row r="18" spans="1:15" x14ac:dyDescent="0.2">
      <c r="B18">
        <v>-8067.1985910000003</v>
      </c>
      <c r="C18">
        <v>44401.542368000002</v>
      </c>
      <c r="D18">
        <f>B18/2000</f>
        <v>-4.0335992955000002</v>
      </c>
      <c r="E18">
        <f>C18/2000</f>
        <v>22.200771184000001</v>
      </c>
      <c r="F18">
        <f>(E18*2)^(1/3)</f>
        <v>3.5410551071982734</v>
      </c>
      <c r="I18">
        <v>-13569.776411000001</v>
      </c>
      <c r="J18">
        <v>31641.228153</v>
      </c>
      <c r="K18">
        <f>I18/2000</f>
        <v>-6.7848882055000006</v>
      </c>
      <c r="L18">
        <f>J18/2000</f>
        <v>15.8206140765</v>
      </c>
      <c r="M18">
        <f>(L18*2)^(1/3)</f>
        <v>3.1628925922923212</v>
      </c>
    </row>
    <row r="19" spans="1:15" x14ac:dyDescent="0.2">
      <c r="B19">
        <v>-8067.2124649999996</v>
      </c>
      <c r="C19">
        <v>44394.974989000002</v>
      </c>
      <c r="D19">
        <f>B19/2000</f>
        <v>-4.0336062324999995</v>
      </c>
      <c r="E19">
        <f>C19/2000</f>
        <v>22.197487494500002</v>
      </c>
      <c r="F19">
        <f>(E19*2)^(1/3)</f>
        <v>3.5408805141821698</v>
      </c>
      <c r="I19">
        <v>-13569.241135</v>
      </c>
      <c r="J19">
        <v>31641.93577</v>
      </c>
      <c r="K19">
        <f>I19/2000</f>
        <v>-6.7846205675000002</v>
      </c>
      <c r="L19">
        <f>J19/2000</f>
        <v>15.820967885</v>
      </c>
      <c r="M19">
        <f>(L19*2)^(1/3)</f>
        <v>3.1629161701790856</v>
      </c>
    </row>
    <row r="20" spans="1:15" x14ac:dyDescent="0.2">
      <c r="D20">
        <f>AVERAGE(D15:D19)</f>
        <v>-4.0337887540999997</v>
      </c>
      <c r="E20">
        <f>AVERAGE(E15:E19)</f>
        <v>22.200385879100004</v>
      </c>
      <c r="F20">
        <f>(E20*2)^(1/3)</f>
        <v>3.5410346215168538</v>
      </c>
      <c r="K20">
        <f>AVERAGE(K15:K19)</f>
        <v>-6.7851058318000002</v>
      </c>
      <c r="L20">
        <f>AVERAGE(L15:L19)</f>
        <v>15.820126950500001</v>
      </c>
      <c r="M20">
        <f>(L20*2)^(1/3)</f>
        <v>3.1628601295188994</v>
      </c>
    </row>
    <row r="22" spans="1:15" x14ac:dyDescent="0.2">
      <c r="B22" t="s">
        <v>30</v>
      </c>
      <c r="I22" t="s">
        <v>29</v>
      </c>
    </row>
    <row r="23" spans="1:15" x14ac:dyDescent="0.2">
      <c r="B23" t="s">
        <v>11</v>
      </c>
      <c r="C23" t="s">
        <v>10</v>
      </c>
      <c r="D23" t="s">
        <v>28</v>
      </c>
      <c r="E23" t="s">
        <v>27</v>
      </c>
      <c r="I23" t="s">
        <v>11</v>
      </c>
      <c r="J23" t="s">
        <v>10</v>
      </c>
      <c r="K23" t="s">
        <v>28</v>
      </c>
      <c r="L23" t="s">
        <v>27</v>
      </c>
      <c r="M23" t="s">
        <v>4</v>
      </c>
      <c r="N23" t="s">
        <v>26</v>
      </c>
      <c r="O23" t="s">
        <v>15</v>
      </c>
    </row>
    <row r="24" spans="1:15" x14ac:dyDescent="0.2">
      <c r="A24">
        <v>0</v>
      </c>
      <c r="B24">
        <v>-902.72987999999998</v>
      </c>
      <c r="C24">
        <v>4274.2028</v>
      </c>
      <c r="D24">
        <f>B24/216</f>
        <v>-4.1793050000000003</v>
      </c>
      <c r="E24">
        <f>C24/216</f>
        <v>19.787975925925927</v>
      </c>
      <c r="H24">
        <v>500</v>
      </c>
      <c r="I24">
        <v>-9019.1371020000006</v>
      </c>
      <c r="J24">
        <v>39793.039481</v>
      </c>
      <c r="K24">
        <f>I24/2000</f>
        <v>-4.5095685510000001</v>
      </c>
      <c r="L24">
        <f>J24/2000</f>
        <v>19.8965197405</v>
      </c>
      <c r="M24">
        <f>I24-1582*$D$14-418*$K$14</f>
        <v>345.58331127199926</v>
      </c>
      <c r="N24">
        <f>M24/2000</f>
        <v>0.17279165563599963</v>
      </c>
      <c r="O24">
        <f>418/2000</f>
        <v>0.20899999999999999</v>
      </c>
    </row>
    <row r="25" spans="1:15" x14ac:dyDescent="0.2">
      <c r="A25">
        <v>500</v>
      </c>
      <c r="B25">
        <v>-4102.3213079999996</v>
      </c>
      <c r="C25">
        <v>20491.195510000001</v>
      </c>
      <c r="D25">
        <f>B25/1000</f>
        <v>-4.1023213079999996</v>
      </c>
      <c r="E25">
        <f>C25/1000</f>
        <v>20.491195510000001</v>
      </c>
      <c r="I25">
        <v>-9024.7686659999999</v>
      </c>
      <c r="J25">
        <v>39765.683783</v>
      </c>
      <c r="K25">
        <f>I25/2000</f>
        <v>-4.512384333</v>
      </c>
      <c r="L25">
        <f>J25/2000</f>
        <v>19.8828418915</v>
      </c>
      <c r="M25">
        <f>I25-1580*$D$14-420*$K$14</f>
        <v>345.46153107999999</v>
      </c>
      <c r="N25">
        <f>M25/2000</f>
        <v>0.17273076554</v>
      </c>
      <c r="O25">
        <f>420/2000</f>
        <v>0.21</v>
      </c>
    </row>
    <row r="26" spans="1:15" x14ac:dyDescent="0.2">
      <c r="B26">
        <v>-4102.5360270000001</v>
      </c>
      <c r="C26">
        <v>20488.058473000001</v>
      </c>
      <c r="D26">
        <f>B26/1000</f>
        <v>-4.1025360270000002</v>
      </c>
      <c r="E26">
        <f>C26/1000</f>
        <v>20.488058473000002</v>
      </c>
      <c r="I26">
        <v>-9015.9480070000009</v>
      </c>
      <c r="J26">
        <v>39794.546412000003</v>
      </c>
      <c r="K26">
        <f>I26/2000</f>
        <v>-4.5079740035000002</v>
      </c>
      <c r="L26">
        <f>J26/2000</f>
        <v>19.897273206000001</v>
      </c>
      <c r="M26">
        <f>I26-1585*$D$14-415*$K$14</f>
        <v>340.50773055999889</v>
      </c>
      <c r="N26">
        <f>M26/2000</f>
        <v>0.17025386527999944</v>
      </c>
      <c r="O26">
        <f>415/2000</f>
        <v>0.20749999999999999</v>
      </c>
    </row>
    <row r="27" spans="1:15" x14ac:dyDescent="0.2">
      <c r="B27">
        <v>-4102.5575550000003</v>
      </c>
      <c r="C27">
        <v>20487.950449</v>
      </c>
      <c r="D27">
        <f>B27/1000</f>
        <v>-4.1025575550000006</v>
      </c>
      <c r="E27">
        <f>C27/1000</f>
        <v>20.487950449</v>
      </c>
      <c r="I27">
        <v>-9034.4388589999999</v>
      </c>
      <c r="J27">
        <v>39777.215117</v>
      </c>
      <c r="K27">
        <f>I27/2000</f>
        <v>-4.5172194294999999</v>
      </c>
      <c r="L27">
        <f>J27/2000</f>
        <v>19.888607558499999</v>
      </c>
      <c r="M27">
        <f>I27-1578*$D$14-422*$K$14</f>
        <v>341.30112188799967</v>
      </c>
      <c r="N27">
        <f>M27/2000</f>
        <v>0.17065056094399983</v>
      </c>
      <c r="O27">
        <f>422/2000</f>
        <v>0.21099999999999999</v>
      </c>
    </row>
    <row r="28" spans="1:15" x14ac:dyDescent="0.2">
      <c r="B28">
        <v>-4102.0788080000002</v>
      </c>
      <c r="C28">
        <v>20495.639592</v>
      </c>
      <c r="D28">
        <f>B28/1000</f>
        <v>-4.1020788079999999</v>
      </c>
      <c r="E28">
        <f>C28/1000</f>
        <v>20.495639592</v>
      </c>
      <c r="I28">
        <v>-9056.7434680000006</v>
      </c>
      <c r="J28">
        <v>39664.412802999999</v>
      </c>
      <c r="K28">
        <f>I28/2000</f>
        <v>-4.5283717340000003</v>
      </c>
      <c r="L28">
        <f>J28/2000</f>
        <v>19.832206401499999</v>
      </c>
      <c r="M28">
        <f>I28-1567*$D$14-433*$K$14</f>
        <v>349.30032383199932</v>
      </c>
      <c r="N28">
        <f>M28/2000</f>
        <v>0.17465016191599966</v>
      </c>
      <c r="O28">
        <f>433/2000</f>
        <v>0.2165</v>
      </c>
    </row>
    <row r="29" spans="1:15" x14ac:dyDescent="0.2">
      <c r="B29">
        <v>-4101.8495080000002</v>
      </c>
      <c r="C29">
        <v>20495.306834999999</v>
      </c>
      <c r="D29">
        <f>B29/1000</f>
        <v>-4.1018495079999999</v>
      </c>
      <c r="E29">
        <f>C29/1000</f>
        <v>20.495306835000001</v>
      </c>
      <c r="K29">
        <f>AVERAGE(K24:K28)</f>
        <v>-4.5151036101999997</v>
      </c>
      <c r="L29">
        <f>AVERAGE(L24:L28)</f>
        <v>19.879489759599998</v>
      </c>
    </row>
    <row r="30" spans="1:15" x14ac:dyDescent="0.2">
      <c r="D30">
        <f>AVERAGE(D25:D29)</f>
        <v>-4.1022686412000002</v>
      </c>
      <c r="E30">
        <f>AVERAGE(E25:E29)</f>
        <v>20.491630171800001</v>
      </c>
      <c r="H30">
        <v>500</v>
      </c>
      <c r="I30">
        <v>-9153.3303539999997</v>
      </c>
      <c r="J30">
        <v>39214.397294000002</v>
      </c>
      <c r="K30">
        <f>I30/2000</f>
        <v>-4.5766651769999998</v>
      </c>
      <c r="L30">
        <f>J30/2000</f>
        <v>19.607198647000001</v>
      </c>
      <c r="M30">
        <f>I30-1525*$D$14-475*$K$14</f>
        <v>368.41889779999974</v>
      </c>
      <c r="N30">
        <f>M30/2000</f>
        <v>0.18420944889999988</v>
      </c>
      <c r="O30">
        <f>475/2000</f>
        <v>0.23749999999999999</v>
      </c>
    </row>
    <row r="31" spans="1:15" x14ac:dyDescent="0.2">
      <c r="A31">
        <v>1000</v>
      </c>
      <c r="B31">
        <v>-3980.9310679999999</v>
      </c>
      <c r="C31">
        <v>21865.155032999999</v>
      </c>
      <c r="D31">
        <f>B31/1000</f>
        <v>-3.9809310679999999</v>
      </c>
      <c r="E31">
        <f>C31/1000</f>
        <v>21.865155033000001</v>
      </c>
      <c r="I31">
        <v>-9190.7895879999996</v>
      </c>
      <c r="J31">
        <v>39088.998937999997</v>
      </c>
      <c r="K31">
        <f>I31/2000</f>
        <v>-4.5953947939999997</v>
      </c>
      <c r="L31">
        <f>J31/2000</f>
        <v>19.544499468999998</v>
      </c>
      <c r="M31">
        <f>I31-1511*$D$14-489*$K$14</f>
        <v>369.52815045600073</v>
      </c>
      <c r="N31">
        <f>M31/2000</f>
        <v>0.18476407522800037</v>
      </c>
      <c r="O31">
        <f>489/2000</f>
        <v>0.2445</v>
      </c>
    </row>
    <row r="32" spans="1:15" x14ac:dyDescent="0.2">
      <c r="B32">
        <v>-3980.4520809999999</v>
      </c>
      <c r="C32">
        <v>21853.594025999999</v>
      </c>
      <c r="D32">
        <f>B32/1000</f>
        <v>-3.9804520809999997</v>
      </c>
      <c r="E32">
        <f>C32/1000</f>
        <v>21.853594026</v>
      </c>
      <c r="I32">
        <v>-9123.080774</v>
      </c>
      <c r="J32">
        <v>39334.881103</v>
      </c>
      <c r="K32">
        <f>I32/2000</f>
        <v>-4.561540387</v>
      </c>
      <c r="L32">
        <f>J32/2000</f>
        <v>19.6674405515</v>
      </c>
      <c r="M32">
        <f>I32-1539*$D$14-461*$K$14</f>
        <v>360.09999114399943</v>
      </c>
      <c r="N32">
        <f>M32/2000</f>
        <v>0.18004999557199972</v>
      </c>
      <c r="O32">
        <f>461/2000</f>
        <v>0.23050000000000001</v>
      </c>
    </row>
    <row r="33" spans="2:22" x14ac:dyDescent="0.2">
      <c r="B33">
        <v>-3978.1305659999998</v>
      </c>
      <c r="C33">
        <v>21830.637448000001</v>
      </c>
      <c r="D33">
        <f>B33/1000</f>
        <v>-3.9781305659999999</v>
      </c>
      <c r="E33">
        <f>C33/1000</f>
        <v>21.830637448000001</v>
      </c>
      <c r="I33">
        <v>-9186.1180600000007</v>
      </c>
      <c r="J33">
        <v>39142.094283999999</v>
      </c>
      <c r="K33">
        <f>I33/2000</f>
        <v>-4.59305903</v>
      </c>
      <c r="L33">
        <f>J33/2000</f>
        <v>19.571047142000001</v>
      </c>
      <c r="M33">
        <f>I33-1514*$D$14-486*$K$14</f>
        <v>365.93500274399958</v>
      </c>
      <c r="N33">
        <f>M33/2000</f>
        <v>0.1829675013719998</v>
      </c>
      <c r="O33">
        <f>486/2000</f>
        <v>0.24299999999999999</v>
      </c>
    </row>
    <row r="34" spans="2:22" x14ac:dyDescent="0.2">
      <c r="B34">
        <v>-3980.358952</v>
      </c>
      <c r="C34">
        <v>21854.698535</v>
      </c>
      <c r="D34">
        <f>B34/1000</f>
        <v>-3.980358952</v>
      </c>
      <c r="E34">
        <f>C34/1000</f>
        <v>21.854698535000001</v>
      </c>
      <c r="I34">
        <v>-9183.7703290000009</v>
      </c>
      <c r="J34">
        <v>39136.968162999998</v>
      </c>
      <c r="K34">
        <f>I34/2000</f>
        <v>-4.5918851645000007</v>
      </c>
      <c r="L34">
        <f>J34/2000</f>
        <v>19.568484081499999</v>
      </c>
      <c r="M34">
        <f>I34-1513*$D$14-487*$K$14</f>
        <v>371.03762564799899</v>
      </c>
      <c r="N34">
        <f>M34/2000</f>
        <v>0.18551881282399948</v>
      </c>
      <c r="O34">
        <f>487/2000</f>
        <v>0.24349999999999999</v>
      </c>
    </row>
    <row r="35" spans="2:22" x14ac:dyDescent="0.2">
      <c r="B35">
        <v>-3981.3552979999999</v>
      </c>
      <c r="C35">
        <v>21855.064645999999</v>
      </c>
      <c r="D35">
        <f>B35/1000</f>
        <v>-3.981355298</v>
      </c>
      <c r="E35">
        <f>C35/1000</f>
        <v>21.855064645999999</v>
      </c>
      <c r="K35">
        <f>AVERAGE(K30:K34)</f>
        <v>-4.5837089105000004</v>
      </c>
      <c r="L35">
        <f>AVERAGE(L30:L34)</f>
        <v>19.591733978200001</v>
      </c>
    </row>
    <row r="36" spans="2:22" x14ac:dyDescent="0.2">
      <c r="D36">
        <f>AVERAGE(D31:D35)</f>
        <v>-3.9802455930000002</v>
      </c>
      <c r="E36">
        <f>AVERAGE(E31:E35)</f>
        <v>21.851829937600002</v>
      </c>
      <c r="H36">
        <v>1000</v>
      </c>
      <c r="I36">
        <v>-8881.3207880000009</v>
      </c>
      <c r="J36">
        <v>40219.281617000001</v>
      </c>
      <c r="K36">
        <f>I36/2000</f>
        <v>-4.440660394</v>
      </c>
      <c r="L36">
        <f>J36/2000</f>
        <v>20.1096408085</v>
      </c>
      <c r="M36">
        <f>I36-1582*$D$20-418*$K$20</f>
        <v>336.30725867859883</v>
      </c>
      <c r="N36">
        <f>M36/2000</f>
        <v>0.16815362933929942</v>
      </c>
      <c r="O36">
        <f>418/2000</f>
        <v>0.20899999999999999</v>
      </c>
    </row>
    <row r="37" spans="2:22" x14ac:dyDescent="0.2">
      <c r="B37" t="s">
        <v>25</v>
      </c>
      <c r="I37">
        <v>-8889.0155219999997</v>
      </c>
      <c r="J37">
        <v>40185.687396000001</v>
      </c>
      <c r="K37">
        <f>I37/2000</f>
        <v>-4.4445077609999997</v>
      </c>
      <c r="L37">
        <f>J37/2000</f>
        <v>20.092843697999999</v>
      </c>
      <c r="M37">
        <f>I37-1580*$D$20-420*$K$20</f>
        <v>334.11515883400034</v>
      </c>
      <c r="N37">
        <f>M37/2000</f>
        <v>0.16705757941700017</v>
      </c>
      <c r="O37">
        <f>420/2000</f>
        <v>0.21</v>
      </c>
    </row>
    <row r="38" spans="2:22" x14ac:dyDescent="0.2">
      <c r="B38" t="s">
        <v>24</v>
      </c>
      <c r="I38">
        <v>-8877.9631680000002</v>
      </c>
      <c r="J38">
        <v>40225.302946999996</v>
      </c>
      <c r="K38">
        <f>I38/2000</f>
        <v>-4.4389815840000004</v>
      </c>
      <c r="L38">
        <f>J38/2000</f>
        <v>20.112651473499998</v>
      </c>
      <c r="M38">
        <f>I38-1585*$D$20-415*$K$20</f>
        <v>331.41092744549951</v>
      </c>
      <c r="N38">
        <f>M38/2000</f>
        <v>0.16570546372274975</v>
      </c>
      <c r="O38">
        <f>415/2000</f>
        <v>0.20749999999999999</v>
      </c>
    </row>
    <row r="39" spans="2:22" x14ac:dyDescent="0.2">
      <c r="B39" t="s">
        <v>23</v>
      </c>
      <c r="I39">
        <v>-8896.2615399999995</v>
      </c>
      <c r="J39">
        <v>40195.600630000001</v>
      </c>
      <c r="K39">
        <f>I39/2000</f>
        <v>-4.4481307699999997</v>
      </c>
      <c r="L39">
        <f>J39/2000</f>
        <v>20.097800315000001</v>
      </c>
      <c r="M39">
        <f>I39-1578*$D$20-422*$K$20</f>
        <v>332.37177498940036</v>
      </c>
      <c r="N39">
        <f>M39/2000</f>
        <v>0.16618588749470017</v>
      </c>
      <c r="O39">
        <f>422/2000</f>
        <v>0.21099999999999999</v>
      </c>
    </row>
    <row r="40" spans="2:22" x14ac:dyDescent="0.2">
      <c r="I40">
        <v>-8919.5385490000008</v>
      </c>
      <c r="J40">
        <v>40103.903817999999</v>
      </c>
      <c r="K40">
        <f>I40/2000</f>
        <v>-4.4597692745000002</v>
      </c>
      <c r="L40">
        <f>J40/2000</f>
        <v>20.051951909</v>
      </c>
      <c r="M40">
        <f>I40-1567*$D$20-433*$K$20</f>
        <v>339.35925384409848</v>
      </c>
      <c r="N40">
        <f>M40/2000</f>
        <v>0.16967962692204924</v>
      </c>
      <c r="O40">
        <f>433/2000</f>
        <v>0.2165</v>
      </c>
      <c r="R40" t="s">
        <v>22</v>
      </c>
    </row>
    <row r="41" spans="2:22" x14ac:dyDescent="0.2">
      <c r="K41">
        <f>AVERAGE(K36:K40)</f>
        <v>-4.4464099567000002</v>
      </c>
      <c r="L41">
        <f>AVERAGE(L36:L40)</f>
        <v>20.092977640799997</v>
      </c>
      <c r="O41">
        <f>AVERAGE(O36:O40)</f>
        <v>0.21079999999999996</v>
      </c>
    </row>
    <row r="43" spans="2:22" x14ac:dyDescent="0.2">
      <c r="I43" t="s">
        <v>20</v>
      </c>
      <c r="U43" t="s">
        <v>19</v>
      </c>
      <c r="V43" t="s">
        <v>18</v>
      </c>
    </row>
    <row r="44" spans="2:22" x14ac:dyDescent="0.2">
      <c r="I44" t="s">
        <v>12</v>
      </c>
      <c r="J44" t="s">
        <v>11</v>
      </c>
      <c r="K44" t="s">
        <v>10</v>
      </c>
      <c r="L44" t="s">
        <v>9</v>
      </c>
      <c r="M44" t="s">
        <v>8</v>
      </c>
      <c r="N44" t="s">
        <v>7</v>
      </c>
      <c r="O44" t="s">
        <v>6</v>
      </c>
      <c r="P44" t="s">
        <v>17</v>
      </c>
      <c r="Q44" t="s">
        <v>16</v>
      </c>
      <c r="R44" t="s">
        <v>15</v>
      </c>
      <c r="S44" t="s">
        <v>5</v>
      </c>
      <c r="T44" t="s">
        <v>4</v>
      </c>
      <c r="U44" t="s">
        <v>3</v>
      </c>
      <c r="V44" t="s">
        <v>3</v>
      </c>
    </row>
    <row r="45" spans="2:22" x14ac:dyDescent="0.2">
      <c r="H45" t="s">
        <v>2</v>
      </c>
      <c r="I45">
        <v>496.39523200000002</v>
      </c>
      <c r="J45">
        <v>-34583.975571000003</v>
      </c>
      <c r="K45">
        <v>150516.381131</v>
      </c>
      <c r="L45">
        <v>5.3115999999999997E-2</v>
      </c>
      <c r="M45">
        <v>30.365480999999999</v>
      </c>
      <c r="N45">
        <v>182.50643099999999</v>
      </c>
      <c r="O45">
        <v>27.159725000000002</v>
      </c>
      <c r="P45">
        <v>5909</v>
      </c>
      <c r="Q45">
        <v>1707</v>
      </c>
      <c r="R45">
        <f>Q45/(Q45+P45)</f>
        <v>0.22413340336134455</v>
      </c>
      <c r="S45">
        <f>-4.0153-2.3706*R45</f>
        <v>-4.5466306460084036</v>
      </c>
      <c r="T45">
        <f>J45-(SUM(P45:Q45)*S45)</f>
        <v>43.163429000000178</v>
      </c>
      <c r="U45">
        <f>T45/(2*M45*O45)</f>
        <v>2.6168595242375758E-2</v>
      </c>
      <c r="V45">
        <f>U45*16.02</f>
        <v>0.41922089578285965</v>
      </c>
    </row>
    <row r="46" spans="2:22" x14ac:dyDescent="0.2">
      <c r="I46">
        <v>496.29443400000002</v>
      </c>
      <c r="J46">
        <v>-34530.875414000002</v>
      </c>
      <c r="K46">
        <v>150770.47330899999</v>
      </c>
      <c r="L46">
        <v>-0.13634499999999999</v>
      </c>
      <c r="M46">
        <v>30.382558</v>
      </c>
      <c r="N46">
        <v>182.609073</v>
      </c>
      <c r="O46">
        <v>27.175000000000001</v>
      </c>
      <c r="P46">
        <v>5930</v>
      </c>
      <c r="Q46">
        <v>1686</v>
      </c>
      <c r="R46">
        <f>Q46/(Q46+P46)</f>
        <v>0.22137605042016806</v>
      </c>
      <c r="S46">
        <f>-4.0153-2.3706*R46</f>
        <v>-4.5400940651260502</v>
      </c>
      <c r="T46">
        <f>J46-(SUM(P46:Q46)*S46)</f>
        <v>46.480985999995028</v>
      </c>
      <c r="U46">
        <f>T46/(2*M46*O46)</f>
        <v>2.814825314453635E-2</v>
      </c>
      <c r="V46">
        <f>U46*16.02</f>
        <v>0.45093501537547231</v>
      </c>
    </row>
    <row r="47" spans="2:22" x14ac:dyDescent="0.2">
      <c r="I47">
        <v>496.23648400000002</v>
      </c>
      <c r="J47">
        <v>-34537.466940999999</v>
      </c>
      <c r="K47">
        <v>150740.41448400001</v>
      </c>
      <c r="L47">
        <v>1.5355000000000001E-2</v>
      </c>
      <c r="M47">
        <v>30.380538999999999</v>
      </c>
      <c r="N47">
        <v>182.596936</v>
      </c>
      <c r="O47">
        <v>27.173193000000001</v>
      </c>
      <c r="P47">
        <v>5929</v>
      </c>
      <c r="Q47">
        <v>1687</v>
      </c>
      <c r="R47">
        <f>Q47/(Q47+P47)</f>
        <v>0.22150735294117646</v>
      </c>
      <c r="S47">
        <f>-4.0153-2.3706*R47</f>
        <v>-4.5404053308823524</v>
      </c>
      <c r="T47">
        <f>J47-(SUM(P47:Q47)*S47)</f>
        <v>42.260059000000183</v>
      </c>
      <c r="U47">
        <f>T47/(2*M47*O47)</f>
        <v>2.5595519891353547E-2</v>
      </c>
      <c r="V47">
        <f>U47*16.02</f>
        <v>0.41004022865948381</v>
      </c>
    </row>
    <row r="48" spans="2:22" x14ac:dyDescent="0.2">
      <c r="I48">
        <v>496.03049299999998</v>
      </c>
      <c r="J48">
        <v>-34411.322470999999</v>
      </c>
      <c r="K48">
        <v>151298.25096199999</v>
      </c>
      <c r="L48">
        <v>3.8774999999999997E-2</v>
      </c>
      <c r="M48">
        <v>30.417968999999999</v>
      </c>
      <c r="N48">
        <v>182.821901</v>
      </c>
      <c r="O48">
        <v>27.206672000000001</v>
      </c>
      <c r="P48">
        <v>5982</v>
      </c>
      <c r="Q48">
        <v>1634</v>
      </c>
      <c r="R48">
        <f>Q48/(Q48+P48)</f>
        <v>0.21454831932773108</v>
      </c>
      <c r="S48">
        <f>-4.0153-2.3706*R48</f>
        <v>-4.5239082457983191</v>
      </c>
      <c r="T48">
        <f>J48-(SUM(P48:Q48)*S48)</f>
        <v>42.762729000001855</v>
      </c>
      <c r="U48">
        <f>T48/(2*M48*O48)</f>
        <v>2.5836268154386274E-2</v>
      </c>
      <c r="V48">
        <f>U48*16.02</f>
        <v>0.4138970158332681</v>
      </c>
    </row>
    <row r="49" spans="8:22" x14ac:dyDescent="0.2">
      <c r="I49">
        <v>496.38374700000003</v>
      </c>
      <c r="J49">
        <v>-34462.382512999997</v>
      </c>
      <c r="K49">
        <v>151015.138313</v>
      </c>
      <c r="L49">
        <v>8.7101999999999999E-2</v>
      </c>
      <c r="M49">
        <v>30.398983999999999</v>
      </c>
      <c r="N49">
        <v>182.707796</v>
      </c>
      <c r="O49">
        <v>27.189691</v>
      </c>
      <c r="P49">
        <v>5961</v>
      </c>
      <c r="Q49">
        <v>1655</v>
      </c>
      <c r="R49">
        <f>Q49/(Q49+P49)</f>
        <v>0.21730567226890757</v>
      </c>
      <c r="S49">
        <f>-4.0153-2.3706*R49</f>
        <v>-4.5304448266806725</v>
      </c>
      <c r="T49">
        <f>J49-(SUM(P49:Q49)*S49)</f>
        <v>41.485287000003154</v>
      </c>
      <c r="U49">
        <f>T49/(2*M49*O49)</f>
        <v>2.5095783695516263E-2</v>
      </c>
      <c r="V49">
        <f>U49*16.02</f>
        <v>0.40203445480217054</v>
      </c>
    </row>
    <row r="50" spans="8:22" x14ac:dyDescent="0.2">
      <c r="V50" s="1">
        <f>AVERAGE(V45:V49)</f>
        <v>0.41922552209065084</v>
      </c>
    </row>
    <row r="51" spans="8:22" x14ac:dyDescent="0.2">
      <c r="H51" t="s">
        <v>1</v>
      </c>
      <c r="I51">
        <v>496.16906799999998</v>
      </c>
      <c r="J51">
        <v>-13059.254923</v>
      </c>
      <c r="K51">
        <v>57038.949453000001</v>
      </c>
      <c r="L51">
        <v>-8.0615000000000006E-2</v>
      </c>
      <c r="M51">
        <v>32.274141999999998</v>
      </c>
      <c r="N51">
        <v>129.48776899999999</v>
      </c>
      <c r="O51">
        <v>13.648593</v>
      </c>
      <c r="P51">
        <v>2243</v>
      </c>
      <c r="Q51">
        <v>637</v>
      </c>
      <c r="R51">
        <f>Q51/(Q51+P51)</f>
        <v>0.22118055555555555</v>
      </c>
      <c r="S51">
        <f>-4.0153-2.3706*R51</f>
        <v>-4.539630625</v>
      </c>
      <c r="T51">
        <f>J51-(SUM(P51:Q51)*S51)</f>
        <v>14.881277000000409</v>
      </c>
      <c r="U51">
        <f>T51/(2*M51*O51)</f>
        <v>1.6891476613450685E-2</v>
      </c>
      <c r="V51">
        <f>U51*16.02</f>
        <v>0.27060145534747998</v>
      </c>
    </row>
    <row r="52" spans="8:22" x14ac:dyDescent="0.2">
      <c r="I52">
        <v>496.78603700000002</v>
      </c>
      <c r="J52">
        <v>-13020.262346</v>
      </c>
      <c r="K52">
        <v>57162.675306999998</v>
      </c>
      <c r="L52">
        <v>-0.101926</v>
      </c>
      <c r="M52">
        <v>32.297460999999998</v>
      </c>
      <c r="N52">
        <v>129.58132699999999</v>
      </c>
      <c r="O52">
        <v>13.658455</v>
      </c>
      <c r="P52">
        <v>2259</v>
      </c>
      <c r="Q52">
        <v>621</v>
      </c>
      <c r="R52">
        <f>Q52/(Q52+P52)</f>
        <v>0.21562500000000001</v>
      </c>
      <c r="S52">
        <f>-4.0153-2.3706*R52</f>
        <v>-4.5264606250000003</v>
      </c>
      <c r="T52">
        <f>J52-(SUM(P52:Q52)*S52)</f>
        <v>15.94425400000182</v>
      </c>
      <c r="U52">
        <f>T52/(2*M52*O52)</f>
        <v>1.8071918110121814E-2</v>
      </c>
      <c r="V52">
        <f>U52*16.02</f>
        <v>0.28951212812415145</v>
      </c>
    </row>
    <row r="53" spans="8:22" x14ac:dyDescent="0.2">
      <c r="I53">
        <v>496.18784599999998</v>
      </c>
      <c r="J53">
        <v>-13044.777110000001</v>
      </c>
      <c r="K53">
        <v>57065.279665000002</v>
      </c>
      <c r="L53">
        <v>5.6564999999999997E-2</v>
      </c>
      <c r="M53">
        <v>32.279107000000003</v>
      </c>
      <c r="N53">
        <v>129.507689</v>
      </c>
      <c r="O53">
        <v>13.650693</v>
      </c>
      <c r="P53">
        <v>2245</v>
      </c>
      <c r="Q53">
        <v>635</v>
      </c>
      <c r="R53">
        <f>Q53/(Q53+P53)</f>
        <v>0.2204861111111111</v>
      </c>
      <c r="S53">
        <f>-4.0153-2.3706*R53</f>
        <v>-4.5379843749999997</v>
      </c>
      <c r="T53">
        <f>J53-(SUM(P53:Q53)*S53)</f>
        <v>24.617889999997715</v>
      </c>
      <c r="U53">
        <f>T53/(2*M53*O53)</f>
        <v>2.7934739130502782E-2</v>
      </c>
      <c r="V53">
        <f>U53*16.02</f>
        <v>0.44751452087065458</v>
      </c>
    </row>
    <row r="54" spans="8:22" x14ac:dyDescent="0.2">
      <c r="I54">
        <v>496.40556600000002</v>
      </c>
      <c r="J54">
        <v>-13021.731043</v>
      </c>
      <c r="K54">
        <v>57200.931042999997</v>
      </c>
      <c r="L54">
        <v>0.11416900000000001</v>
      </c>
      <c r="M54">
        <v>32.304664000000002</v>
      </c>
      <c r="N54">
        <v>129.61022700000001</v>
      </c>
      <c r="O54">
        <v>13.661500999999999</v>
      </c>
      <c r="P54">
        <v>2255</v>
      </c>
      <c r="Q54">
        <v>625</v>
      </c>
      <c r="R54">
        <f>Q54/(Q54+P54)</f>
        <v>0.2170138888888889</v>
      </c>
      <c r="S54">
        <f>-4.0153-2.3706*R54</f>
        <v>-4.529753125</v>
      </c>
      <c r="T54">
        <f>J54-(SUM(P54:Q54)*S54)</f>
        <v>23.957957000000533</v>
      </c>
      <c r="U54">
        <f>T54/(2*M54*O54)</f>
        <v>2.7142893263293503E-2</v>
      </c>
      <c r="V54">
        <f>U54*16.02</f>
        <v>0.43482915007796191</v>
      </c>
    </row>
    <row r="55" spans="8:22" x14ac:dyDescent="0.2">
      <c r="I55">
        <v>496.42422800000003</v>
      </c>
      <c r="J55">
        <v>-13037.406375</v>
      </c>
      <c r="K55">
        <v>57095.532579999999</v>
      </c>
      <c r="L55">
        <v>2.6922999999999999E-2</v>
      </c>
      <c r="M55">
        <v>32.28481</v>
      </c>
      <c r="N55">
        <v>129.53057200000001</v>
      </c>
      <c r="O55">
        <v>13.653105</v>
      </c>
      <c r="P55">
        <v>2251</v>
      </c>
      <c r="Q55">
        <v>629</v>
      </c>
      <c r="R55">
        <f>Q55/(Q55+P55)</f>
        <v>0.21840277777777778</v>
      </c>
      <c r="S55">
        <f>-4.0153-2.3706*R55</f>
        <v>-4.5330456249999997</v>
      </c>
      <c r="T55">
        <f>J55-(SUM(P55:Q55)*S55)</f>
        <v>17.765024999998786</v>
      </c>
      <c r="U55">
        <f>T55/(2*M55*O55)</f>
        <v>2.0151443547275074E-2</v>
      </c>
      <c r="V55">
        <f>U55*16.02</f>
        <v>0.32282612562734669</v>
      </c>
    </row>
    <row r="56" spans="8:22" x14ac:dyDescent="0.2">
      <c r="V56" s="1">
        <f>AVERAGE(V51:V55)</f>
        <v>0.3530566760095189</v>
      </c>
    </row>
    <row r="57" spans="8:22" x14ac:dyDescent="0.2">
      <c r="H57" t="s">
        <v>0</v>
      </c>
      <c r="I57">
        <v>496.20152300000001</v>
      </c>
      <c r="J57">
        <v>-22398.784210999998</v>
      </c>
      <c r="K57">
        <v>97955.681240999998</v>
      </c>
      <c r="L57">
        <v>-3.5326000000000003E-2</v>
      </c>
      <c r="M57">
        <v>34.653522000000002</v>
      </c>
      <c r="N57">
        <v>138.63573400000001</v>
      </c>
      <c r="O57">
        <v>20.389517999999999</v>
      </c>
      <c r="P57">
        <v>3855</v>
      </c>
      <c r="Q57">
        <v>1089</v>
      </c>
      <c r="R57">
        <f>Q57/(Q57+P57)</f>
        <v>0.22026699029126215</v>
      </c>
      <c r="S57">
        <f>-4.0153-2.3706*R57</f>
        <v>-4.537464927184466</v>
      </c>
      <c r="T57">
        <f>J57-(SUM(P57:Q57)*S57)</f>
        <v>34.442389000003459</v>
      </c>
      <c r="U57">
        <f>T57/(2*M57*O57)</f>
        <v>2.4372996821649059E-2</v>
      </c>
      <c r="V57">
        <f>U57*16.02</f>
        <v>0.39045540908281789</v>
      </c>
    </row>
    <row r="58" spans="8:22" x14ac:dyDescent="0.2">
      <c r="I58">
        <v>496.20903199999998</v>
      </c>
      <c r="J58">
        <v>-22395.391575000001</v>
      </c>
      <c r="K58">
        <v>98054.380866000007</v>
      </c>
      <c r="L58">
        <v>1.3440000000000001E-2</v>
      </c>
      <c r="M58">
        <v>34.665157000000001</v>
      </c>
      <c r="N58">
        <v>138.68228099999999</v>
      </c>
      <c r="O58">
        <v>20.396363999999998</v>
      </c>
      <c r="P58">
        <v>3857</v>
      </c>
      <c r="Q58">
        <v>1087</v>
      </c>
      <c r="R58">
        <f>Q58/(Q58+P58)</f>
        <v>0.21986245954692557</v>
      </c>
      <c r="S58">
        <f>-4.0153-2.3706*R58</f>
        <v>-4.5365059466019417</v>
      </c>
      <c r="T58">
        <f>J58-(SUM(P58:Q58)*S58)</f>
        <v>33.093824999999924</v>
      </c>
      <c r="U58">
        <f>T58/(2*M58*O58)</f>
        <v>2.3402973721198348E-2</v>
      </c>
      <c r="V58">
        <f>U58*16.02</f>
        <v>0.37491563901359753</v>
      </c>
    </row>
    <row r="59" spans="8:22" x14ac:dyDescent="0.2">
      <c r="I59">
        <v>496.31341800000001</v>
      </c>
      <c r="J59">
        <v>-22430.142199999998</v>
      </c>
      <c r="K59">
        <v>97851.924570999996</v>
      </c>
      <c r="L59">
        <v>-1.6479000000000001E-2</v>
      </c>
      <c r="M59">
        <v>34.641283000000001</v>
      </c>
      <c r="N59">
        <v>138.58676800000001</v>
      </c>
      <c r="O59">
        <v>20.382315999999999</v>
      </c>
      <c r="P59">
        <v>3841</v>
      </c>
      <c r="Q59">
        <v>1103</v>
      </c>
      <c r="R59">
        <f>Q59/(Q59+P59)</f>
        <v>0.22309870550161812</v>
      </c>
      <c r="S59">
        <f>-4.0153-2.3706*R59</f>
        <v>-4.5441777912621362</v>
      </c>
      <c r="T59">
        <f>J59-(SUM(P59:Q59)*S59)</f>
        <v>36.272800000002462</v>
      </c>
      <c r="U59">
        <f>T59/(2*M59*O59)</f>
        <v>2.5686420428203998E-2</v>
      </c>
      <c r="V59">
        <f>U59*16.02</f>
        <v>0.41149645525982803</v>
      </c>
    </row>
    <row r="60" spans="8:22" x14ac:dyDescent="0.2">
      <c r="I60">
        <v>496.49028600000003</v>
      </c>
      <c r="J60">
        <v>-22367.851097999999</v>
      </c>
      <c r="K60">
        <v>98171.822115999996</v>
      </c>
      <c r="L60">
        <v>-7.1883000000000002E-2</v>
      </c>
      <c r="M60">
        <v>34.678992000000001</v>
      </c>
      <c r="N60">
        <v>138.737627</v>
      </c>
      <c r="O60">
        <v>20.404502999999998</v>
      </c>
      <c r="P60">
        <v>3869</v>
      </c>
      <c r="Q60">
        <v>1075</v>
      </c>
      <c r="R60">
        <f>Q60/(Q60+P60)</f>
        <v>0.21743527508090615</v>
      </c>
      <c r="S60">
        <f>-4.0153-2.3706*R60</f>
        <v>-4.5307520631067959</v>
      </c>
      <c r="T60">
        <f>J60-(SUM(P60:Q60)*S60)</f>
        <v>32.187101999999868</v>
      </c>
      <c r="U60">
        <f>T60/(2*M60*O60)</f>
        <v>2.2743609712684111E-2</v>
      </c>
      <c r="V60">
        <f>U60*16.02</f>
        <v>0.36435262759719944</v>
      </c>
    </row>
    <row r="61" spans="8:22" x14ac:dyDescent="0.2">
      <c r="I61">
        <v>496.17913900000002</v>
      </c>
      <c r="J61">
        <v>-22363.739865</v>
      </c>
      <c r="K61">
        <v>98143.595251000006</v>
      </c>
      <c r="L61">
        <v>0.135432</v>
      </c>
      <c r="M61">
        <v>34.675666999999997</v>
      </c>
      <c r="N61">
        <v>138.72432800000001</v>
      </c>
      <c r="O61">
        <v>20.402546999999998</v>
      </c>
      <c r="P61">
        <v>3869</v>
      </c>
      <c r="Q61">
        <v>1075</v>
      </c>
      <c r="R61">
        <f>Q61/(Q61+P61)</f>
        <v>0.21743527508090615</v>
      </c>
      <c r="S61">
        <f>-4.0153-2.3706*R61</f>
        <v>-4.5307520631067959</v>
      </c>
      <c r="T61">
        <f>J61-(SUM(P61:Q61)*S61)</f>
        <v>36.298334999999497</v>
      </c>
      <c r="U61">
        <f>T61/(2*M61*O61)</f>
        <v>2.5653551526345662E-2</v>
      </c>
      <c r="V61">
        <f>U61*16.02</f>
        <v>0.41096989545205748</v>
      </c>
    </row>
    <row r="62" spans="8:22" x14ac:dyDescent="0.2">
      <c r="V62" s="1">
        <f>AVERAGE(V57:V61)</f>
        <v>0.39043800528110006</v>
      </c>
    </row>
    <row r="63" spans="8:22" x14ac:dyDescent="0.2">
      <c r="H63" t="s">
        <v>14</v>
      </c>
    </row>
    <row r="64" spans="8:22" x14ac:dyDescent="0.2">
      <c r="I64" t="s">
        <v>12</v>
      </c>
      <c r="J64" t="s">
        <v>11</v>
      </c>
      <c r="K64" t="s">
        <v>10</v>
      </c>
      <c r="L64" t="s">
        <v>9</v>
      </c>
      <c r="M64" t="s">
        <v>8</v>
      </c>
      <c r="N64" t="s">
        <v>7</v>
      </c>
      <c r="O64" t="s">
        <v>6</v>
      </c>
      <c r="P64" t="s">
        <v>5</v>
      </c>
      <c r="Q64" t="s">
        <v>4</v>
      </c>
      <c r="R64" t="s">
        <v>3</v>
      </c>
      <c r="S64" t="s">
        <v>3</v>
      </c>
    </row>
    <row r="65" spans="8:19" x14ac:dyDescent="0.2">
      <c r="H65" t="s">
        <v>2</v>
      </c>
      <c r="I65">
        <v>496.39424600000001</v>
      </c>
      <c r="J65">
        <v>-31222.061162999998</v>
      </c>
      <c r="K65">
        <v>168885.61938700001</v>
      </c>
      <c r="L65">
        <v>4.2762000000000001E-2</v>
      </c>
      <c r="M65">
        <v>31.553664000000001</v>
      </c>
      <c r="N65">
        <v>189.64779999999999</v>
      </c>
      <c r="O65">
        <v>28.222469</v>
      </c>
      <c r="P65">
        <f>$D$14</f>
        <v>-4.1065877986999997</v>
      </c>
      <c r="Q65">
        <f>J65-7616*P65</f>
        <v>53.711511899200559</v>
      </c>
      <c r="R65">
        <f>Q65/(2*M65*O65)</f>
        <v>3.0157308611661431E-2</v>
      </c>
      <c r="S65">
        <f>R65*16.02</f>
        <v>0.48312008395881612</v>
      </c>
    </row>
    <row r="66" spans="8:19" x14ac:dyDescent="0.2">
      <c r="I66">
        <v>496.114644</v>
      </c>
      <c r="J66">
        <v>-31217.543953</v>
      </c>
      <c r="K66">
        <v>168880.23584400001</v>
      </c>
      <c r="L66">
        <v>-8.4704000000000002E-2</v>
      </c>
      <c r="M66">
        <v>31.553329000000002</v>
      </c>
      <c r="N66">
        <v>189.64578499999999</v>
      </c>
      <c r="O66">
        <v>28.222169000000001</v>
      </c>
      <c r="P66">
        <f>$D$14</f>
        <v>-4.1065877986999997</v>
      </c>
      <c r="Q66">
        <f>J66-7616*P66</f>
        <v>58.228721899198717</v>
      </c>
      <c r="R66">
        <f>Q66/(2*M66*O66)</f>
        <v>3.2694273247469353E-2</v>
      </c>
      <c r="S66">
        <f>R66*16.02</f>
        <v>0.52376225742445903</v>
      </c>
    </row>
    <row r="67" spans="8:19" x14ac:dyDescent="0.2">
      <c r="I67">
        <v>495.97388999999998</v>
      </c>
      <c r="J67">
        <v>-31220.495557999999</v>
      </c>
      <c r="K67">
        <v>168890.544203</v>
      </c>
      <c r="L67">
        <v>3.5959999999999998E-3</v>
      </c>
      <c r="M67">
        <v>31.553971000000001</v>
      </c>
      <c r="N67">
        <v>189.64964499999999</v>
      </c>
      <c r="O67">
        <v>28.222743000000001</v>
      </c>
      <c r="P67">
        <f>$D$14</f>
        <v>-4.1065877986999997</v>
      </c>
      <c r="Q67">
        <f>J67-7616*P67</f>
        <v>55.277116899200337</v>
      </c>
      <c r="R67">
        <f>Q67/(2*M67*O67)</f>
        <v>3.1035742835083265E-2</v>
      </c>
      <c r="S67">
        <f>R67*16.02</f>
        <v>0.49719260021803391</v>
      </c>
    </row>
    <row r="68" spans="8:19" x14ac:dyDescent="0.2">
      <c r="I68">
        <v>496.07203199999998</v>
      </c>
      <c r="J68">
        <v>-31220.267249</v>
      </c>
      <c r="K68">
        <v>168853.25786899999</v>
      </c>
      <c r="L68">
        <v>1.0135E-2</v>
      </c>
      <c r="M68">
        <v>31.551649000000001</v>
      </c>
      <c r="N68">
        <v>189.63568699999999</v>
      </c>
      <c r="O68">
        <v>28.220666000000001</v>
      </c>
      <c r="P68">
        <f>$D$14</f>
        <v>-4.1065877986999997</v>
      </c>
      <c r="Q68">
        <f>J68-7616*P68</f>
        <v>55.505425899198599</v>
      </c>
      <c r="R68">
        <f>Q68/(2*M68*O68)</f>
        <v>3.1168515853066594E-2</v>
      </c>
      <c r="S68">
        <f>R68*16.02</f>
        <v>0.49931962396612684</v>
      </c>
    </row>
    <row r="69" spans="8:19" x14ac:dyDescent="0.2">
      <c r="I69">
        <v>496.01538099999999</v>
      </c>
      <c r="J69">
        <v>-31222.708781000001</v>
      </c>
      <c r="K69">
        <v>168857.69027600001</v>
      </c>
      <c r="L69">
        <v>8.0549999999999997E-3</v>
      </c>
      <c r="M69">
        <v>31.551925000000001</v>
      </c>
      <c r="N69">
        <v>189.63734600000001</v>
      </c>
      <c r="O69">
        <v>28.220912999999999</v>
      </c>
      <c r="P69">
        <f>$D$14</f>
        <v>-4.1065877986999997</v>
      </c>
      <c r="Q69">
        <f>J69-7616*P69</f>
        <v>53.063893899197865</v>
      </c>
      <c r="R69">
        <f>Q69/(2*M69*O69)</f>
        <v>2.9796976568296638E-2</v>
      </c>
      <c r="S69">
        <f>R69*16.02</f>
        <v>0.47734756462411215</v>
      </c>
    </row>
    <row r="70" spans="8:19" x14ac:dyDescent="0.2">
      <c r="H70" t="s">
        <v>1</v>
      </c>
      <c r="S70" s="1">
        <f>AVERAGE(S65:S69)</f>
        <v>0.49614842603830961</v>
      </c>
    </row>
    <row r="71" spans="8:19" x14ac:dyDescent="0.2">
      <c r="I71">
        <v>496.65658300000001</v>
      </c>
      <c r="J71">
        <v>-11811.462298</v>
      </c>
      <c r="K71">
        <v>63846.013249000003</v>
      </c>
      <c r="L71">
        <v>-0.10958900000000001</v>
      </c>
      <c r="M71">
        <v>33.510080000000002</v>
      </c>
      <c r="N71">
        <v>134.446504</v>
      </c>
      <c r="O71">
        <v>14.171265999999999</v>
      </c>
      <c r="P71">
        <f>$D$14</f>
        <v>-4.1065877986999997</v>
      </c>
      <c r="Q71">
        <f>J71-2880*P71</f>
        <v>15.510562255998593</v>
      </c>
      <c r="R71">
        <f>Q71/(2*M71*O71)</f>
        <v>1.6331024522039085E-2</v>
      </c>
      <c r="S71">
        <f>R71*16.02</f>
        <v>0.26162301284306616</v>
      </c>
    </row>
    <row r="72" spans="8:19" x14ac:dyDescent="0.2">
      <c r="I72">
        <v>496.13360499999999</v>
      </c>
      <c r="J72">
        <v>-11803.418704</v>
      </c>
      <c r="K72">
        <v>63776.010120999999</v>
      </c>
      <c r="L72">
        <v>9.6240999999999993E-2</v>
      </c>
      <c r="M72">
        <v>33.497827999999998</v>
      </c>
      <c r="N72">
        <v>134.39734799999999</v>
      </c>
      <c r="O72">
        <v>14.166085000000001</v>
      </c>
      <c r="P72">
        <f>$D$14</f>
        <v>-4.1065877986999997</v>
      </c>
      <c r="Q72">
        <f>J72-2880*P72</f>
        <v>23.55415625599926</v>
      </c>
      <c r="R72">
        <f>Q72/(2*M72*O72)</f>
        <v>2.4818244828559408E-2</v>
      </c>
      <c r="S72">
        <f>R72*16.02</f>
        <v>0.39758828215352171</v>
      </c>
    </row>
    <row r="73" spans="8:19" x14ac:dyDescent="0.2">
      <c r="I73">
        <v>496.56688500000001</v>
      </c>
      <c r="J73">
        <v>-11802.333569</v>
      </c>
      <c r="K73">
        <v>63763.979521000001</v>
      </c>
      <c r="L73">
        <v>-2.487E-2</v>
      </c>
      <c r="M73">
        <v>33.495722000000001</v>
      </c>
      <c r="N73">
        <v>134.38889599999999</v>
      </c>
      <c r="O73">
        <v>14.165194</v>
      </c>
      <c r="P73">
        <f>$D$14</f>
        <v>-4.1065877986999997</v>
      </c>
      <c r="Q73">
        <f>J73-2880*P73</f>
        <v>24.639291255998614</v>
      </c>
      <c r="R73">
        <f>Q73/(2*M73*O73)</f>
        <v>2.5964881530151272E-2</v>
      </c>
      <c r="S73">
        <f>R73*16.02</f>
        <v>0.41595740211302334</v>
      </c>
    </row>
    <row r="74" spans="8:19" x14ac:dyDescent="0.2">
      <c r="I74">
        <v>496.03868199999999</v>
      </c>
      <c r="J74">
        <v>-11811.646215999999</v>
      </c>
      <c r="K74">
        <v>63839.529838000002</v>
      </c>
      <c r="L74">
        <v>-0.18118899999999999</v>
      </c>
      <c r="M74">
        <v>33.508946000000002</v>
      </c>
      <c r="N74">
        <v>134.44195400000001</v>
      </c>
      <c r="O74">
        <v>14.170787000000001</v>
      </c>
      <c r="P74">
        <f>$D$14</f>
        <v>-4.1065877986999997</v>
      </c>
      <c r="Q74">
        <f>J74-2880*P74</f>
        <v>15.326644255999781</v>
      </c>
      <c r="R74">
        <f>Q74/(2*M74*O74)</f>
        <v>1.613846942042527E-2</v>
      </c>
      <c r="S74">
        <f>R74*16.02</f>
        <v>0.25853828011521279</v>
      </c>
    </row>
    <row r="75" spans="8:19" x14ac:dyDescent="0.2">
      <c r="I75">
        <v>496.018687</v>
      </c>
      <c r="J75">
        <v>-11811.817908000001</v>
      </c>
      <c r="K75">
        <v>63842.830319000001</v>
      </c>
      <c r="L75">
        <v>-0.10115499999999999</v>
      </c>
      <c r="M75">
        <v>33.509523999999999</v>
      </c>
      <c r="N75">
        <v>134.44427099999999</v>
      </c>
      <c r="O75">
        <v>14.171030999999999</v>
      </c>
      <c r="P75">
        <f>$D$14</f>
        <v>-4.1065877986999997</v>
      </c>
      <c r="Q75">
        <f>J75-2880*P75</f>
        <v>15.154952255998069</v>
      </c>
      <c r="R75">
        <f>Q75/(2*M75*O75)</f>
        <v>1.5957133190113909E-2</v>
      </c>
      <c r="S75">
        <f>R75*16.02</f>
        <v>0.25563327370562483</v>
      </c>
    </row>
    <row r="76" spans="8:19" x14ac:dyDescent="0.2">
      <c r="H76" t="s">
        <v>0</v>
      </c>
      <c r="S76" s="1">
        <f>AVERAGE(S71:S75)</f>
        <v>0.31786805018608971</v>
      </c>
    </row>
    <row r="77" spans="8:19" x14ac:dyDescent="0.2">
      <c r="I77">
        <v>496.27102300000001</v>
      </c>
      <c r="J77">
        <v>-20243.343678000001</v>
      </c>
      <c r="K77">
        <v>109506.256832</v>
      </c>
      <c r="L77">
        <v>2.7691E-2</v>
      </c>
      <c r="M77">
        <v>35.965311</v>
      </c>
      <c r="N77">
        <v>143.88370800000001</v>
      </c>
      <c r="O77">
        <v>21.161351</v>
      </c>
      <c r="P77">
        <f>$D$14</f>
        <v>-4.1065877986999997</v>
      </c>
      <c r="Q77">
        <f>J77-4944*P77</f>
        <v>59.626398772797984</v>
      </c>
      <c r="R77">
        <f>Q77/(2*M77*O77)</f>
        <v>3.9172507617099596E-2</v>
      </c>
      <c r="S77">
        <f>R77*16.02</f>
        <v>0.62754357202593547</v>
      </c>
    </row>
    <row r="78" spans="8:19" x14ac:dyDescent="0.2">
      <c r="I78">
        <v>496.42237499999999</v>
      </c>
      <c r="J78">
        <v>-20235.928690000001</v>
      </c>
      <c r="K78">
        <v>109466.358802</v>
      </c>
      <c r="L78">
        <v>2.9606E-2</v>
      </c>
      <c r="M78">
        <v>35.960943</v>
      </c>
      <c r="N78">
        <v>143.86623299999999</v>
      </c>
      <c r="O78">
        <v>21.158781000000001</v>
      </c>
      <c r="P78">
        <f>$D$14</f>
        <v>-4.1065877986999997</v>
      </c>
      <c r="Q78">
        <f>J78-4944*P78</f>
        <v>67.041386772798433</v>
      </c>
      <c r="R78">
        <f>Q78/(2*M78*O78)</f>
        <v>4.405460162736196E-2</v>
      </c>
      <c r="S78">
        <f>R78*16.02</f>
        <v>0.70575471807033863</v>
      </c>
    </row>
    <row r="79" spans="8:19" x14ac:dyDescent="0.2">
      <c r="I79">
        <v>496.15070600000001</v>
      </c>
      <c r="J79">
        <v>-20238.280248999999</v>
      </c>
      <c r="K79">
        <v>109512.595914</v>
      </c>
      <c r="L79">
        <v>-2.0889999999999999E-2</v>
      </c>
      <c r="M79">
        <v>35.966005000000003</v>
      </c>
      <c r="N79">
        <v>143.88648499999999</v>
      </c>
      <c r="O79">
        <v>21.161759</v>
      </c>
      <c r="P79">
        <f>$D$14</f>
        <v>-4.1065877986999997</v>
      </c>
      <c r="Q79">
        <f>J79-4944*P79</f>
        <v>64.689827772799617</v>
      </c>
      <c r="R79">
        <f>Q79/(2*M79*O79)</f>
        <v>4.2497368114077436E-2</v>
      </c>
      <c r="S79">
        <f>R79*16.02</f>
        <v>0.68080783718752047</v>
      </c>
    </row>
    <row r="80" spans="8:19" x14ac:dyDescent="0.2">
      <c r="I80">
        <v>496.23597599999999</v>
      </c>
      <c r="J80">
        <v>-20238.446251000001</v>
      </c>
      <c r="K80">
        <v>109468.71777</v>
      </c>
      <c r="L80">
        <v>-5.5019999999999999E-3</v>
      </c>
      <c r="M80">
        <v>35.961201000000003</v>
      </c>
      <c r="N80">
        <v>143.867265</v>
      </c>
      <c r="O80">
        <v>21.158933000000001</v>
      </c>
      <c r="P80">
        <f>$D$14</f>
        <v>-4.1065877986999997</v>
      </c>
      <c r="Q80">
        <f>J80-4944*P80</f>
        <v>64.523825772797863</v>
      </c>
      <c r="R80">
        <f>Q80/(2*M80*O80)</f>
        <v>4.2399639429818392E-2</v>
      </c>
      <c r="S80">
        <f>R80*16.02</f>
        <v>0.67924222366569065</v>
      </c>
    </row>
    <row r="81" spans="8:19" x14ac:dyDescent="0.2">
      <c r="I81">
        <v>495.94948299999999</v>
      </c>
      <c r="J81">
        <v>-20240.882807000002</v>
      </c>
      <c r="K81">
        <v>109488.811537</v>
      </c>
      <c r="L81">
        <v>7.4876999999999999E-2</v>
      </c>
      <c r="M81">
        <v>35.963400999999998</v>
      </c>
      <c r="N81">
        <v>143.876068</v>
      </c>
      <c r="O81">
        <v>21.160226999999999</v>
      </c>
      <c r="P81">
        <f>$D$14</f>
        <v>-4.1065877986999997</v>
      </c>
      <c r="Q81">
        <f>J81-4944*P81</f>
        <v>62.087269772797299</v>
      </c>
      <c r="R81">
        <f>Q81/(2*M81*O81)</f>
        <v>4.0793548894586223E-2</v>
      </c>
      <c r="S81">
        <f>R81*16.02</f>
        <v>0.65351265329127128</v>
      </c>
    </row>
    <row r="82" spans="8:19" x14ac:dyDescent="0.2">
      <c r="S82" s="1">
        <f>AVERAGE(S77:S81)</f>
        <v>0.6693722008481513</v>
      </c>
    </row>
    <row r="83" spans="8:19" x14ac:dyDescent="0.2">
      <c r="H83" t="s">
        <v>13</v>
      </c>
    </row>
    <row r="84" spans="8:19" x14ac:dyDescent="0.2">
      <c r="I84" t="s">
        <v>12</v>
      </c>
      <c r="J84" t="s">
        <v>11</v>
      </c>
      <c r="K84" t="s">
        <v>10</v>
      </c>
      <c r="L84" t="s">
        <v>9</v>
      </c>
      <c r="M84" t="s">
        <v>8</v>
      </c>
      <c r="N84" t="s">
        <v>7</v>
      </c>
      <c r="O84" t="s">
        <v>6</v>
      </c>
      <c r="P84" t="s">
        <v>5</v>
      </c>
      <c r="Q84" t="s">
        <v>4</v>
      </c>
      <c r="R84" t="s">
        <v>3</v>
      </c>
      <c r="S84" t="s">
        <v>3</v>
      </c>
    </row>
    <row r="85" spans="8:19" x14ac:dyDescent="0.2">
      <c r="H85" t="s">
        <v>2</v>
      </c>
      <c r="I85">
        <v>495.97460699999999</v>
      </c>
      <c r="J85">
        <v>-52099.472514000001</v>
      </c>
      <c r="K85">
        <v>119872.881374</v>
      </c>
      <c r="L85">
        <v>5.0014000000000003E-2</v>
      </c>
      <c r="M85">
        <v>28.146597</v>
      </c>
      <c r="N85">
        <v>169.170219</v>
      </c>
      <c r="O85">
        <v>25.175094000000001</v>
      </c>
      <c r="P85">
        <f>$K$14</f>
        <v>-6.8614797027000005</v>
      </c>
      <c r="Q85">
        <f>J85-7616*P85</f>
        <v>157.55690176320059</v>
      </c>
      <c r="R85">
        <f>Q85/(2*M85*O85)</f>
        <v>0.11117584542702526</v>
      </c>
      <c r="S85">
        <f>R85*16.02</f>
        <v>1.7810370437409446</v>
      </c>
    </row>
    <row r="86" spans="8:19" x14ac:dyDescent="0.2">
      <c r="I86">
        <v>495.96249599999999</v>
      </c>
      <c r="J86">
        <v>-52099.345157999996</v>
      </c>
      <c r="K86">
        <v>119872.750828</v>
      </c>
      <c r="L86">
        <v>-0.10484599999999999</v>
      </c>
      <c r="M86">
        <v>28.146587</v>
      </c>
      <c r="N86">
        <v>169.17015900000001</v>
      </c>
      <c r="O86">
        <v>25.175084999999999</v>
      </c>
      <c r="P86">
        <f>$K$14</f>
        <v>-6.8614797027000005</v>
      </c>
      <c r="Q86">
        <f>J86-7616*P86</f>
        <v>157.6842577632051</v>
      </c>
      <c r="R86">
        <f>Q86/(2*M86*O86)</f>
        <v>0.11126579011569587</v>
      </c>
      <c r="S86">
        <f>R86*16.02</f>
        <v>1.7824779576534477</v>
      </c>
    </row>
    <row r="87" spans="8:19" x14ac:dyDescent="0.2">
      <c r="I87">
        <v>496.285324</v>
      </c>
      <c r="J87">
        <v>-52098.931851000001</v>
      </c>
      <c r="K87">
        <v>119873.76390799999</v>
      </c>
      <c r="L87">
        <v>-0.14591000000000001</v>
      </c>
      <c r="M87">
        <v>28.146666</v>
      </c>
      <c r="N87">
        <v>169.170635</v>
      </c>
      <c r="O87">
        <v>25.175156000000001</v>
      </c>
      <c r="P87">
        <f>$K$14</f>
        <v>-6.8614797027000005</v>
      </c>
      <c r="Q87">
        <f>J87-7616*P87</f>
        <v>158.09756476320035</v>
      </c>
      <c r="R87">
        <f>Q87/(2*M87*O87)</f>
        <v>0.1115568017078611</v>
      </c>
      <c r="S87">
        <f>R87*16.02</f>
        <v>1.7871399633599347</v>
      </c>
    </row>
    <row r="88" spans="8:19" x14ac:dyDescent="0.2">
      <c r="I88">
        <v>495.87812700000001</v>
      </c>
      <c r="J88">
        <v>-52099.590296000002</v>
      </c>
      <c r="K88">
        <v>119872.76884400001</v>
      </c>
      <c r="L88">
        <v>0.111308</v>
      </c>
      <c r="M88">
        <v>28.146588000000001</v>
      </c>
      <c r="N88">
        <v>169.17016599999999</v>
      </c>
      <c r="O88">
        <v>25.175086</v>
      </c>
      <c r="P88">
        <f>$K$14</f>
        <v>-6.8614797027000005</v>
      </c>
      <c r="Q88">
        <f>J88-7616*P88</f>
        <v>157.43911976319941</v>
      </c>
      <c r="R88">
        <f>Q88/(2*M88*O88)</f>
        <v>0.11109280651007097</v>
      </c>
      <c r="S88">
        <f>R88*16.02</f>
        <v>1.779706760291337</v>
      </c>
    </row>
    <row r="89" spans="8:19" x14ac:dyDescent="0.2">
      <c r="I89">
        <v>496.20763399999998</v>
      </c>
      <c r="J89">
        <v>-52099.366332999998</v>
      </c>
      <c r="K89">
        <v>119873.213741</v>
      </c>
      <c r="L89">
        <v>-3.0846999999999999E-2</v>
      </c>
      <c r="M89">
        <v>28.146623000000002</v>
      </c>
      <c r="N89">
        <v>169.170376</v>
      </c>
      <c r="O89">
        <v>25.175118000000001</v>
      </c>
      <c r="P89">
        <f>$K$14</f>
        <v>-6.8614797027000005</v>
      </c>
      <c r="Q89">
        <f>J89-7616*P89</f>
        <v>157.66308276320342</v>
      </c>
      <c r="R89">
        <f>Q89/(2*M89*O89)</f>
        <v>0.11125056040725127</v>
      </c>
      <c r="S89">
        <f>R89*16.02</f>
        <v>1.7822339777241654</v>
      </c>
    </row>
    <row r="90" spans="8:19" x14ac:dyDescent="0.2">
      <c r="H90" t="s">
        <v>1</v>
      </c>
      <c r="S90" s="1">
        <f>AVERAGE(S85:S89)</f>
        <v>1.7825191405539655</v>
      </c>
    </row>
    <row r="91" spans="8:19" x14ac:dyDescent="0.2">
      <c r="I91">
        <v>496.19332900000001</v>
      </c>
      <c r="J91">
        <v>-19684.851258999999</v>
      </c>
      <c r="K91">
        <v>45357.752465999998</v>
      </c>
      <c r="L91">
        <v>9.9575999999999998E-2</v>
      </c>
      <c r="M91">
        <v>29.900703</v>
      </c>
      <c r="N91">
        <v>119.96524700000001</v>
      </c>
      <c r="O91">
        <v>12.644876999999999</v>
      </c>
      <c r="P91">
        <f>$K$14</f>
        <v>-6.8614797027000005</v>
      </c>
      <c r="Q91">
        <f>J91-2880*P91</f>
        <v>76.210284776003391</v>
      </c>
      <c r="R91">
        <f>Q91/(2*M91*O91)</f>
        <v>0.10078306928476947</v>
      </c>
      <c r="S91">
        <f>R91*16.02</f>
        <v>1.614544769942007</v>
      </c>
    </row>
    <row r="92" spans="8:19" x14ac:dyDescent="0.2">
      <c r="I92">
        <v>496.10716200000002</v>
      </c>
      <c r="J92">
        <v>-19684.859431000001</v>
      </c>
      <c r="K92">
        <v>45357.466048000002</v>
      </c>
      <c r="L92">
        <v>0.17654300000000001</v>
      </c>
      <c r="M92">
        <v>29.900639999999999</v>
      </c>
      <c r="N92">
        <v>119.964994</v>
      </c>
      <c r="O92">
        <v>12.64485</v>
      </c>
      <c r="P92">
        <f>$K$14</f>
        <v>-6.8614797027000005</v>
      </c>
      <c r="Q92">
        <f>J92-2880*P92</f>
        <v>76.202112776001741</v>
      </c>
      <c r="R92">
        <f>Q92/(2*M92*O92)</f>
        <v>0.10077268985444983</v>
      </c>
      <c r="S92">
        <f>R92*16.02</f>
        <v>1.6143784914682862</v>
      </c>
    </row>
    <row r="93" spans="8:19" x14ac:dyDescent="0.2">
      <c r="I93">
        <v>496.17184600000002</v>
      </c>
      <c r="J93">
        <v>-19684.871730999999</v>
      </c>
      <c r="K93">
        <v>45357.319081000001</v>
      </c>
      <c r="L93">
        <v>9.2247999999999997E-2</v>
      </c>
      <c r="M93">
        <v>29.900607999999998</v>
      </c>
      <c r="N93">
        <v>119.96486400000001</v>
      </c>
      <c r="O93">
        <v>12.644836</v>
      </c>
      <c r="P93">
        <f>$K$14</f>
        <v>-6.8614797027000005</v>
      </c>
      <c r="Q93">
        <f>J93-2880*P93</f>
        <v>76.189812776003237</v>
      </c>
      <c r="R93">
        <f>Q93/(2*M93*O93)</f>
        <v>0.10075664323315701</v>
      </c>
      <c r="S93">
        <f>R93*16.02</f>
        <v>1.6141214245951754</v>
      </c>
    </row>
    <row r="94" spans="8:19" x14ac:dyDescent="0.2">
      <c r="I94">
        <v>495.76538199999999</v>
      </c>
      <c r="J94">
        <v>-19684.992144</v>
      </c>
      <c r="K94">
        <v>45357.603571</v>
      </c>
      <c r="L94">
        <v>4.9021000000000002E-2</v>
      </c>
      <c r="M94">
        <v>29.900670999999999</v>
      </c>
      <c r="N94">
        <v>119.965115</v>
      </c>
      <c r="O94">
        <v>12.644863000000001</v>
      </c>
      <c r="P94">
        <f>$K$14</f>
        <v>-6.8614797027000005</v>
      </c>
      <c r="Q94">
        <f>J94-2880*P94</f>
        <v>76.069399776002683</v>
      </c>
      <c r="R94">
        <f>Q94/(2*M94*O94)</f>
        <v>0.10059697721260774</v>
      </c>
      <c r="S94">
        <f>R94*16.02</f>
        <v>1.611563574945976</v>
      </c>
    </row>
    <row r="95" spans="8:19" x14ac:dyDescent="0.2">
      <c r="I95">
        <v>496.34456399999999</v>
      </c>
      <c r="J95">
        <v>-19684.784198000001</v>
      </c>
      <c r="K95">
        <v>45357.781315</v>
      </c>
      <c r="L95">
        <v>-1.6698999999999999E-2</v>
      </c>
      <c r="M95">
        <v>29.90071</v>
      </c>
      <c r="N95">
        <v>119.965273</v>
      </c>
      <c r="O95">
        <v>12.644879</v>
      </c>
      <c r="P95">
        <f>$K$14</f>
        <v>-6.8614797027000005</v>
      </c>
      <c r="Q95">
        <f>J95-2880*P95</f>
        <v>76.277345776001312</v>
      </c>
      <c r="R95">
        <f>Q95/(2*M95*O95)</f>
        <v>0.10087171345962438</v>
      </c>
      <c r="S95">
        <f>R95*16.02</f>
        <v>1.6159648496231827</v>
      </c>
    </row>
    <row r="96" spans="8:19" x14ac:dyDescent="0.2">
      <c r="H96" t="s">
        <v>0</v>
      </c>
      <c r="S96" s="1">
        <f>AVERAGE(S91:S95)</f>
        <v>1.6141146221149252</v>
      </c>
    </row>
    <row r="97" spans="7:22" x14ac:dyDescent="0.2">
      <c r="I97">
        <v>496.26416599999999</v>
      </c>
      <c r="J97">
        <v>-33797.956724999996</v>
      </c>
      <c r="K97">
        <v>77853.124030999999</v>
      </c>
      <c r="L97">
        <v>-2.2079000000000001E-2</v>
      </c>
      <c r="M97">
        <v>32.099347999999999</v>
      </c>
      <c r="N97">
        <v>128.417441</v>
      </c>
      <c r="O97">
        <v>18.886686999999998</v>
      </c>
      <c r="P97">
        <f>$K$14</f>
        <v>-6.8614797027000005</v>
      </c>
      <c r="Q97">
        <f>J97-4944*P97</f>
        <v>125.19892514880485</v>
      </c>
      <c r="R97">
        <f>Q97/(2*M97*O97)</f>
        <v>0.10325678781643112</v>
      </c>
      <c r="S97">
        <f>R97*16.02</f>
        <v>1.6541737408192265</v>
      </c>
    </row>
    <row r="98" spans="7:22" x14ac:dyDescent="0.2">
      <c r="I98">
        <v>496.06690099999997</v>
      </c>
      <c r="J98">
        <v>-33798.107835000003</v>
      </c>
      <c r="K98">
        <v>77852.692725999994</v>
      </c>
      <c r="L98">
        <v>0.214555</v>
      </c>
      <c r="M98">
        <v>32.099288000000001</v>
      </c>
      <c r="N98">
        <v>128.417203</v>
      </c>
      <c r="O98">
        <v>18.886652000000002</v>
      </c>
      <c r="P98">
        <f>$K$14</f>
        <v>-6.8614797027000005</v>
      </c>
      <c r="Q98">
        <f>J98-4944*P98</f>
        <v>125.04781514879869</v>
      </c>
      <c r="R98">
        <f>Q98/(2*M98*O98)</f>
        <v>0.10313254497739287</v>
      </c>
      <c r="S98">
        <f>R98*16.02</f>
        <v>1.6521833705378337</v>
      </c>
    </row>
    <row r="99" spans="7:22" x14ac:dyDescent="0.2">
      <c r="I99">
        <v>496.48236000000003</v>
      </c>
      <c r="J99">
        <v>-33797.935799999999</v>
      </c>
      <c r="K99">
        <v>77853.508549000006</v>
      </c>
      <c r="L99">
        <v>0.249496</v>
      </c>
      <c r="M99">
        <v>32.099400000000003</v>
      </c>
      <c r="N99">
        <v>128.41765100000001</v>
      </c>
      <c r="O99">
        <v>18.886717999999998</v>
      </c>
      <c r="P99">
        <f>$K$14</f>
        <v>-6.8614797027000005</v>
      </c>
      <c r="Q99">
        <f>J99-4944*P99</f>
        <v>125.21985014880192</v>
      </c>
      <c r="R99">
        <f>Q99/(2*M99*O99)</f>
        <v>0.10327370872796227</v>
      </c>
      <c r="S99">
        <f>R99*16.02</f>
        <v>1.6544448138219554</v>
      </c>
    </row>
    <row r="100" spans="7:22" x14ac:dyDescent="0.2">
      <c r="I100">
        <v>496.03641699999997</v>
      </c>
      <c r="J100">
        <v>-33798.227509999997</v>
      </c>
      <c r="K100">
        <v>77852.607346999997</v>
      </c>
      <c r="L100">
        <v>-0.14857699999999999</v>
      </c>
      <c r="M100">
        <v>32.099277000000001</v>
      </c>
      <c r="N100">
        <v>128.417157</v>
      </c>
      <c r="O100">
        <v>18.886645000000001</v>
      </c>
      <c r="P100">
        <f>$K$14</f>
        <v>-6.8614797027000005</v>
      </c>
      <c r="Q100">
        <f>J100-4944*P100</f>
        <v>124.92814014880423</v>
      </c>
      <c r="R100">
        <f>Q100/(2*M100*O100)</f>
        <v>0.10303391713021416</v>
      </c>
      <c r="S100">
        <f>R100*16.02</f>
        <v>1.6506033524260308</v>
      </c>
    </row>
    <row r="101" spans="7:22" x14ac:dyDescent="0.2">
      <c r="I101">
        <v>496.15705200000002</v>
      </c>
      <c r="J101">
        <v>-33798.191730999999</v>
      </c>
      <c r="K101">
        <v>77852.735564999995</v>
      </c>
      <c r="L101">
        <v>7.9925999999999997E-2</v>
      </c>
      <c r="M101">
        <v>32.099294999999998</v>
      </c>
      <c r="N101">
        <v>128.41722799999999</v>
      </c>
      <c r="O101">
        <v>18.886655999999999</v>
      </c>
      <c r="P101">
        <f>$K$14</f>
        <v>-6.8614797027000005</v>
      </c>
      <c r="Q101">
        <f>J101-4944*P101</f>
        <v>124.96391914880223</v>
      </c>
      <c r="R101">
        <f>Q101/(2*M101*O101)</f>
        <v>0.10306330787803529</v>
      </c>
      <c r="S101">
        <f>R101*16.02</f>
        <v>1.6510741922061254</v>
      </c>
    </row>
    <row r="102" spans="7:22" x14ac:dyDescent="0.2">
      <c r="S102" s="1">
        <f>AVERAGE(S97:S101)</f>
        <v>1.6524958939622345</v>
      </c>
    </row>
    <row r="105" spans="7:22" x14ac:dyDescent="0.2">
      <c r="G105" t="s">
        <v>21</v>
      </c>
      <c r="I105" t="s">
        <v>20</v>
      </c>
      <c r="U105" t="s">
        <v>19</v>
      </c>
      <c r="V105" t="s">
        <v>18</v>
      </c>
    </row>
    <row r="106" spans="7:22" x14ac:dyDescent="0.2">
      <c r="I106" t="s">
        <v>12</v>
      </c>
      <c r="J106" t="s">
        <v>11</v>
      </c>
      <c r="K106" t="s">
        <v>10</v>
      </c>
      <c r="L106" t="s">
        <v>9</v>
      </c>
      <c r="M106" t="s">
        <v>8</v>
      </c>
      <c r="N106" t="s">
        <v>7</v>
      </c>
      <c r="O106" t="s">
        <v>6</v>
      </c>
      <c r="P106" t="s">
        <v>17</v>
      </c>
      <c r="Q106" t="s">
        <v>16</v>
      </c>
      <c r="R106" t="s">
        <v>15</v>
      </c>
      <c r="S106" t="s">
        <v>5</v>
      </c>
      <c r="T106" t="s">
        <v>4</v>
      </c>
      <c r="U106" t="s">
        <v>3</v>
      </c>
      <c r="V106" t="s">
        <v>3</v>
      </c>
    </row>
    <row r="107" spans="7:22" x14ac:dyDescent="0.2">
      <c r="H107" t="s">
        <v>2</v>
      </c>
      <c r="P107">
        <v>1509</v>
      </c>
      <c r="Q107">
        <v>443</v>
      </c>
      <c r="R107">
        <f>Q107/(Q107+P107)</f>
        <v>0.22694672131147542</v>
      </c>
      <c r="S107">
        <f>-4.1297-2.5466*R107</f>
        <v>-4.7076425204918033</v>
      </c>
      <c r="T107">
        <f>J107-(SUM(P107:Q107)*S107)</f>
        <v>9189.3181999999997</v>
      </c>
      <c r="U107" t="e">
        <f>T107/(2*M107*O107)</f>
        <v>#DIV/0!</v>
      </c>
      <c r="V107" t="e">
        <f>U107*16.02</f>
        <v>#DIV/0!</v>
      </c>
    </row>
    <row r="108" spans="7:22" x14ac:dyDescent="0.2">
      <c r="P108">
        <v>1516</v>
      </c>
      <c r="Q108">
        <v>436</v>
      </c>
      <c r="R108">
        <f>Q108/(Q108+P108)</f>
        <v>0.22336065573770492</v>
      </c>
      <c r="S108">
        <f>-4.1297-2.5466*R108</f>
        <v>-4.6985102459016392</v>
      </c>
      <c r="T108">
        <f>J108-(SUM(P108:Q108)*S108)</f>
        <v>9171.4920000000002</v>
      </c>
      <c r="U108" t="e">
        <f>T108/(2*M108*O108)</f>
        <v>#DIV/0!</v>
      </c>
      <c r="V108" t="e">
        <f>U108*16.02</f>
        <v>#DIV/0!</v>
      </c>
    </row>
    <row r="109" spans="7:22" x14ac:dyDescent="0.2">
      <c r="P109">
        <v>1525</v>
      </c>
      <c r="Q109">
        <v>427</v>
      </c>
      <c r="R109">
        <f>Q109/(Q109+P109)</f>
        <v>0.21875</v>
      </c>
      <c r="S109">
        <f>-4.1297-2.5466*R109</f>
        <v>-4.6867687499999997</v>
      </c>
      <c r="T109">
        <f>J109-(SUM(P109:Q109)*S109)</f>
        <v>9148.5725999999995</v>
      </c>
      <c r="U109" t="e">
        <f>T109/(2*M109*O109)</f>
        <v>#DIV/0!</v>
      </c>
      <c r="V109" t="e">
        <f>U109*16.02</f>
        <v>#DIV/0!</v>
      </c>
    </row>
    <row r="110" spans="7:22" x14ac:dyDescent="0.2">
      <c r="P110">
        <v>1532</v>
      </c>
      <c r="Q110">
        <v>420</v>
      </c>
      <c r="R110">
        <f>Q110/(Q110+P110)</f>
        <v>0.2151639344262295</v>
      </c>
      <c r="S110">
        <f>-4.1297-2.5466*R110</f>
        <v>-4.6776364754098356</v>
      </c>
      <c r="T110">
        <f>J110-(SUM(P110:Q110)*S110)</f>
        <v>9130.7464</v>
      </c>
      <c r="U110" t="e">
        <f>T110/(2*M110*O110)</f>
        <v>#DIV/0!</v>
      </c>
      <c r="V110" t="e">
        <f>U110*16.02</f>
        <v>#DIV/0!</v>
      </c>
    </row>
    <row r="111" spans="7:22" x14ac:dyDescent="0.2">
      <c r="P111">
        <v>1527</v>
      </c>
      <c r="Q111">
        <v>425</v>
      </c>
      <c r="R111">
        <f>Q111/(Q111+P111)</f>
        <v>0.21772540983606559</v>
      </c>
      <c r="S111">
        <f>-4.1297-2.5466*R111</f>
        <v>-4.6841595286885243</v>
      </c>
      <c r="T111">
        <f>J111-(SUM(P111:Q111)*S111)</f>
        <v>9143.4794000000002</v>
      </c>
      <c r="U111" t="e">
        <f>T111/(2*M111*O111)</f>
        <v>#DIV/0!</v>
      </c>
      <c r="V111" t="e">
        <f>U111*16.02</f>
        <v>#DIV/0!</v>
      </c>
    </row>
    <row r="112" spans="7:22" x14ac:dyDescent="0.2">
      <c r="V112" s="1" t="e">
        <f>AVERAGE(V107:V111)</f>
        <v>#DIV/0!</v>
      </c>
    </row>
    <row r="113" spans="8:22" x14ac:dyDescent="0.2">
      <c r="H113" t="s">
        <v>1</v>
      </c>
      <c r="P113">
        <v>1125</v>
      </c>
      <c r="Q113">
        <v>339</v>
      </c>
      <c r="R113">
        <f>Q113/(Q113+P113)</f>
        <v>0.23155737704918034</v>
      </c>
      <c r="S113">
        <f>-4.1297-2.5466*R113</f>
        <v>-4.7193840163934428</v>
      </c>
      <c r="T113">
        <f>J113-(SUM(P113:Q113)*S113)</f>
        <v>6909.1782000000003</v>
      </c>
      <c r="U113" t="e">
        <f>T113/(2*M113*O113)</f>
        <v>#DIV/0!</v>
      </c>
      <c r="V113" t="e">
        <f>U113*16.02</f>
        <v>#DIV/0!</v>
      </c>
    </row>
    <row r="114" spans="8:22" x14ac:dyDescent="0.2">
      <c r="P114">
        <v>1144</v>
      </c>
      <c r="Q114">
        <v>320</v>
      </c>
      <c r="R114">
        <f>Q114/(Q114+P114)</f>
        <v>0.21857923497267759</v>
      </c>
      <c r="S114">
        <f>-4.1297-2.5466*R114</f>
        <v>-4.6863338797814205</v>
      </c>
      <c r="T114">
        <f>J114-(SUM(P114:Q114)*S114)</f>
        <v>6860.7927999999993</v>
      </c>
      <c r="U114" t="e">
        <f>T114/(2*M114*O114)</f>
        <v>#DIV/0!</v>
      </c>
      <c r="V114" t="e">
        <f>U114*16.02</f>
        <v>#DIV/0!</v>
      </c>
    </row>
    <row r="115" spans="8:22" x14ac:dyDescent="0.2">
      <c r="P115">
        <v>1141</v>
      </c>
      <c r="Q115">
        <v>323</v>
      </c>
      <c r="R115">
        <f>Q115/(Q115+P115)</f>
        <v>0.22062841530054644</v>
      </c>
      <c r="S115">
        <f>-4.1297-2.5466*R115</f>
        <v>-4.6915523224043714</v>
      </c>
      <c r="T115">
        <f>J115-(SUM(P115:Q115)*S115)</f>
        <v>6868.4326000000001</v>
      </c>
      <c r="U115" t="e">
        <f>T115/(2*M115*O115)</f>
        <v>#DIV/0!</v>
      </c>
      <c r="V115" t="e">
        <f>U115*16.02</f>
        <v>#DIV/0!</v>
      </c>
    </row>
    <row r="116" spans="8:22" x14ac:dyDescent="0.2">
      <c r="P116">
        <v>1147</v>
      </c>
      <c r="Q116">
        <v>317</v>
      </c>
      <c r="R116">
        <f>Q116/(Q116+P116)</f>
        <v>0.21653005464480873</v>
      </c>
      <c r="S116">
        <f>-4.1297-2.5466*R116</f>
        <v>-4.6811154371584696</v>
      </c>
      <c r="T116">
        <f>J116-(SUM(P116:Q116)*S116)</f>
        <v>6853.1529999999993</v>
      </c>
      <c r="U116" t="e">
        <f>T116/(2*M116*O116)</f>
        <v>#DIV/0!</v>
      </c>
      <c r="V116" t="e">
        <f>U116*16.02</f>
        <v>#DIV/0!</v>
      </c>
    </row>
    <row r="117" spans="8:22" x14ac:dyDescent="0.2">
      <c r="P117">
        <v>1137</v>
      </c>
      <c r="Q117">
        <v>327</v>
      </c>
      <c r="R117">
        <f>Q117/(Q117+P117)</f>
        <v>0.22336065573770492</v>
      </c>
      <c r="S117">
        <f>-4.1297-2.5466*R117</f>
        <v>-4.6985102459016392</v>
      </c>
      <c r="T117">
        <f>J117-(SUM(P117:Q117)*S117)</f>
        <v>6878.6189999999997</v>
      </c>
      <c r="U117" t="e">
        <f>T117/(2*M117*O117)</f>
        <v>#DIV/0!</v>
      </c>
      <c r="V117" t="e">
        <f>U117*16.02</f>
        <v>#DIV/0!</v>
      </c>
    </row>
    <row r="118" spans="8:22" x14ac:dyDescent="0.2">
      <c r="V118" s="1" t="e">
        <f>AVERAGE(V113:V117)</f>
        <v>#DIV/0!</v>
      </c>
    </row>
    <row r="119" spans="8:22" x14ac:dyDescent="0.2">
      <c r="H119" t="s">
        <v>0</v>
      </c>
      <c r="P119">
        <v>964</v>
      </c>
      <c r="Q119">
        <v>296</v>
      </c>
      <c r="R119">
        <f>Q119/(Q119+P119)</f>
        <v>0.23492063492063492</v>
      </c>
      <c r="S119">
        <f>-4.1297-2.5466*R119</f>
        <v>-4.7279488888888883</v>
      </c>
      <c r="T119">
        <f>J119-(SUM(P119:Q119)*S119)</f>
        <v>5957.2155999999995</v>
      </c>
      <c r="U119" t="e">
        <f>T119/(2*M119*O119)</f>
        <v>#DIV/0!</v>
      </c>
      <c r="V119" t="e">
        <f>U119*16.02</f>
        <v>#DIV/0!</v>
      </c>
    </row>
    <row r="120" spans="8:22" x14ac:dyDescent="0.2">
      <c r="P120">
        <v>987</v>
      </c>
      <c r="Q120">
        <v>273</v>
      </c>
      <c r="R120">
        <f>Q120/(Q120+P120)</f>
        <v>0.21666666666666667</v>
      </c>
      <c r="S120">
        <f>-4.1297-2.5466*R120</f>
        <v>-4.6814633333333333</v>
      </c>
      <c r="T120">
        <f>J120-(SUM(P120:Q120)*S120)</f>
        <v>5898.6437999999998</v>
      </c>
      <c r="U120" t="e">
        <f>T120/(2*M120*O120)</f>
        <v>#DIV/0!</v>
      </c>
      <c r="V120" t="e">
        <f>U120*16.02</f>
        <v>#DIV/0!</v>
      </c>
    </row>
    <row r="121" spans="8:22" x14ac:dyDescent="0.2">
      <c r="P121">
        <v>983</v>
      </c>
      <c r="Q121">
        <v>277</v>
      </c>
      <c r="R121">
        <f>Q121/(Q121+P121)</f>
        <v>0.21984126984126984</v>
      </c>
      <c r="S121">
        <f>-4.1297-2.5466*R121</f>
        <v>-4.6895477777777774</v>
      </c>
      <c r="T121">
        <f>J121-(SUM(P121:Q121)*S121)</f>
        <v>5908.8301999999994</v>
      </c>
      <c r="U121" t="e">
        <f>T121/(2*M121*O121)</f>
        <v>#DIV/0!</v>
      </c>
      <c r="V121" t="e">
        <f>U121*16.02</f>
        <v>#DIV/0!</v>
      </c>
    </row>
    <row r="122" spans="8:22" x14ac:dyDescent="0.2">
      <c r="P122">
        <v>994</v>
      </c>
      <c r="Q122">
        <v>266</v>
      </c>
      <c r="R122">
        <f>Q122/(Q122+P122)</f>
        <v>0.21111111111111111</v>
      </c>
      <c r="S122">
        <f>-4.1297-2.5466*R122</f>
        <v>-4.6673155555555557</v>
      </c>
      <c r="T122">
        <f>J122-(SUM(P122:Q122)*S122)</f>
        <v>5880.8176000000003</v>
      </c>
      <c r="U122" t="e">
        <f>T122/(2*M122*O122)</f>
        <v>#DIV/0!</v>
      </c>
      <c r="V122" t="e">
        <f>U122*16.02</f>
        <v>#DIV/0!</v>
      </c>
    </row>
    <row r="123" spans="8:22" x14ac:dyDescent="0.2">
      <c r="P123">
        <v>969</v>
      </c>
      <c r="Q123">
        <v>291</v>
      </c>
      <c r="R123">
        <f>Q123/(Q123+P123)</f>
        <v>0.23095238095238096</v>
      </c>
      <c r="S123">
        <f>-4.1297-2.5466*R123</f>
        <v>-4.7178433333333327</v>
      </c>
      <c r="T123">
        <f>J123-(SUM(P123:Q123)*S123)</f>
        <v>5944.4825999999994</v>
      </c>
      <c r="U123" t="e">
        <f>T123/(2*M123*O123)</f>
        <v>#DIV/0!</v>
      </c>
      <c r="V123" t="e">
        <f>U123*16.02</f>
        <v>#DIV/0!</v>
      </c>
    </row>
    <row r="124" spans="8:22" x14ac:dyDescent="0.2">
      <c r="V124" s="1" t="e">
        <f>AVERAGE(V119:V123)</f>
        <v>#DIV/0!</v>
      </c>
    </row>
    <row r="125" spans="8:22" x14ac:dyDescent="0.2">
      <c r="H125">
        <v>100</v>
      </c>
      <c r="P125">
        <v>643</v>
      </c>
      <c r="Q125">
        <v>182</v>
      </c>
      <c r="R125">
        <f>Q125/(Q125+P125)</f>
        <v>0.22060606060606061</v>
      </c>
      <c r="S125">
        <f>-4.1297-2.5466*R125</f>
        <v>-4.6914953939393937</v>
      </c>
      <c r="T125">
        <f>J125-(SUM(P125:Q125)*S125)</f>
        <v>3870.4836999999998</v>
      </c>
      <c r="U125" t="e">
        <f>T125/(2*M125*O125)</f>
        <v>#DIV/0!</v>
      </c>
      <c r="V125" t="e">
        <f>U125*16.02</f>
        <v>#DIV/0!</v>
      </c>
    </row>
    <row r="126" spans="8:22" x14ac:dyDescent="0.2">
      <c r="P126">
        <v>656</v>
      </c>
      <c r="Q126">
        <v>169</v>
      </c>
      <c r="R126">
        <f>Q126/(Q126+P126)</f>
        <v>0.20484848484848484</v>
      </c>
      <c r="S126">
        <f>-4.1297-2.5466*R126</f>
        <v>-4.6513671515151511</v>
      </c>
      <c r="T126">
        <f>J126-(SUM(P126:Q126)*S126)</f>
        <v>3837.3778999999995</v>
      </c>
      <c r="U126" t="e">
        <f>T126/(2*M126*O126)</f>
        <v>#DIV/0!</v>
      </c>
      <c r="V126" t="e">
        <f>U126*16.02</f>
        <v>#DIV/0!</v>
      </c>
    </row>
    <row r="127" spans="8:22" x14ac:dyDescent="0.2">
      <c r="P127">
        <v>660</v>
      </c>
      <c r="Q127">
        <v>165</v>
      </c>
      <c r="R127">
        <f>Q127/(Q127+P127)</f>
        <v>0.2</v>
      </c>
      <c r="S127">
        <f>-4.1297-2.5466*R127</f>
        <v>-4.6390199999999995</v>
      </c>
      <c r="T127">
        <f>J127-(SUM(P127:Q127)*S127)</f>
        <v>3827.1914999999995</v>
      </c>
      <c r="U127" t="e">
        <f>T127/(2*M127*O127)</f>
        <v>#DIV/0!</v>
      </c>
      <c r="V127" t="e">
        <f>U127*16.02</f>
        <v>#DIV/0!</v>
      </c>
    </row>
    <row r="128" spans="8:22" x14ac:dyDescent="0.2">
      <c r="P128">
        <v>629</v>
      </c>
      <c r="Q128">
        <v>196</v>
      </c>
      <c r="R128">
        <f>Q128/(Q128+P128)</f>
        <v>0.23757575757575758</v>
      </c>
      <c r="S128">
        <f>-4.1297-2.5466*R128</f>
        <v>-4.7347104242424241</v>
      </c>
      <c r="T128">
        <f>J128-(SUM(P128:Q128)*S128)</f>
        <v>3906.1360999999997</v>
      </c>
      <c r="U128" t="e">
        <f>T128/(2*M128*O128)</f>
        <v>#DIV/0!</v>
      </c>
      <c r="V128" t="e">
        <f>U128*16.02</f>
        <v>#DIV/0!</v>
      </c>
    </row>
    <row r="129" spans="8:22" x14ac:dyDescent="0.2">
      <c r="P129">
        <v>642</v>
      </c>
      <c r="Q129">
        <v>183</v>
      </c>
      <c r="R129">
        <f>Q129/(Q129+P129)</f>
        <v>0.22181818181818183</v>
      </c>
      <c r="S129">
        <f>-4.1297-2.5466*R129</f>
        <v>-4.6945821818181814</v>
      </c>
      <c r="T129">
        <f>J129-(SUM(P129:Q129)*S129)</f>
        <v>3873.0302999999999</v>
      </c>
      <c r="U129" t="e">
        <f>T129/(2*M129*O129)</f>
        <v>#DIV/0!</v>
      </c>
      <c r="V129" t="e">
        <f>U129*16.02</f>
        <v>#DIV/0!</v>
      </c>
    </row>
    <row r="130" spans="8:22" x14ac:dyDescent="0.2">
      <c r="V130" s="1" t="e">
        <f>AVERAGE(V125:V129)</f>
        <v>#DIV/0!</v>
      </c>
    </row>
    <row r="131" spans="8:22" x14ac:dyDescent="0.2">
      <c r="H131">
        <v>110</v>
      </c>
      <c r="P131">
        <v>1270</v>
      </c>
      <c r="Q131">
        <v>380</v>
      </c>
      <c r="R131">
        <f>Q131/(Q131+P131)</f>
        <v>0.23030303030303031</v>
      </c>
      <c r="S131">
        <f>-4.1297-2.5466*R131</f>
        <v>-4.716189696969697</v>
      </c>
      <c r="T131">
        <f>J131-(SUM(P131:Q131)*S131)</f>
        <v>7781.7129999999997</v>
      </c>
      <c r="U131" t="e">
        <f>T131/(2*M131*O131)</f>
        <v>#DIV/0!</v>
      </c>
      <c r="V131" t="e">
        <f>U131*16.02</f>
        <v>#DIV/0!</v>
      </c>
    </row>
    <row r="132" spans="8:22" x14ac:dyDescent="0.2">
      <c r="P132">
        <v>1303</v>
      </c>
      <c r="Q132">
        <v>347</v>
      </c>
      <c r="R132">
        <f>Q132/(Q132+P132)</f>
        <v>0.2103030303030303</v>
      </c>
      <c r="S132">
        <f>-4.1297-2.5466*R132</f>
        <v>-4.6652576969696966</v>
      </c>
      <c r="T132">
        <f>J132-(SUM(P132:Q132)*S132)</f>
        <v>7697.6751999999997</v>
      </c>
      <c r="U132" t="e">
        <f>T132/(2*M132*O132)</f>
        <v>#DIV/0!</v>
      </c>
      <c r="V132" t="e">
        <f>U132*16.02</f>
        <v>#DIV/0!</v>
      </c>
    </row>
    <row r="133" spans="8:22" x14ac:dyDescent="0.2">
      <c r="P133">
        <v>1279</v>
      </c>
      <c r="Q133">
        <v>371</v>
      </c>
      <c r="R133">
        <f>Q133/(Q133+P133)</f>
        <v>0.22484848484848485</v>
      </c>
      <c r="S133">
        <f>-4.1297-2.5466*R133</f>
        <v>-4.7022991515151515</v>
      </c>
      <c r="T133">
        <f>J133-(SUM(P133:Q133)*S133)</f>
        <v>7758.7936</v>
      </c>
      <c r="U133" t="e">
        <f>T133/(2*M133*O133)</f>
        <v>#DIV/0!</v>
      </c>
      <c r="V133" t="e">
        <f>U133*16.02</f>
        <v>#DIV/0!</v>
      </c>
    </row>
    <row r="134" spans="8:22" x14ac:dyDescent="0.2">
      <c r="P134">
        <v>1302</v>
      </c>
      <c r="Q134">
        <v>348</v>
      </c>
      <c r="R134">
        <f>Q134/(Q134+P134)</f>
        <v>0.21090909090909091</v>
      </c>
      <c r="S134">
        <f>-4.1297-2.5466*R134</f>
        <v>-4.6668010909090905</v>
      </c>
      <c r="T134">
        <f>J134-(SUM(P134:Q134)*S134)</f>
        <v>7700.2217999999993</v>
      </c>
      <c r="U134" t="e">
        <f>T134/(2*M134*O134)</f>
        <v>#DIV/0!</v>
      </c>
      <c r="V134" t="e">
        <f>U134*16.02</f>
        <v>#DIV/0!</v>
      </c>
    </row>
    <row r="135" spans="8:22" x14ac:dyDescent="0.2">
      <c r="P135">
        <v>1288</v>
      </c>
      <c r="Q135">
        <v>362</v>
      </c>
      <c r="R135">
        <f>Q135/(Q135+P135)</f>
        <v>0.21939393939393939</v>
      </c>
      <c r="S135">
        <f>-4.1297-2.5466*R135</f>
        <v>-4.6884086060606061</v>
      </c>
      <c r="T135">
        <f>J135-(SUM(P135:Q135)*S135)</f>
        <v>7735.8742000000002</v>
      </c>
      <c r="U135" t="e">
        <f>T135/(2*M135*O135)</f>
        <v>#DIV/0!</v>
      </c>
      <c r="V135" t="e">
        <f>U135*16.02</f>
        <v>#DIV/0!</v>
      </c>
    </row>
    <row r="136" spans="8:22" x14ac:dyDescent="0.2">
      <c r="V136" s="1" t="e">
        <f>AVERAGE(V131:V135)</f>
        <v>#DIV/0!</v>
      </c>
    </row>
    <row r="137" spans="8:22" x14ac:dyDescent="0.2">
      <c r="H137">
        <v>111</v>
      </c>
      <c r="P137">
        <v>2103</v>
      </c>
      <c r="Q137">
        <v>608</v>
      </c>
      <c r="R137">
        <f>Q137/(Q137+P137)</f>
        <v>0.22427148653633347</v>
      </c>
      <c r="S137">
        <f>-4.1297-2.5466*R137</f>
        <v>-4.7008297676134267</v>
      </c>
      <c r="T137">
        <f>J137-(SUM(P137:Q137)*S137)</f>
        <v>12743.949500000001</v>
      </c>
      <c r="U137" t="e">
        <f>T137/(2*M137*O137)</f>
        <v>#DIV/0!</v>
      </c>
      <c r="V137" t="e">
        <f>U137*16.02</f>
        <v>#DIV/0!</v>
      </c>
    </row>
    <row r="138" spans="8:22" x14ac:dyDescent="0.2">
      <c r="P138">
        <v>2102</v>
      </c>
      <c r="Q138">
        <v>609</v>
      </c>
      <c r="R138">
        <f>Q138/(Q138+P138)</f>
        <v>0.22464035411287347</v>
      </c>
      <c r="S138">
        <f>-4.1297-2.5466*R138</f>
        <v>-4.7017691257838434</v>
      </c>
      <c r="T138">
        <f>J138-(SUM(P138:Q138)*S138)</f>
        <v>12746.4961</v>
      </c>
      <c r="U138" t="e">
        <f>T138/(2*M138*O138)</f>
        <v>#DIV/0!</v>
      </c>
      <c r="V138" t="e">
        <f>U138*16.02</f>
        <v>#DIV/0!</v>
      </c>
    </row>
    <row r="139" spans="8:22" x14ac:dyDescent="0.2">
      <c r="P139">
        <v>2109</v>
      </c>
      <c r="Q139">
        <v>602</v>
      </c>
      <c r="R139">
        <f>Q139/(Q139+P139)</f>
        <v>0.22205828107709333</v>
      </c>
      <c r="S139">
        <f>-4.1297-2.5466*R139</f>
        <v>-4.6951936185909258</v>
      </c>
      <c r="T139">
        <f>J139-(SUM(P139:Q139)*S139)</f>
        <v>12728.669899999999</v>
      </c>
      <c r="U139" t="e">
        <f>T139/(2*M139*O139)</f>
        <v>#DIV/0!</v>
      </c>
      <c r="V139" t="e">
        <f>U139*16.02</f>
        <v>#DIV/0!</v>
      </c>
    </row>
    <row r="140" spans="8:22" x14ac:dyDescent="0.2">
      <c r="P140">
        <v>2118</v>
      </c>
      <c r="Q140">
        <v>593</v>
      </c>
      <c r="R140">
        <f>Q140/(Q140+P140)</f>
        <v>0.21873847288823312</v>
      </c>
      <c r="S140">
        <f>-4.1297-2.5466*R140</f>
        <v>-4.6867393950571739</v>
      </c>
      <c r="T140">
        <f>J140-(SUM(P140:Q140)*S140)</f>
        <v>12705.750499999998</v>
      </c>
      <c r="U140" t="e">
        <f>T140/(2*M140*O140)</f>
        <v>#DIV/0!</v>
      </c>
      <c r="V140" t="e">
        <f>U140*16.02</f>
        <v>#DIV/0!</v>
      </c>
    </row>
    <row r="141" spans="8:22" x14ac:dyDescent="0.2">
      <c r="P141">
        <v>2124</v>
      </c>
      <c r="Q141">
        <v>587</v>
      </c>
      <c r="R141">
        <f>Q141/(Q141+P141)</f>
        <v>0.216525267428993</v>
      </c>
      <c r="S141">
        <f>-4.1297-2.5466*R141</f>
        <v>-4.6811032460346738</v>
      </c>
      <c r="T141">
        <f>J141-(SUM(P141:Q141)*S141)</f>
        <v>12690.4709</v>
      </c>
      <c r="U141" t="e">
        <f>T141/(2*M141*O141)</f>
        <v>#DIV/0!</v>
      </c>
      <c r="V141" t="e">
        <f>U141*16.02</f>
        <v>#DIV/0!</v>
      </c>
    </row>
    <row r="142" spans="8:22" x14ac:dyDescent="0.2">
      <c r="H142" t="s">
        <v>14</v>
      </c>
      <c r="V142" s="1" t="e">
        <f>AVERAGE(V137:V141)</f>
        <v>#DIV/0!</v>
      </c>
    </row>
    <row r="143" spans="8:22" x14ac:dyDescent="0.2">
      <c r="I143" t="s">
        <v>12</v>
      </c>
      <c r="J143" t="s">
        <v>11</v>
      </c>
      <c r="K143" t="s">
        <v>10</v>
      </c>
      <c r="L143" t="s">
        <v>9</v>
      </c>
      <c r="M143" t="s">
        <v>8</v>
      </c>
      <c r="N143" t="s">
        <v>7</v>
      </c>
      <c r="O143" t="s">
        <v>6</v>
      </c>
      <c r="P143" t="s">
        <v>5</v>
      </c>
      <c r="Q143" t="s">
        <v>4</v>
      </c>
      <c r="R143" t="s">
        <v>3</v>
      </c>
      <c r="S143" t="s">
        <v>3</v>
      </c>
    </row>
    <row r="144" spans="8:22" x14ac:dyDescent="0.2">
      <c r="H144" t="s">
        <v>2</v>
      </c>
      <c r="P144">
        <f>$D$14</f>
        <v>-4.1065877986999997</v>
      </c>
      <c r="Q144">
        <f>J144-3872*P144</f>
        <v>15900.707956566399</v>
      </c>
      <c r="R144" t="e">
        <f>Q144/(2*M144*O144)</f>
        <v>#DIV/0!</v>
      </c>
      <c r="S144" t="e">
        <f>R144*16.02</f>
        <v>#DIV/0!</v>
      </c>
    </row>
    <row r="145" spans="8:19" x14ac:dyDescent="0.2">
      <c r="P145">
        <f>$D$14</f>
        <v>-4.1065877986999997</v>
      </c>
      <c r="Q145">
        <f>J145-3872*P145</f>
        <v>15900.707956566399</v>
      </c>
      <c r="R145" t="e">
        <f>Q145/(2*M145*O145)</f>
        <v>#DIV/0!</v>
      </c>
      <c r="S145" t="e">
        <f>R145*16.02</f>
        <v>#DIV/0!</v>
      </c>
    </row>
    <row r="146" spans="8:19" x14ac:dyDescent="0.2">
      <c r="P146">
        <f>$D$14</f>
        <v>-4.1065877986999997</v>
      </c>
      <c r="Q146">
        <f>J146-3872*P146</f>
        <v>15900.707956566399</v>
      </c>
      <c r="R146" t="e">
        <f>Q146/(2*M146*O146)</f>
        <v>#DIV/0!</v>
      </c>
      <c r="S146" t="e">
        <f>R146*16.02</f>
        <v>#DIV/0!</v>
      </c>
    </row>
    <row r="147" spans="8:19" x14ac:dyDescent="0.2">
      <c r="P147">
        <f>$D$14</f>
        <v>-4.1065877986999997</v>
      </c>
      <c r="Q147">
        <f>J147-3872*P147</f>
        <v>15900.707956566399</v>
      </c>
      <c r="R147" t="e">
        <f>Q147/(2*M147*O147)</f>
        <v>#DIV/0!</v>
      </c>
      <c r="S147" t="e">
        <f>R147*16.02</f>
        <v>#DIV/0!</v>
      </c>
    </row>
    <row r="148" spans="8:19" x14ac:dyDescent="0.2">
      <c r="P148">
        <f>$D$14</f>
        <v>-4.1065877986999997</v>
      </c>
      <c r="Q148">
        <f>J148-3872*P148</f>
        <v>15900.707956566399</v>
      </c>
      <c r="R148" t="e">
        <f>Q148/(2*M148*O148)</f>
        <v>#DIV/0!</v>
      </c>
      <c r="S148" t="e">
        <f>R148*16.02</f>
        <v>#DIV/0!</v>
      </c>
    </row>
    <row r="149" spans="8:19" x14ac:dyDescent="0.2">
      <c r="S149" s="1" t="e">
        <f>AVERAGE(S144:S148)</f>
        <v>#DIV/0!</v>
      </c>
    </row>
    <row r="150" spans="8:19" x14ac:dyDescent="0.2">
      <c r="H150" t="s">
        <v>1</v>
      </c>
      <c r="P150">
        <f>$D$14</f>
        <v>-4.1065877986999997</v>
      </c>
      <c r="Q150">
        <f>J150-1464*P150</f>
        <v>6012.0445372967997</v>
      </c>
      <c r="R150" t="e">
        <f>Q150/(2*M150*O150)</f>
        <v>#DIV/0!</v>
      </c>
      <c r="S150" t="e">
        <f>R150*16.02</f>
        <v>#DIV/0!</v>
      </c>
    </row>
    <row r="151" spans="8:19" x14ac:dyDescent="0.2">
      <c r="P151">
        <f>$D$14</f>
        <v>-4.1065877986999997</v>
      </c>
      <c r="Q151">
        <f>J151-1464*P151</f>
        <v>6012.0445372967997</v>
      </c>
      <c r="R151" t="e">
        <f>Q151/(2*M151*O151)</f>
        <v>#DIV/0!</v>
      </c>
      <c r="S151" t="e">
        <f>R151*16.02</f>
        <v>#DIV/0!</v>
      </c>
    </row>
    <row r="152" spans="8:19" x14ac:dyDescent="0.2">
      <c r="P152">
        <f>$D$14</f>
        <v>-4.1065877986999997</v>
      </c>
      <c r="Q152">
        <f>J152-1464*P152</f>
        <v>6012.0445372967997</v>
      </c>
      <c r="R152" t="e">
        <f>Q152/(2*M152*O152)</f>
        <v>#DIV/0!</v>
      </c>
      <c r="S152" t="e">
        <f>R152*16.02</f>
        <v>#DIV/0!</v>
      </c>
    </row>
    <row r="153" spans="8:19" x14ac:dyDescent="0.2">
      <c r="P153">
        <f>$D$14</f>
        <v>-4.1065877986999997</v>
      </c>
      <c r="Q153">
        <f>J153-1464*P153</f>
        <v>6012.0445372967997</v>
      </c>
      <c r="R153" t="e">
        <f>Q153/(2*M153*O153)</f>
        <v>#DIV/0!</v>
      </c>
      <c r="S153" t="e">
        <f>R153*16.02</f>
        <v>#DIV/0!</v>
      </c>
    </row>
    <row r="154" spans="8:19" x14ac:dyDescent="0.2">
      <c r="P154">
        <f>$D$14</f>
        <v>-4.1065877986999997</v>
      </c>
      <c r="Q154">
        <f>J154-1464*P154</f>
        <v>6012.0445372967997</v>
      </c>
      <c r="R154" t="e">
        <f>Q154/(2*M154*O154)</f>
        <v>#DIV/0!</v>
      </c>
      <c r="S154" t="e">
        <f>R154*16.02</f>
        <v>#DIV/0!</v>
      </c>
    </row>
    <row r="155" spans="8:19" x14ac:dyDescent="0.2">
      <c r="S155" s="1" t="e">
        <f>AVERAGE(S150:S154)</f>
        <v>#DIV/0!</v>
      </c>
    </row>
    <row r="156" spans="8:19" x14ac:dyDescent="0.2">
      <c r="H156" t="s">
        <v>0</v>
      </c>
      <c r="P156">
        <f>$D$14</f>
        <v>-4.1065877986999997</v>
      </c>
      <c r="Q156">
        <f>J156-2520*P156</f>
        <v>10348.601252724</v>
      </c>
      <c r="R156" t="e">
        <f>Q156/(2*M156*O156)</f>
        <v>#DIV/0!</v>
      </c>
      <c r="S156" t="e">
        <f>R156*16.02</f>
        <v>#DIV/0!</v>
      </c>
    </row>
    <row r="157" spans="8:19" x14ac:dyDescent="0.2">
      <c r="P157">
        <f>$D$14</f>
        <v>-4.1065877986999997</v>
      </c>
      <c r="Q157">
        <f>J157-2520*P157</f>
        <v>10348.601252724</v>
      </c>
      <c r="R157" t="e">
        <f>Q157/(2*M157*O157)</f>
        <v>#DIV/0!</v>
      </c>
      <c r="S157" t="e">
        <f>R157*16.02</f>
        <v>#DIV/0!</v>
      </c>
    </row>
    <row r="158" spans="8:19" x14ac:dyDescent="0.2">
      <c r="P158">
        <f>$D$14</f>
        <v>-4.1065877986999997</v>
      </c>
      <c r="Q158">
        <f>J158-2520*P158</f>
        <v>10348.601252724</v>
      </c>
      <c r="R158" t="e">
        <f>Q158/(2*M158*O158)</f>
        <v>#DIV/0!</v>
      </c>
      <c r="S158" t="e">
        <f>R158*16.02</f>
        <v>#DIV/0!</v>
      </c>
    </row>
    <row r="159" spans="8:19" x14ac:dyDescent="0.2">
      <c r="P159">
        <f>$D$14</f>
        <v>-4.1065877986999997</v>
      </c>
      <c r="Q159">
        <f>J159-2520*P159</f>
        <v>10348.601252724</v>
      </c>
      <c r="R159" t="e">
        <f>Q159/(2*M159*O159)</f>
        <v>#DIV/0!</v>
      </c>
      <c r="S159" t="e">
        <f>R159*16.02</f>
        <v>#DIV/0!</v>
      </c>
    </row>
    <row r="160" spans="8:19" x14ac:dyDescent="0.2">
      <c r="P160">
        <f>$D$14</f>
        <v>-4.1065877986999997</v>
      </c>
      <c r="Q160">
        <f>J160-2520*P160</f>
        <v>10348.601252724</v>
      </c>
      <c r="R160" t="e">
        <f>Q160/(2*M160*O160)</f>
        <v>#DIV/0!</v>
      </c>
      <c r="S160" t="e">
        <f>R160*16.02</f>
        <v>#DIV/0!</v>
      </c>
    </row>
    <row r="161" spans="8:19" x14ac:dyDescent="0.2">
      <c r="S161" s="1" t="e">
        <f>AVERAGE(S156:S160)</f>
        <v>#DIV/0!</v>
      </c>
    </row>
    <row r="162" spans="8:19" x14ac:dyDescent="0.2">
      <c r="H162">
        <v>100</v>
      </c>
      <c r="P162">
        <f>$D$14</f>
        <v>-4.1065877986999997</v>
      </c>
      <c r="Q162">
        <f>J162-825*P162</f>
        <v>3387.9349339274995</v>
      </c>
      <c r="R162" t="e">
        <f>Q162/(2*M162*O162)</f>
        <v>#DIV/0!</v>
      </c>
      <c r="S162" t="e">
        <f>R162*16.02</f>
        <v>#DIV/0!</v>
      </c>
    </row>
    <row r="163" spans="8:19" x14ac:dyDescent="0.2">
      <c r="P163">
        <f>$D$14</f>
        <v>-4.1065877986999997</v>
      </c>
      <c r="Q163">
        <f>J163-825*P163</f>
        <v>3387.9349339274995</v>
      </c>
      <c r="R163" t="e">
        <f>Q163/(2*M163*O163)</f>
        <v>#DIV/0!</v>
      </c>
      <c r="S163" t="e">
        <f>R163*16.02</f>
        <v>#DIV/0!</v>
      </c>
    </row>
    <row r="164" spans="8:19" x14ac:dyDescent="0.2">
      <c r="P164">
        <f>$D$14</f>
        <v>-4.1065877986999997</v>
      </c>
      <c r="Q164">
        <f>J164-825*P164</f>
        <v>3387.9349339274995</v>
      </c>
      <c r="R164" t="e">
        <f>Q164/(2*M164*O164)</f>
        <v>#DIV/0!</v>
      </c>
      <c r="S164" t="e">
        <f>R164*16.02</f>
        <v>#DIV/0!</v>
      </c>
    </row>
    <row r="165" spans="8:19" x14ac:dyDescent="0.2">
      <c r="P165">
        <f>$D$14</f>
        <v>-4.1065877986999997</v>
      </c>
      <c r="Q165">
        <f>J165-825*P165</f>
        <v>3387.9349339274995</v>
      </c>
      <c r="R165" t="e">
        <f>Q165/(2*M165*O165)</f>
        <v>#DIV/0!</v>
      </c>
      <c r="S165" t="e">
        <f>R165*16.02</f>
        <v>#DIV/0!</v>
      </c>
    </row>
    <row r="166" spans="8:19" x14ac:dyDescent="0.2">
      <c r="P166">
        <f>$D$14</f>
        <v>-4.1065877986999997</v>
      </c>
      <c r="Q166">
        <f>J166-825*P166</f>
        <v>3387.9349339274995</v>
      </c>
      <c r="R166" t="e">
        <f>Q166/(2*M166*O166)</f>
        <v>#DIV/0!</v>
      </c>
      <c r="S166" t="e">
        <f>R166*16.02</f>
        <v>#DIV/0!</v>
      </c>
    </row>
    <row r="167" spans="8:19" x14ac:dyDescent="0.2">
      <c r="S167" s="1" t="e">
        <f>AVERAGE(S162:S166)</f>
        <v>#DIV/0!</v>
      </c>
    </row>
    <row r="168" spans="8:19" x14ac:dyDescent="0.2">
      <c r="H168">
        <v>110</v>
      </c>
      <c r="P168">
        <f>$D$14</f>
        <v>-4.1065877986999997</v>
      </c>
      <c r="Q168">
        <f>J168-1650*P168</f>
        <v>6775.869867854999</v>
      </c>
      <c r="R168" t="e">
        <f>Q168/(2*M168*O168)</f>
        <v>#DIV/0!</v>
      </c>
      <c r="S168" t="e">
        <f>R168*16.02</f>
        <v>#DIV/0!</v>
      </c>
    </row>
    <row r="169" spans="8:19" x14ac:dyDescent="0.2">
      <c r="P169">
        <f>$D$14</f>
        <v>-4.1065877986999997</v>
      </c>
      <c r="Q169">
        <f>J169-1650*P169</f>
        <v>6775.869867854999</v>
      </c>
      <c r="R169" t="e">
        <f>Q169/(2*M169*O169)</f>
        <v>#DIV/0!</v>
      </c>
      <c r="S169" t="e">
        <f>R169*16.02</f>
        <v>#DIV/0!</v>
      </c>
    </row>
    <row r="170" spans="8:19" x14ac:dyDescent="0.2">
      <c r="P170">
        <f>$D$14</f>
        <v>-4.1065877986999997</v>
      </c>
      <c r="Q170">
        <f>J170-1650*P170</f>
        <v>6775.869867854999</v>
      </c>
      <c r="R170" t="e">
        <f>Q170/(2*M170*O170)</f>
        <v>#DIV/0!</v>
      </c>
      <c r="S170" t="e">
        <f>R170*16.02</f>
        <v>#DIV/0!</v>
      </c>
    </row>
    <row r="171" spans="8:19" x14ac:dyDescent="0.2">
      <c r="P171">
        <f>$D$14</f>
        <v>-4.1065877986999997</v>
      </c>
      <c r="Q171">
        <f>J171-1650*P171</f>
        <v>6775.869867854999</v>
      </c>
      <c r="R171" t="e">
        <f>Q171/(2*M171*O171)</f>
        <v>#DIV/0!</v>
      </c>
      <c r="S171" t="e">
        <f>R171*16.02</f>
        <v>#DIV/0!</v>
      </c>
    </row>
    <row r="172" spans="8:19" x14ac:dyDescent="0.2">
      <c r="P172">
        <f>$D$14</f>
        <v>-4.1065877986999997</v>
      </c>
      <c r="Q172">
        <f>J172-1650*P172</f>
        <v>6775.869867854999</v>
      </c>
      <c r="R172" t="e">
        <f>Q172/(2*M172*O172)</f>
        <v>#DIV/0!</v>
      </c>
      <c r="S172" t="e">
        <f>R172*16.02</f>
        <v>#DIV/0!</v>
      </c>
    </row>
    <row r="173" spans="8:19" x14ac:dyDescent="0.2">
      <c r="S173" s="1" t="e">
        <f>AVERAGE(S168:S172)</f>
        <v>#DIV/0!</v>
      </c>
    </row>
    <row r="174" spans="8:19" x14ac:dyDescent="0.2">
      <c r="H174">
        <v>111</v>
      </c>
      <c r="P174">
        <f>$D$14</f>
        <v>-4.1065877986999997</v>
      </c>
      <c r="Q174">
        <f>J174-2711*P174</f>
        <v>11132.9595222757</v>
      </c>
      <c r="R174" t="e">
        <f>Q174/(2*M174*O174)</f>
        <v>#DIV/0!</v>
      </c>
      <c r="S174" t="e">
        <f>R174*16.02</f>
        <v>#DIV/0!</v>
      </c>
    </row>
    <row r="175" spans="8:19" x14ac:dyDescent="0.2">
      <c r="P175">
        <f>$D$14</f>
        <v>-4.1065877986999997</v>
      </c>
      <c r="Q175">
        <f>J175-2520*P175</f>
        <v>10348.601252724</v>
      </c>
      <c r="R175" t="e">
        <f>Q175/(2*M175*O175)</f>
        <v>#DIV/0!</v>
      </c>
      <c r="S175" t="e">
        <f>R175*16.02</f>
        <v>#DIV/0!</v>
      </c>
    </row>
    <row r="176" spans="8:19" x14ac:dyDescent="0.2">
      <c r="P176">
        <f>$D$14</f>
        <v>-4.1065877986999997</v>
      </c>
      <c r="Q176">
        <f>J176-2520*P176</f>
        <v>10348.601252724</v>
      </c>
      <c r="R176" t="e">
        <f>Q176/(2*M176*O176)</f>
        <v>#DIV/0!</v>
      </c>
      <c r="S176" t="e">
        <f>R176*16.02</f>
        <v>#DIV/0!</v>
      </c>
    </row>
    <row r="177" spans="8:19" x14ac:dyDescent="0.2">
      <c r="P177">
        <f>$D$14</f>
        <v>-4.1065877986999997</v>
      </c>
      <c r="Q177">
        <f>J177-2520*P177</f>
        <v>10348.601252724</v>
      </c>
      <c r="R177" t="e">
        <f>Q177/(2*M177*O177)</f>
        <v>#DIV/0!</v>
      </c>
      <c r="S177" t="e">
        <f>R177*16.02</f>
        <v>#DIV/0!</v>
      </c>
    </row>
    <row r="178" spans="8:19" x14ac:dyDescent="0.2">
      <c r="P178">
        <f>$D$14</f>
        <v>-4.1065877986999997</v>
      </c>
      <c r="Q178">
        <f>J178-2520*P178</f>
        <v>10348.601252724</v>
      </c>
      <c r="R178" t="e">
        <f>Q178/(2*M178*O178)</f>
        <v>#DIV/0!</v>
      </c>
      <c r="S178" t="e">
        <f>R178*16.02</f>
        <v>#DIV/0!</v>
      </c>
    </row>
    <row r="179" spans="8:19" x14ac:dyDescent="0.2">
      <c r="S179" s="1" t="e">
        <f>AVERAGE(S174:S178)</f>
        <v>#DIV/0!</v>
      </c>
    </row>
    <row r="180" spans="8:19" x14ac:dyDescent="0.2">
      <c r="H180" t="s">
        <v>13</v>
      </c>
    </row>
    <row r="181" spans="8:19" x14ac:dyDescent="0.2">
      <c r="I181" t="s">
        <v>12</v>
      </c>
      <c r="J181" t="s">
        <v>11</v>
      </c>
      <c r="K181" t="s">
        <v>10</v>
      </c>
      <c r="L181" t="s">
        <v>9</v>
      </c>
      <c r="M181" t="s">
        <v>8</v>
      </c>
      <c r="N181" t="s">
        <v>7</v>
      </c>
      <c r="O181" t="s">
        <v>6</v>
      </c>
      <c r="P181" t="s">
        <v>5</v>
      </c>
      <c r="Q181" t="s">
        <v>4</v>
      </c>
      <c r="R181" t="s">
        <v>3</v>
      </c>
      <c r="S181" t="s">
        <v>3</v>
      </c>
    </row>
    <row r="182" spans="8:19" x14ac:dyDescent="0.2">
      <c r="H182" t="s">
        <v>2</v>
      </c>
      <c r="P182">
        <f>$K$14</f>
        <v>-6.8614797027000005</v>
      </c>
      <c r="Q182">
        <f>J182-3872*P182</f>
        <v>26567.649408854402</v>
      </c>
      <c r="R182" t="e">
        <f>Q182/(2*M182*O182)</f>
        <v>#DIV/0!</v>
      </c>
      <c r="S182" t="e">
        <f>R182*16.02</f>
        <v>#DIV/0!</v>
      </c>
    </row>
    <row r="183" spans="8:19" x14ac:dyDescent="0.2">
      <c r="P183">
        <f>$K$14</f>
        <v>-6.8614797027000005</v>
      </c>
      <c r="Q183">
        <f>J183-3872*P183</f>
        <v>26567.649408854402</v>
      </c>
      <c r="R183" t="e">
        <f>Q183/(2*M183*O183)</f>
        <v>#DIV/0!</v>
      </c>
      <c r="S183" t="e">
        <f>R183*16.02</f>
        <v>#DIV/0!</v>
      </c>
    </row>
    <row r="184" spans="8:19" x14ac:dyDescent="0.2">
      <c r="P184">
        <f>$K$14</f>
        <v>-6.8614797027000005</v>
      </c>
      <c r="Q184">
        <f>J184-3872*P184</f>
        <v>26567.649408854402</v>
      </c>
      <c r="R184" t="e">
        <f>Q184/(2*M184*O184)</f>
        <v>#DIV/0!</v>
      </c>
      <c r="S184" t="e">
        <f>R184*16.02</f>
        <v>#DIV/0!</v>
      </c>
    </row>
    <row r="185" spans="8:19" x14ac:dyDescent="0.2">
      <c r="P185">
        <f>$K$14</f>
        <v>-6.8614797027000005</v>
      </c>
      <c r="Q185">
        <f>J185-3872*P185</f>
        <v>26567.649408854402</v>
      </c>
      <c r="R185" t="e">
        <f>Q185/(2*M185*O185)</f>
        <v>#DIV/0!</v>
      </c>
      <c r="S185" t="e">
        <f>R185*16.02</f>
        <v>#DIV/0!</v>
      </c>
    </row>
    <row r="186" spans="8:19" x14ac:dyDescent="0.2">
      <c r="P186">
        <f>$K$14</f>
        <v>-6.8614797027000005</v>
      </c>
      <c r="Q186">
        <f>J186-3872*P186</f>
        <v>26567.649408854402</v>
      </c>
      <c r="R186" t="e">
        <f>Q186/(2*M186*O186)</f>
        <v>#DIV/0!</v>
      </c>
      <c r="S186" t="e">
        <f>R186*16.02</f>
        <v>#DIV/0!</v>
      </c>
    </row>
    <row r="187" spans="8:19" x14ac:dyDescent="0.2">
      <c r="S187" s="1" t="e">
        <f>AVERAGE(S182:S186)</f>
        <v>#DIV/0!</v>
      </c>
    </row>
    <row r="188" spans="8:19" x14ac:dyDescent="0.2">
      <c r="H188" t="s">
        <v>1</v>
      </c>
      <c r="P188">
        <f>$K$14</f>
        <v>-6.8614797027000005</v>
      </c>
      <c r="Q188">
        <f>J188-1464*P188</f>
        <v>10045.206284752801</v>
      </c>
      <c r="R188" t="e">
        <f>Q188/(2*M188*O188)</f>
        <v>#DIV/0!</v>
      </c>
      <c r="S188" t="e">
        <f>R188*16.02</f>
        <v>#DIV/0!</v>
      </c>
    </row>
    <row r="189" spans="8:19" x14ac:dyDescent="0.2">
      <c r="P189">
        <f>$K$14</f>
        <v>-6.8614797027000005</v>
      </c>
      <c r="Q189">
        <f>J189-1464*P189</f>
        <v>10045.206284752801</v>
      </c>
      <c r="R189" t="e">
        <f>Q189/(2*M189*O189)</f>
        <v>#DIV/0!</v>
      </c>
      <c r="S189" t="e">
        <f>R189*16.02</f>
        <v>#DIV/0!</v>
      </c>
    </row>
    <row r="190" spans="8:19" x14ac:dyDescent="0.2">
      <c r="P190">
        <f>$K$14</f>
        <v>-6.8614797027000005</v>
      </c>
      <c r="Q190">
        <f>J190-1464*P190</f>
        <v>10045.206284752801</v>
      </c>
      <c r="R190" t="e">
        <f>Q190/(2*M190*O190)</f>
        <v>#DIV/0!</v>
      </c>
      <c r="S190" t="e">
        <f>R190*16.02</f>
        <v>#DIV/0!</v>
      </c>
    </row>
    <row r="191" spans="8:19" x14ac:dyDescent="0.2">
      <c r="P191">
        <f>$K$14</f>
        <v>-6.8614797027000005</v>
      </c>
      <c r="Q191">
        <f>J191-1464*P191</f>
        <v>10045.206284752801</v>
      </c>
      <c r="R191" t="e">
        <f>Q191/(2*M191*O191)</f>
        <v>#DIV/0!</v>
      </c>
      <c r="S191" t="e">
        <f>R191*16.02</f>
        <v>#DIV/0!</v>
      </c>
    </row>
    <row r="192" spans="8:19" x14ac:dyDescent="0.2">
      <c r="P192">
        <f>$K$14</f>
        <v>-6.8614797027000005</v>
      </c>
      <c r="Q192">
        <f>J192-1464*P192</f>
        <v>10045.206284752801</v>
      </c>
      <c r="R192" t="e">
        <f>Q192/(2*M192*O192)</f>
        <v>#DIV/0!</v>
      </c>
      <c r="S192" t="e">
        <f>R192*16.02</f>
        <v>#DIV/0!</v>
      </c>
    </row>
    <row r="193" spans="8:19" x14ac:dyDescent="0.2">
      <c r="S193" s="1" t="e">
        <f>AVERAGE(S188:S192)</f>
        <v>#DIV/0!</v>
      </c>
    </row>
    <row r="194" spans="8:19" x14ac:dyDescent="0.2">
      <c r="H194" t="s">
        <v>0</v>
      </c>
      <c r="P194">
        <f>$K$14</f>
        <v>-6.8614797027000005</v>
      </c>
      <c r="Q194">
        <f>J194-2520*P194</f>
        <v>17290.928850804001</v>
      </c>
      <c r="R194" t="e">
        <f>Q194/(2*M194*O194)</f>
        <v>#DIV/0!</v>
      </c>
      <c r="S194" t="e">
        <f>R194*16.02</f>
        <v>#DIV/0!</v>
      </c>
    </row>
    <row r="195" spans="8:19" x14ac:dyDescent="0.2">
      <c r="P195">
        <f>$K$14</f>
        <v>-6.8614797027000005</v>
      </c>
      <c r="Q195">
        <f>J195-2520*P195</f>
        <v>17290.928850804001</v>
      </c>
      <c r="R195" t="e">
        <f>Q195/(2*M195*O195)</f>
        <v>#DIV/0!</v>
      </c>
      <c r="S195" t="e">
        <f>R195*16.02</f>
        <v>#DIV/0!</v>
      </c>
    </row>
    <row r="196" spans="8:19" x14ac:dyDescent="0.2">
      <c r="P196">
        <f>$K$14</f>
        <v>-6.8614797027000005</v>
      </c>
      <c r="Q196">
        <f>J196-2520*P196</f>
        <v>17290.928850804001</v>
      </c>
      <c r="R196" t="e">
        <f>Q196/(2*M196*O196)</f>
        <v>#DIV/0!</v>
      </c>
      <c r="S196" t="e">
        <f>R196*16.02</f>
        <v>#DIV/0!</v>
      </c>
    </row>
    <row r="197" spans="8:19" x14ac:dyDescent="0.2">
      <c r="P197">
        <f>$K$14</f>
        <v>-6.8614797027000005</v>
      </c>
      <c r="Q197">
        <f>J197-2520*P197</f>
        <v>17290.928850804001</v>
      </c>
      <c r="R197" t="e">
        <f>Q197/(2*M197*O197)</f>
        <v>#DIV/0!</v>
      </c>
      <c r="S197" t="e">
        <f>R197*16.02</f>
        <v>#DIV/0!</v>
      </c>
    </row>
    <row r="198" spans="8:19" x14ac:dyDescent="0.2">
      <c r="P198">
        <f>$K$14</f>
        <v>-6.8614797027000005</v>
      </c>
      <c r="Q198">
        <f>J198-2520*P198</f>
        <v>17290.928850804001</v>
      </c>
      <c r="R198" t="e">
        <f>Q198/(2*M198*O198)</f>
        <v>#DIV/0!</v>
      </c>
      <c r="S198" t="e">
        <f>R198*16.02</f>
        <v>#DIV/0!</v>
      </c>
    </row>
    <row r="199" spans="8:19" x14ac:dyDescent="0.2">
      <c r="S199" s="1" t="e">
        <f>AVERAGE(S194:S198)</f>
        <v>#DIV/0!</v>
      </c>
    </row>
    <row r="200" spans="8:19" x14ac:dyDescent="0.2">
      <c r="H200">
        <v>100</v>
      </c>
      <c r="P200">
        <f>$K$14</f>
        <v>-6.8614797027000005</v>
      </c>
      <c r="Q200">
        <f>J200-3872*P200</f>
        <v>26567.649408854402</v>
      </c>
      <c r="R200" t="e">
        <f>Q200/(2*M200*O200)</f>
        <v>#DIV/0!</v>
      </c>
      <c r="S200" t="e">
        <f>R200*16.02</f>
        <v>#DIV/0!</v>
      </c>
    </row>
    <row r="201" spans="8:19" x14ac:dyDescent="0.2">
      <c r="P201">
        <f>$K$14</f>
        <v>-6.8614797027000005</v>
      </c>
      <c r="Q201">
        <f>J201-3872*P201</f>
        <v>26567.649408854402</v>
      </c>
      <c r="R201" t="e">
        <f>Q201/(2*M201*O201)</f>
        <v>#DIV/0!</v>
      </c>
      <c r="S201" t="e">
        <f>R201*16.02</f>
        <v>#DIV/0!</v>
      </c>
    </row>
    <row r="202" spans="8:19" x14ac:dyDescent="0.2">
      <c r="P202">
        <f>$K$14</f>
        <v>-6.8614797027000005</v>
      </c>
      <c r="Q202">
        <f>J202-3872*P202</f>
        <v>26567.649408854402</v>
      </c>
      <c r="R202" t="e">
        <f>Q202/(2*M202*O202)</f>
        <v>#DIV/0!</v>
      </c>
      <c r="S202" t="e">
        <f>R202*16.02</f>
        <v>#DIV/0!</v>
      </c>
    </row>
    <row r="203" spans="8:19" x14ac:dyDescent="0.2">
      <c r="P203">
        <f>$K$14</f>
        <v>-6.8614797027000005</v>
      </c>
      <c r="Q203">
        <f>J203-3872*P203</f>
        <v>26567.649408854402</v>
      </c>
      <c r="R203" t="e">
        <f>Q203/(2*M203*O203)</f>
        <v>#DIV/0!</v>
      </c>
      <c r="S203" t="e">
        <f>R203*16.02</f>
        <v>#DIV/0!</v>
      </c>
    </row>
    <row r="204" spans="8:19" x14ac:dyDescent="0.2">
      <c r="P204">
        <f>$K$14</f>
        <v>-6.8614797027000005</v>
      </c>
      <c r="Q204">
        <f>J204-3872*P204</f>
        <v>26567.649408854402</v>
      </c>
      <c r="R204" t="e">
        <f>Q204/(2*M204*O204)</f>
        <v>#DIV/0!</v>
      </c>
      <c r="S204" t="e">
        <f>R204*16.02</f>
        <v>#DIV/0!</v>
      </c>
    </row>
    <row r="205" spans="8:19" x14ac:dyDescent="0.2">
      <c r="S205" s="1" t="e">
        <f>AVERAGE(S200:S204)</f>
        <v>#DIV/0!</v>
      </c>
    </row>
    <row r="206" spans="8:19" x14ac:dyDescent="0.2">
      <c r="H206">
        <v>110</v>
      </c>
      <c r="P206">
        <f>$K$14</f>
        <v>-6.8614797027000005</v>
      </c>
      <c r="Q206">
        <f>J206-1464*P206</f>
        <v>10045.206284752801</v>
      </c>
      <c r="R206" t="e">
        <f>Q206/(2*M206*O206)</f>
        <v>#DIV/0!</v>
      </c>
      <c r="S206" t="e">
        <f>R206*16.02</f>
        <v>#DIV/0!</v>
      </c>
    </row>
    <row r="207" spans="8:19" x14ac:dyDescent="0.2">
      <c r="P207">
        <f>$K$14</f>
        <v>-6.8614797027000005</v>
      </c>
      <c r="Q207">
        <f>J207-1464*P207</f>
        <v>10045.206284752801</v>
      </c>
      <c r="R207" t="e">
        <f>Q207/(2*M207*O207)</f>
        <v>#DIV/0!</v>
      </c>
      <c r="S207" t="e">
        <f>R207*16.02</f>
        <v>#DIV/0!</v>
      </c>
    </row>
    <row r="208" spans="8:19" x14ac:dyDescent="0.2">
      <c r="P208">
        <f>$K$14</f>
        <v>-6.8614797027000005</v>
      </c>
      <c r="Q208">
        <f>J208-1464*P208</f>
        <v>10045.206284752801</v>
      </c>
      <c r="R208" t="e">
        <f>Q208/(2*M208*O208)</f>
        <v>#DIV/0!</v>
      </c>
      <c r="S208" t="e">
        <f>R208*16.02</f>
        <v>#DIV/0!</v>
      </c>
    </row>
    <row r="209" spans="8:19" x14ac:dyDescent="0.2">
      <c r="P209">
        <f>$K$14</f>
        <v>-6.8614797027000005</v>
      </c>
      <c r="Q209">
        <f>J209-1464*P209</f>
        <v>10045.206284752801</v>
      </c>
      <c r="R209" t="e">
        <f>Q209/(2*M209*O209)</f>
        <v>#DIV/0!</v>
      </c>
      <c r="S209" t="e">
        <f>R209*16.02</f>
        <v>#DIV/0!</v>
      </c>
    </row>
    <row r="210" spans="8:19" x14ac:dyDescent="0.2">
      <c r="P210">
        <f>$K$14</f>
        <v>-6.8614797027000005</v>
      </c>
      <c r="Q210">
        <f>J210-1464*P210</f>
        <v>10045.206284752801</v>
      </c>
      <c r="R210" t="e">
        <f>Q210/(2*M210*O210)</f>
        <v>#DIV/0!</v>
      </c>
      <c r="S210" t="e">
        <f>R210*16.02</f>
        <v>#DIV/0!</v>
      </c>
    </row>
    <row r="211" spans="8:19" x14ac:dyDescent="0.2">
      <c r="S211" s="1" t="e">
        <f>AVERAGE(S206:S210)</f>
        <v>#DIV/0!</v>
      </c>
    </row>
    <row r="212" spans="8:19" x14ac:dyDescent="0.2">
      <c r="H212">
        <v>111</v>
      </c>
      <c r="P212">
        <f>$K$14</f>
        <v>-6.8614797027000005</v>
      </c>
      <c r="Q212">
        <f>J212-2520*P212</f>
        <v>17290.928850804001</v>
      </c>
      <c r="R212" t="e">
        <f>Q212/(2*M212*O212)</f>
        <v>#DIV/0!</v>
      </c>
      <c r="S212" t="e">
        <f>R212*16.02</f>
        <v>#DIV/0!</v>
      </c>
    </row>
    <row r="213" spans="8:19" x14ac:dyDescent="0.2">
      <c r="P213">
        <f>$K$14</f>
        <v>-6.8614797027000005</v>
      </c>
      <c r="Q213">
        <f>J213-2520*P213</f>
        <v>17290.928850804001</v>
      </c>
      <c r="R213" t="e">
        <f>Q213/(2*M213*O213)</f>
        <v>#DIV/0!</v>
      </c>
      <c r="S213" t="e">
        <f>R213*16.02</f>
        <v>#DIV/0!</v>
      </c>
    </row>
    <row r="214" spans="8:19" x14ac:dyDescent="0.2">
      <c r="P214">
        <f>$K$14</f>
        <v>-6.8614797027000005</v>
      </c>
      <c r="Q214">
        <f>J214-2520*P214</f>
        <v>17290.928850804001</v>
      </c>
      <c r="R214" t="e">
        <f>Q214/(2*M214*O214)</f>
        <v>#DIV/0!</v>
      </c>
      <c r="S214" t="e">
        <f>R214*16.02</f>
        <v>#DIV/0!</v>
      </c>
    </row>
    <row r="215" spans="8:19" x14ac:dyDescent="0.2">
      <c r="P215">
        <f>$K$14</f>
        <v>-6.8614797027000005</v>
      </c>
      <c r="Q215">
        <f>J215-2520*P215</f>
        <v>17290.928850804001</v>
      </c>
      <c r="R215" t="e">
        <f>Q215/(2*M215*O215)</f>
        <v>#DIV/0!</v>
      </c>
      <c r="S215" t="e">
        <f>R215*16.02</f>
        <v>#DIV/0!</v>
      </c>
    </row>
    <row r="216" spans="8:19" x14ac:dyDescent="0.2">
      <c r="P216">
        <f>$K$14</f>
        <v>-6.8614797027000005</v>
      </c>
      <c r="Q216">
        <f>J216-2520*P216</f>
        <v>17290.928850804001</v>
      </c>
      <c r="R216" t="e">
        <f>Q216/(2*M216*O216)</f>
        <v>#DIV/0!</v>
      </c>
      <c r="S216" t="e">
        <f>R216*16.02</f>
        <v>#DIV/0!</v>
      </c>
    </row>
    <row r="217" spans="8:19" x14ac:dyDescent="0.2">
      <c r="S217" s="1" t="e">
        <f>AVERAGE(S212:S216)</f>
        <v>#DIV/0!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236"/>
  <sheetViews>
    <sheetView topLeftCell="A20" workbookViewId="0">
      <selection activeCell="V65" sqref="V65"/>
    </sheetView>
  </sheetViews>
  <sheetFormatPr baseColWidth="10" defaultRowHeight="16" x14ac:dyDescent="0.2"/>
  <sheetData>
    <row r="3" spans="1:13" x14ac:dyDescent="0.2">
      <c r="B3" t="s">
        <v>32</v>
      </c>
    </row>
    <row r="4" spans="1:13" x14ac:dyDescent="0.2">
      <c r="B4" t="s">
        <v>17</v>
      </c>
      <c r="H4" t="s">
        <v>16</v>
      </c>
    </row>
    <row r="5" spans="1:13" x14ac:dyDescent="0.2">
      <c r="B5" t="s">
        <v>11</v>
      </c>
      <c r="C5" t="s">
        <v>10</v>
      </c>
      <c r="D5" t="s">
        <v>28</v>
      </c>
      <c r="E5" t="s">
        <v>27</v>
      </c>
      <c r="F5" t="s">
        <v>31</v>
      </c>
      <c r="I5" t="s">
        <v>11</v>
      </c>
      <c r="J5" t="s">
        <v>10</v>
      </c>
      <c r="K5" t="s">
        <v>28</v>
      </c>
      <c r="L5" t="s">
        <v>27</v>
      </c>
      <c r="M5" t="s">
        <v>31</v>
      </c>
    </row>
    <row r="6" spans="1:13" x14ac:dyDescent="0.2">
      <c r="A6">
        <v>0</v>
      </c>
      <c r="B6">
        <v>-1036.8672999999999</v>
      </c>
      <c r="C6">
        <v>5616.9889999999996</v>
      </c>
      <c r="D6">
        <f>B6/250</f>
        <v>-4.1474691999999997</v>
      </c>
      <c r="E6">
        <f>C6/250</f>
        <v>22.467955999999997</v>
      </c>
      <c r="F6">
        <f>(E6*2)^(1/3)</f>
        <v>3.5552039527896242</v>
      </c>
      <c r="H6">
        <v>0</v>
      </c>
      <c r="I6">
        <v>-1732.3426999999999</v>
      </c>
      <c r="J6">
        <v>3897.3718394518601</v>
      </c>
      <c r="K6">
        <f>I6/250</f>
        <v>-6.9293708000000001</v>
      </c>
      <c r="L6">
        <f>J6/250</f>
        <v>15.589487357807441</v>
      </c>
      <c r="M6">
        <f>(L6*2)^(1/3)</f>
        <v>3.1474145145595958</v>
      </c>
    </row>
    <row r="7" spans="1:13" x14ac:dyDescent="0.2">
      <c r="A7">
        <v>1000</v>
      </c>
      <c r="B7">
        <v>-8066.902865</v>
      </c>
      <c r="C7">
        <v>44383.395131999998</v>
      </c>
      <c r="D7">
        <f>B7/2000</f>
        <v>-4.0334514324999997</v>
      </c>
      <c r="E7">
        <f>C7/2000</f>
        <v>22.191697565999998</v>
      </c>
      <c r="F7">
        <f>(E7*2)^(1/3)</f>
        <v>3.5405726230634089</v>
      </c>
      <c r="H7">
        <v>1000</v>
      </c>
      <c r="I7">
        <v>-13570.492016</v>
      </c>
      <c r="J7">
        <v>31634.214360000002</v>
      </c>
      <c r="K7">
        <f>I7/2000</f>
        <v>-6.7852460079999997</v>
      </c>
      <c r="L7">
        <f>J7/2000</f>
        <v>15.817107180000001</v>
      </c>
      <c r="M7">
        <f>(L7*2)^(1/3)</f>
        <v>3.1626588728218774</v>
      </c>
    </row>
    <row r="8" spans="1:13" x14ac:dyDescent="0.2">
      <c r="B8">
        <v>-8067.3193929999998</v>
      </c>
      <c r="C8">
        <v>44389.3825</v>
      </c>
      <c r="D8">
        <f>B8/2000</f>
        <v>-4.0336596965</v>
      </c>
      <c r="E8">
        <f>C8/2000</f>
        <v>22.194691249999998</v>
      </c>
      <c r="F8">
        <f>(E8*2)^(1/3)</f>
        <v>3.5407318249300106</v>
      </c>
      <c r="I8">
        <v>-13570.542523</v>
      </c>
      <c r="J8">
        <v>31634.482466000001</v>
      </c>
      <c r="K8">
        <f>I8/2000</f>
        <v>-6.7852712615000002</v>
      </c>
      <c r="L8">
        <f>J8/2000</f>
        <v>15.817241233000001</v>
      </c>
      <c r="M8">
        <f>(L8*2)^(1/3)</f>
        <v>3.1626678075090138</v>
      </c>
    </row>
    <row r="9" spans="1:13" x14ac:dyDescent="0.2">
      <c r="B9">
        <v>-8066.3601120000003</v>
      </c>
      <c r="C9">
        <v>44380.247858000002</v>
      </c>
      <c r="D9">
        <f>B9/2000</f>
        <v>-4.033180056</v>
      </c>
      <c r="E9">
        <f>C9/2000</f>
        <v>22.190123929000002</v>
      </c>
      <c r="F9">
        <f>(E9*2)^(1/3)</f>
        <v>3.5404889324885156</v>
      </c>
      <c r="I9">
        <v>-13569.897939</v>
      </c>
      <c r="J9">
        <v>31634.973935000002</v>
      </c>
      <c r="K9">
        <f>I9/2000</f>
        <v>-6.7849489695000003</v>
      </c>
      <c r="L9">
        <f>J9/2000</f>
        <v>15.817486967500001</v>
      </c>
      <c r="M9">
        <f>(L9*2)^(1/3)</f>
        <v>3.1626841856825991</v>
      </c>
    </row>
    <row r="10" spans="1:13" x14ac:dyDescent="0.2">
      <c r="B10">
        <v>-8067.288466</v>
      </c>
      <c r="C10">
        <v>44382.472744999999</v>
      </c>
      <c r="D10">
        <f>B10/2000</f>
        <v>-4.0336442330000004</v>
      </c>
      <c r="E10">
        <f>C10/2000</f>
        <v>22.191236372500001</v>
      </c>
      <c r="F10">
        <f>(E10*2)^(1/3)</f>
        <v>3.5405480958667401</v>
      </c>
      <c r="I10">
        <v>-13570.449009</v>
      </c>
      <c r="J10">
        <v>31634.262104000001</v>
      </c>
      <c r="K10">
        <f>I10/2000</f>
        <v>-6.7852245045000004</v>
      </c>
      <c r="L10">
        <f>J10/2000</f>
        <v>15.817131052000001</v>
      </c>
      <c r="M10">
        <f>(L10*2)^(1/3)</f>
        <v>3.16266046390411</v>
      </c>
    </row>
    <row r="11" spans="1:13" x14ac:dyDescent="0.2">
      <c r="B11">
        <v>-8069.3844669999999</v>
      </c>
      <c r="C11">
        <v>44388.717001999998</v>
      </c>
      <c r="D11">
        <f>B11/2000</f>
        <v>-4.0346922334999995</v>
      </c>
      <c r="E11">
        <f>C11/2000</f>
        <v>22.194358501</v>
      </c>
      <c r="F11">
        <f>(E11*2)^(1/3)</f>
        <v>3.5407141302953096</v>
      </c>
      <c r="I11">
        <v>-13569.971552999999</v>
      </c>
      <c r="J11">
        <v>31634.872919000001</v>
      </c>
      <c r="K11">
        <f>I11/2000</f>
        <v>-6.7849857765000001</v>
      </c>
      <c r="L11">
        <f>J11/2000</f>
        <v>15.817436459500001</v>
      </c>
      <c r="M11">
        <f>(L11*2)^(1/3)</f>
        <v>3.1626808193445877</v>
      </c>
    </row>
    <row r="12" spans="1:13" x14ac:dyDescent="0.2">
      <c r="B12">
        <v>-8067.5299160000004</v>
      </c>
      <c r="C12">
        <v>44392.433015000002</v>
      </c>
      <c r="D12">
        <f>B12/2000</f>
        <v>-4.0337649579999999</v>
      </c>
      <c r="E12">
        <f>C12/2000</f>
        <v>22.196216507500001</v>
      </c>
      <c r="F12">
        <f>(E12*2)^(1/3)</f>
        <v>3.5408129314733756</v>
      </c>
      <c r="I12">
        <v>-13570.049655000001</v>
      </c>
      <c r="J12">
        <v>31634.467551999998</v>
      </c>
      <c r="K12">
        <f>I12/2000</f>
        <v>-6.7850248275</v>
      </c>
      <c r="L12">
        <f>J12/2000</f>
        <v>15.817233775999998</v>
      </c>
      <c r="M12">
        <f>(L12*2)^(1/3)</f>
        <v>3.1626673104982475</v>
      </c>
    </row>
    <row r="13" spans="1:13" x14ac:dyDescent="0.2">
      <c r="B13">
        <v>-8067.3173429999997</v>
      </c>
      <c r="C13">
        <v>44391.800181999999</v>
      </c>
      <c r="D13">
        <f>B13/2000</f>
        <v>-4.0336586714999996</v>
      </c>
      <c r="E13">
        <f>C13/2000</f>
        <v>22.195900090999999</v>
      </c>
      <c r="F13">
        <f>(E13*2)^(1/3)</f>
        <v>3.5407961061290139</v>
      </c>
      <c r="I13">
        <v>-13570.075471</v>
      </c>
      <c r="J13">
        <v>31634.844819999998</v>
      </c>
      <c r="K13">
        <f>I13/2000</f>
        <v>-6.7850377355000004</v>
      </c>
      <c r="L13">
        <f>J13/2000</f>
        <v>15.817422409999999</v>
      </c>
      <c r="M13">
        <f>(L13*2)^(1/3)</f>
        <v>3.162679882949754</v>
      </c>
    </row>
    <row r="14" spans="1:13" x14ac:dyDescent="0.2">
      <c r="B14">
        <v>-8066.3873249999997</v>
      </c>
      <c r="C14">
        <v>44373.083441000002</v>
      </c>
      <c r="D14">
        <f>B14/2000</f>
        <v>-4.0331936624999996</v>
      </c>
      <c r="E14">
        <f>C14/2000</f>
        <v>22.186541720500003</v>
      </c>
      <c r="F14">
        <f>(E14*2)^(1/3)</f>
        <v>3.5402984055057227</v>
      </c>
      <c r="I14">
        <v>-13570.170523000001</v>
      </c>
      <c r="J14">
        <v>31634.908534999999</v>
      </c>
      <c r="K14">
        <f>I14/2000</f>
        <v>-6.7850852614999999</v>
      </c>
      <c r="L14">
        <f>J14/2000</f>
        <v>15.817454267499999</v>
      </c>
      <c r="M14">
        <f>(L14*2)^(1/3)</f>
        <v>3.1626820062414871</v>
      </c>
    </row>
    <row r="15" spans="1:13" x14ac:dyDescent="0.2">
      <c r="B15">
        <v>-8067.1268769999997</v>
      </c>
      <c r="C15">
        <v>44383.608990000001</v>
      </c>
      <c r="D15">
        <f>B15/2000</f>
        <v>-4.0335634384999999</v>
      </c>
      <c r="E15">
        <f>C15/2000</f>
        <v>22.191804495</v>
      </c>
      <c r="F15">
        <f>(E15*2)^(1/3)</f>
        <v>3.5405783097138754</v>
      </c>
      <c r="I15">
        <v>-13570.205617</v>
      </c>
      <c r="J15">
        <v>31634.577209999999</v>
      </c>
      <c r="K15">
        <f>I15/2000</f>
        <v>-6.7851028084999996</v>
      </c>
      <c r="L15">
        <f>J15/2000</f>
        <v>15.817288605</v>
      </c>
      <c r="M15">
        <f>(L15*2)^(1/3)</f>
        <v>3.1626709648600668</v>
      </c>
    </row>
    <row r="16" spans="1:13" x14ac:dyDescent="0.2">
      <c r="B16">
        <v>-8064.498482</v>
      </c>
      <c r="C16">
        <v>44373.722159999998</v>
      </c>
      <c r="D16">
        <f>B16/2000</f>
        <v>-4.0322492409999997</v>
      </c>
      <c r="E16">
        <f>C16/2000</f>
        <v>22.18686108</v>
      </c>
      <c r="F16">
        <f>(E16*2)^(1/3)</f>
        <v>3.5403153921173667</v>
      </c>
      <c r="I16">
        <v>-13569.102059000001</v>
      </c>
      <c r="J16">
        <v>31636.136728000001</v>
      </c>
      <c r="K16">
        <f>I16/2000</f>
        <v>-6.7845510295000002</v>
      </c>
      <c r="L16">
        <f>J16/2000</f>
        <v>15.818068364</v>
      </c>
      <c r="M16">
        <f>(L16*2)^(1/3)</f>
        <v>3.16272293501093</v>
      </c>
    </row>
    <row r="17" spans="1:15" x14ac:dyDescent="0.2">
      <c r="D17">
        <f>AVERAGE(D7:D16)</f>
        <v>-4.0335057622999999</v>
      </c>
      <c r="E17">
        <f>AVERAGE(E7:E16)</f>
        <v>22.191943151249998</v>
      </c>
      <c r="F17">
        <f>AVERAGE(F7:F16)</f>
        <v>3.5405856751583342</v>
      </c>
      <c r="K17">
        <f>AVERAGE(K7:K16)</f>
        <v>-6.7850478182499998</v>
      </c>
      <c r="L17">
        <f>AVERAGE(L7:L11)</f>
        <v>15.817280578399998</v>
      </c>
      <c r="M17">
        <f>(L17*2)^(1/3)</f>
        <v>3.1626704298863921</v>
      </c>
    </row>
    <row r="20" spans="1:15" x14ac:dyDescent="0.2">
      <c r="B20" t="s">
        <v>30</v>
      </c>
      <c r="I20" t="s">
        <v>29</v>
      </c>
    </row>
    <row r="21" spans="1:15" x14ac:dyDescent="0.2">
      <c r="B21" t="s">
        <v>11</v>
      </c>
      <c r="C21" t="s">
        <v>10</v>
      </c>
      <c r="D21" t="s">
        <v>28</v>
      </c>
      <c r="E21" t="s">
        <v>27</v>
      </c>
      <c r="I21" t="s">
        <v>11</v>
      </c>
      <c r="J21" t="s">
        <v>10</v>
      </c>
      <c r="K21" t="s">
        <v>28</v>
      </c>
      <c r="L21" t="s">
        <v>27</v>
      </c>
      <c r="M21" t="s">
        <v>4</v>
      </c>
      <c r="N21" t="s">
        <v>26</v>
      </c>
      <c r="O21" t="s">
        <v>15</v>
      </c>
    </row>
    <row r="22" spans="1:15" x14ac:dyDescent="0.2">
      <c r="A22">
        <v>0</v>
      </c>
      <c r="B22">
        <v>-902.72987999999998</v>
      </c>
      <c r="C22">
        <v>4274.2028</v>
      </c>
      <c r="D22">
        <f>B22/216</f>
        <v>-4.1793050000000003</v>
      </c>
      <c r="E22">
        <f>C22/216</f>
        <v>19.787975925925927</v>
      </c>
      <c r="H22">
        <v>500</v>
      </c>
      <c r="I22">
        <v>-9019.1371020000006</v>
      </c>
      <c r="J22">
        <v>39793.039481</v>
      </c>
      <c r="K22">
        <f>I22/2000</f>
        <v>-4.5095685510000001</v>
      </c>
      <c r="L22">
        <f>J22/2000</f>
        <v>19.8965197405</v>
      </c>
      <c r="M22">
        <f>I22-1582*$D$14-418*$K$8</f>
        <v>197.6186593819989</v>
      </c>
      <c r="N22">
        <f>M22/2000</f>
        <v>9.8809329690999453E-2</v>
      </c>
      <c r="O22">
        <f>418/2000</f>
        <v>0.20899999999999999</v>
      </c>
    </row>
    <row r="23" spans="1:15" x14ac:dyDescent="0.2">
      <c r="A23">
        <v>500</v>
      </c>
      <c r="B23">
        <v>-4102.3213079999996</v>
      </c>
      <c r="C23">
        <v>20491.195510000001</v>
      </c>
      <c r="D23">
        <f>B23/1000</f>
        <v>-4.1023213079999996</v>
      </c>
      <c r="E23">
        <f>C23/1000</f>
        <v>20.491195510000001</v>
      </c>
      <c r="I23">
        <v>-9024.7686659999999</v>
      </c>
      <c r="J23">
        <v>39765.683783</v>
      </c>
      <c r="K23">
        <f>I23/2000</f>
        <v>-4.512384333</v>
      </c>
      <c r="L23">
        <f>J23/2000</f>
        <v>19.8828418915</v>
      </c>
      <c r="M23">
        <f>I23-1580*$D$14-420*$K$8</f>
        <v>197.49125057999936</v>
      </c>
      <c r="N23">
        <f>M23/2000</f>
        <v>9.8745625289999681E-2</v>
      </c>
      <c r="O23">
        <f>420/2000</f>
        <v>0.21</v>
      </c>
    </row>
    <row r="24" spans="1:15" x14ac:dyDescent="0.2">
      <c r="B24">
        <v>-4102.5360270000001</v>
      </c>
      <c r="C24">
        <v>20488.058473000001</v>
      </c>
      <c r="D24">
        <f>B24/1000</f>
        <v>-4.1025360270000002</v>
      </c>
      <c r="E24">
        <f>C24/1000</f>
        <v>20.488058473000002</v>
      </c>
      <c r="I24">
        <v>-9015.9480070000009</v>
      </c>
      <c r="J24">
        <v>39794.546412000003</v>
      </c>
      <c r="K24">
        <f>I24/2000</f>
        <v>-4.5079740035000002</v>
      </c>
      <c r="L24">
        <f>J24/2000</f>
        <v>19.897273206000001</v>
      </c>
      <c r="M24">
        <f>I24-1585*$D$14-415*$K$8</f>
        <v>192.55152158499823</v>
      </c>
      <c r="N24">
        <f>M24/2000</f>
        <v>9.627576079249911E-2</v>
      </c>
      <c r="O24">
        <f>415/2000</f>
        <v>0.20749999999999999</v>
      </c>
    </row>
    <row r="25" spans="1:15" x14ac:dyDescent="0.2">
      <c r="B25">
        <v>-4102.5575550000003</v>
      </c>
      <c r="C25">
        <v>20487.950449</v>
      </c>
      <c r="D25">
        <f>B25/1000</f>
        <v>-4.1025575550000006</v>
      </c>
      <c r="E25">
        <f>C25/1000</f>
        <v>20.487950449</v>
      </c>
      <c r="I25">
        <v>-9034.4388589999999</v>
      </c>
      <c r="J25">
        <v>39777.215117</v>
      </c>
      <c r="K25">
        <f>I25/2000</f>
        <v>-4.5172194294999999</v>
      </c>
      <c r="L25">
        <f>J25/2000</f>
        <v>19.888607558499999</v>
      </c>
      <c r="M25">
        <f>I25-1578*$D$14-422*$K$8</f>
        <v>193.3252127779997</v>
      </c>
      <c r="N25">
        <f>M25/2000</f>
        <v>9.6662606388999844E-2</v>
      </c>
      <c r="O25">
        <f>422/2000</f>
        <v>0.21099999999999999</v>
      </c>
    </row>
    <row r="26" spans="1:15" x14ac:dyDescent="0.2">
      <c r="B26">
        <v>-4102.0788080000002</v>
      </c>
      <c r="C26">
        <v>20495.639592</v>
      </c>
      <c r="D26">
        <f>B26/1000</f>
        <v>-4.1020788079999999</v>
      </c>
      <c r="E26">
        <f>C26/1000</f>
        <v>20.495639592</v>
      </c>
      <c r="I26">
        <v>-9056.7434680000006</v>
      </c>
      <c r="J26">
        <v>39664.412802999999</v>
      </c>
      <c r="K26">
        <f>I26/2000</f>
        <v>-4.5283717340000003</v>
      </c>
      <c r="L26">
        <f>J26/2000</f>
        <v>19.832206401499999</v>
      </c>
      <c r="M26">
        <f>I26-1567*$D$14-433*$K$8</f>
        <v>201.29345736699861</v>
      </c>
      <c r="N26">
        <f>M26/2000</f>
        <v>0.1006467286834993</v>
      </c>
      <c r="O26">
        <f>433/2000</f>
        <v>0.2165</v>
      </c>
    </row>
    <row r="27" spans="1:15" x14ac:dyDescent="0.2">
      <c r="B27">
        <v>-4101.8495080000002</v>
      </c>
      <c r="C27">
        <v>20495.306834999999</v>
      </c>
      <c r="D27">
        <f>B27/1000</f>
        <v>-4.1018495079999999</v>
      </c>
      <c r="E27">
        <f>C27/1000</f>
        <v>20.495306835000001</v>
      </c>
      <c r="K27">
        <f>AVERAGE(K22:K26)</f>
        <v>-4.5151036101999997</v>
      </c>
      <c r="L27">
        <f>AVERAGE(L22:L26)</f>
        <v>19.879489759599998</v>
      </c>
    </row>
    <row r="28" spans="1:15" x14ac:dyDescent="0.2">
      <c r="D28">
        <f>AVERAGE(D23:D27)</f>
        <v>-4.1022686412000002</v>
      </c>
      <c r="E28">
        <f>AVERAGE(E23:E27)</f>
        <v>20.491630171800001</v>
      </c>
      <c r="H28">
        <v>500</v>
      </c>
      <c r="I28">
        <v>-9153.3303539999997</v>
      </c>
      <c r="J28">
        <v>39214.397294000002</v>
      </c>
      <c r="K28">
        <f>I28/2000</f>
        <v>-4.5766651769999998</v>
      </c>
      <c r="L28">
        <f>J28/2000</f>
        <v>19.607198647000001</v>
      </c>
      <c r="M28">
        <f>I28-1525*$D$14-475*$K$8</f>
        <v>220.29383052499952</v>
      </c>
      <c r="N28">
        <f>M28/2000</f>
        <v>0.11014691526249976</v>
      </c>
      <c r="O28">
        <f>475/2000</f>
        <v>0.23749999999999999</v>
      </c>
    </row>
    <row r="29" spans="1:15" x14ac:dyDescent="0.2">
      <c r="A29">
        <v>1000</v>
      </c>
      <c r="B29">
        <v>-3980.9310679999999</v>
      </c>
      <c r="C29">
        <v>21865.155032999999</v>
      </c>
      <c r="D29">
        <f>B29/1000</f>
        <v>-3.9809310679999999</v>
      </c>
      <c r="E29">
        <f>C29/1000</f>
        <v>21.865155033000001</v>
      </c>
      <c r="I29">
        <v>-9190.7895879999996</v>
      </c>
      <c r="J29">
        <v>39088.998937999997</v>
      </c>
      <c r="K29">
        <f>I29/2000</f>
        <v>-4.5953947939999997</v>
      </c>
      <c r="L29">
        <f>J29/2000</f>
        <v>19.544499468999998</v>
      </c>
      <c r="M29">
        <f>I29-1511*$D$14-489*$K$8</f>
        <v>221.36368291099961</v>
      </c>
      <c r="N29">
        <f>M29/2000</f>
        <v>0.11068184145549981</v>
      </c>
      <c r="O29">
        <f>489/2000</f>
        <v>0.2445</v>
      </c>
    </row>
    <row r="30" spans="1:15" x14ac:dyDescent="0.2">
      <c r="B30">
        <v>-3980.4520809999999</v>
      </c>
      <c r="C30">
        <v>21853.594025999999</v>
      </c>
      <c r="D30">
        <f>B30/1000</f>
        <v>-3.9804520809999997</v>
      </c>
      <c r="E30">
        <f>C30/1000</f>
        <v>21.853594026</v>
      </c>
      <c r="I30">
        <v>-9123.080774</v>
      </c>
      <c r="J30">
        <v>39334.881103</v>
      </c>
      <c r="K30">
        <f>I30/2000</f>
        <v>-4.561540387</v>
      </c>
      <c r="L30">
        <f>J30/2000</f>
        <v>19.6674405515</v>
      </c>
      <c r="M30">
        <f>I30-1539*$D$14-461*$K$8</f>
        <v>212.0143241389992</v>
      </c>
      <c r="N30">
        <f>M30/2000</f>
        <v>0.1060071620694996</v>
      </c>
      <c r="O30">
        <f>461/2000</f>
        <v>0.23050000000000001</v>
      </c>
    </row>
    <row r="31" spans="1:15" x14ac:dyDescent="0.2">
      <c r="B31">
        <v>-3978.1305659999998</v>
      </c>
      <c r="C31">
        <v>21830.637448000001</v>
      </c>
      <c r="D31">
        <f>B31/1000</f>
        <v>-3.9781305659999999</v>
      </c>
      <c r="E31">
        <f>C31/1000</f>
        <v>21.830637448000001</v>
      </c>
      <c r="I31">
        <v>-9186.1180600000007</v>
      </c>
      <c r="J31">
        <v>39142.094283999999</v>
      </c>
      <c r="K31">
        <f>I31/2000</f>
        <v>-4.59305903</v>
      </c>
      <c r="L31">
        <f>J31/2000</f>
        <v>19.571047142000001</v>
      </c>
      <c r="M31">
        <f>I31-1514*$D$14-486*$K$8</f>
        <v>217.77897811399907</v>
      </c>
      <c r="N31">
        <f>M31/2000</f>
        <v>0.10888948905699954</v>
      </c>
      <c r="O31">
        <f>486/2000</f>
        <v>0.24299999999999999</v>
      </c>
    </row>
    <row r="32" spans="1:15" x14ac:dyDescent="0.2">
      <c r="B32">
        <v>-3980.358952</v>
      </c>
      <c r="C32">
        <v>21854.698535</v>
      </c>
      <c r="D32">
        <f>B32/1000</f>
        <v>-3.980358952</v>
      </c>
      <c r="E32">
        <f>C32/1000</f>
        <v>21.854698535000001</v>
      </c>
      <c r="I32">
        <v>-9183.7703290000009</v>
      </c>
      <c r="J32">
        <v>39136.968162999998</v>
      </c>
      <c r="K32">
        <f>I32/2000</f>
        <v>-4.5918851645000007</v>
      </c>
      <c r="L32">
        <f>J32/2000</f>
        <v>19.568484081499999</v>
      </c>
      <c r="M32">
        <f>I32-1513*$D$14-487*$K$8</f>
        <v>222.87878671299814</v>
      </c>
      <c r="N32">
        <f>M32/2000</f>
        <v>0.11143939335649906</v>
      </c>
      <c r="O32">
        <f>487/2000</f>
        <v>0.24349999999999999</v>
      </c>
    </row>
    <row r="33" spans="1:22" x14ac:dyDescent="0.2">
      <c r="B33">
        <v>-3981.3552979999999</v>
      </c>
      <c r="C33">
        <v>21855.064645999999</v>
      </c>
      <c r="D33">
        <f>B33/1000</f>
        <v>-3.981355298</v>
      </c>
      <c r="E33">
        <f>C33/1000</f>
        <v>21.855064645999999</v>
      </c>
      <c r="K33">
        <f>AVERAGE(K28:K32)</f>
        <v>-4.5837089105000004</v>
      </c>
      <c r="L33">
        <f>AVERAGE(L28:L32)</f>
        <v>19.591733978200001</v>
      </c>
    </row>
    <row r="34" spans="1:22" x14ac:dyDescent="0.2">
      <c r="D34">
        <f>AVERAGE(D29:D33)</f>
        <v>-3.9802455930000002</v>
      </c>
      <c r="E34">
        <f>AVERAGE(E29:E33)</f>
        <v>21.851829937600002</v>
      </c>
      <c r="H34">
        <v>1000</v>
      </c>
      <c r="I34">
        <v>-8937.194195</v>
      </c>
      <c r="J34">
        <v>39976.522514999997</v>
      </c>
      <c r="K34">
        <f>I34/2000</f>
        <v>-4.4685970975</v>
      </c>
      <c r="L34">
        <f>J34/2000</f>
        <v>19.9882612575</v>
      </c>
      <c r="M34">
        <f>I34-2000*(O34*$K$17+(1-O34)*D$17)</f>
        <v>345.99891832990033</v>
      </c>
      <c r="N34">
        <f>M34/2000</f>
        <v>0.17299945916495016</v>
      </c>
      <c r="O34">
        <f>442/2000</f>
        <v>0.221</v>
      </c>
    </row>
    <row r="35" spans="1:22" x14ac:dyDescent="0.2">
      <c r="B35" t="s">
        <v>25</v>
      </c>
      <c r="I35">
        <v>-8938.5977270000003</v>
      </c>
      <c r="J35">
        <v>39960.056751999997</v>
      </c>
      <c r="K35">
        <f>I35/2000</f>
        <v>-4.4692988634999997</v>
      </c>
      <c r="L35">
        <f>J35/2000</f>
        <v>19.980028376</v>
      </c>
      <c r="M35">
        <f>I35-1580*$D$17-420*$K$17</f>
        <v>284.06146109899964</v>
      </c>
      <c r="N35">
        <f>M35/2000</f>
        <v>0.14203073054949983</v>
      </c>
      <c r="O35">
        <f>441/2000</f>
        <v>0.2205</v>
      </c>
    </row>
    <row r="36" spans="1:22" x14ac:dyDescent="0.2">
      <c r="B36" t="s">
        <v>24</v>
      </c>
      <c r="I36">
        <v>-8918.8467710000004</v>
      </c>
      <c r="J36">
        <v>40042.937794999998</v>
      </c>
      <c r="K36">
        <f>I36/2000</f>
        <v>-4.4594233855000001</v>
      </c>
      <c r="L36">
        <f>J36/2000</f>
        <v>20.0214688975</v>
      </c>
      <c r="M36">
        <f>I36-1585*$D$17-415*$K$17</f>
        <v>290.05470681924953</v>
      </c>
      <c r="N36">
        <f>M36/2000</f>
        <v>0.14502735340962478</v>
      </c>
      <c r="O36">
        <f>432/2000</f>
        <v>0.216</v>
      </c>
    </row>
    <row r="37" spans="1:22" x14ac:dyDescent="0.2">
      <c r="B37" t="s">
        <v>23</v>
      </c>
      <c r="I37">
        <v>-8956.7609470000007</v>
      </c>
      <c r="J37">
        <v>39934.466596999999</v>
      </c>
      <c r="K37">
        <f>I37/2000</f>
        <v>-4.4783804735000006</v>
      </c>
      <c r="L37">
        <f>J37/2000</f>
        <v>19.967233298499998</v>
      </c>
      <c r="M37">
        <f>I37-1578*$D$17-422*$K$17</f>
        <v>271.4013252108989</v>
      </c>
      <c r="N37">
        <f>M37/2000</f>
        <v>0.13570066260544944</v>
      </c>
      <c r="O37">
        <f>448/2000</f>
        <v>0.224</v>
      </c>
    </row>
    <row r="38" spans="1:22" x14ac:dyDescent="0.2">
      <c r="I38">
        <v>-8952.2375530000008</v>
      </c>
      <c r="J38">
        <v>39960.589125999999</v>
      </c>
      <c r="K38">
        <f>I38/2000</f>
        <v>-4.4761187765000008</v>
      </c>
      <c r="L38">
        <f>J38/2000</f>
        <v>19.980294563000001</v>
      </c>
      <c r="M38">
        <f>I38-1567*$D$17-433*$K$17</f>
        <v>306.19168182634849</v>
      </c>
      <c r="N38">
        <f>M38/2000</f>
        <v>0.15309584091317424</v>
      </c>
      <c r="O38">
        <f>447/2000</f>
        <v>0.2235</v>
      </c>
    </row>
    <row r="39" spans="1:22" x14ac:dyDescent="0.2">
      <c r="A39" t="s">
        <v>14</v>
      </c>
      <c r="I39">
        <v>-8947.9508590000005</v>
      </c>
      <c r="J39">
        <v>39922.541431999998</v>
      </c>
      <c r="K39">
        <f>I39/2000</f>
        <v>-4.4739754295000003</v>
      </c>
      <c r="L39">
        <f>J39/2000</f>
        <v>19.961270715999998</v>
      </c>
      <c r="M39">
        <f>I39-1525*$D$17-475*$K$17</f>
        <v>426.0431421762496</v>
      </c>
      <c r="N39">
        <f>M39/2000</f>
        <v>0.21302157108812481</v>
      </c>
      <c r="O39">
        <f>445/2000</f>
        <v>0.2225</v>
      </c>
    </row>
    <row r="40" spans="1:22" x14ac:dyDescent="0.2">
      <c r="A40">
        <v>500</v>
      </c>
      <c r="B40">
        <v>-8213.1250830000008</v>
      </c>
      <c r="C40">
        <v>44397.060403000003</v>
      </c>
      <c r="D40">
        <f>B40/2000</f>
        <v>-4.1065625415000007</v>
      </c>
      <c r="E40">
        <f>C40/2000</f>
        <v>22.198530201500002</v>
      </c>
      <c r="F40">
        <f>(E40*2)^(1/3)</f>
        <v>3.5409359565393244</v>
      </c>
      <c r="I40">
        <v>-9047.5325109999994</v>
      </c>
      <c r="J40">
        <v>39576.139835000002</v>
      </c>
      <c r="K40">
        <f>I40/2000</f>
        <v>-4.5237662555</v>
      </c>
      <c r="L40">
        <f>J40/2000</f>
        <v>19.7880699175</v>
      </c>
      <c r="M40">
        <f>I40-1511*$D$17-489*$K$17</f>
        <v>364.98307895955031</v>
      </c>
      <c r="N40">
        <f>M40/2000</f>
        <v>0.18249153947977514</v>
      </c>
      <c r="O40">
        <f>486/2000</f>
        <v>0.24299999999999999</v>
      </c>
    </row>
    <row r="41" spans="1:22" x14ac:dyDescent="0.2">
      <c r="B41">
        <v>-8213.0194850000007</v>
      </c>
      <c r="C41">
        <v>44398.742403999997</v>
      </c>
      <c r="D41">
        <f>B41/2000</f>
        <v>-4.1065097425000001</v>
      </c>
      <c r="E41">
        <f>C41/2000</f>
        <v>22.199371201999998</v>
      </c>
      <c r="F41">
        <f>(E41*2)^(1/3)</f>
        <v>3.5409806725824877</v>
      </c>
      <c r="I41">
        <v>-8973.908539</v>
      </c>
      <c r="J41">
        <v>39856.631977999998</v>
      </c>
      <c r="K41">
        <f>I41/2000</f>
        <v>-4.4869542695</v>
      </c>
      <c r="L41">
        <f>J41/2000</f>
        <v>19.928315988999998</v>
      </c>
      <c r="M41">
        <f>I41-1539*$D$17-461*$K$17</f>
        <v>361.56387339294997</v>
      </c>
      <c r="N41">
        <f>M41/2000</f>
        <v>0.18078193669647499</v>
      </c>
      <c r="O41">
        <f>455/2000</f>
        <v>0.22750000000000001</v>
      </c>
    </row>
    <row r="42" spans="1:22" x14ac:dyDescent="0.2">
      <c r="B42">
        <v>-8213.4294329999993</v>
      </c>
      <c r="C42">
        <v>44396.293213999998</v>
      </c>
      <c r="D42">
        <f>B42/2000</f>
        <v>-4.1067147165</v>
      </c>
      <c r="E42">
        <f>C42/2000</f>
        <v>22.198146606999998</v>
      </c>
      <c r="F42">
        <f>(E42*2)^(1/3)</f>
        <v>3.540915560423465</v>
      </c>
      <c r="I42">
        <v>-8987.9747399999997</v>
      </c>
      <c r="J42">
        <v>39811.953974999997</v>
      </c>
      <c r="K42">
        <f>I42/2000</f>
        <v>-4.4939873700000001</v>
      </c>
      <c r="L42">
        <f>J42/2000</f>
        <v>19.905976987499997</v>
      </c>
      <c r="M42">
        <f>I42-1514*$D$17-486*$K$17</f>
        <v>416.28622379170019</v>
      </c>
      <c r="N42">
        <f>M42/2000</f>
        <v>0.20814311189585011</v>
      </c>
      <c r="O42">
        <f>462/2000</f>
        <v>0.23100000000000001</v>
      </c>
    </row>
    <row r="43" spans="1:22" x14ac:dyDescent="0.2">
      <c r="B43">
        <v>-8213.2994209999997</v>
      </c>
      <c r="C43">
        <v>44392.710304</v>
      </c>
      <c r="D43">
        <f>B43/2000</f>
        <v>-4.1066497105000002</v>
      </c>
      <c r="E43">
        <f>C43/2000</f>
        <v>22.196355151999999</v>
      </c>
      <c r="F43">
        <f>(E43*2)^(1/3)</f>
        <v>3.5408203037991379</v>
      </c>
      <c r="I43">
        <v>-8900.5415740000008</v>
      </c>
      <c r="J43">
        <v>40104.599388000002</v>
      </c>
      <c r="K43">
        <f>I43/2000</f>
        <v>-4.450270787</v>
      </c>
      <c r="L43">
        <f>J43/2000</f>
        <v>20.052299694000002</v>
      </c>
      <c r="M43">
        <f>I43-1513*$D$17-487*$K$17</f>
        <v>506.47093184764844</v>
      </c>
      <c r="N43">
        <f>M43/2000</f>
        <v>0.25323546592382423</v>
      </c>
      <c r="O43">
        <f>426/2000</f>
        <v>0.21299999999999999</v>
      </c>
    </row>
    <row r="44" spans="1:22" x14ac:dyDescent="0.2">
      <c r="B44">
        <v>-8213.0045649999993</v>
      </c>
      <c r="C44">
        <v>44391.883478000003</v>
      </c>
      <c r="D44">
        <f>B44/2000</f>
        <v>-4.1065022824999993</v>
      </c>
      <c r="E44">
        <f>C44/2000</f>
        <v>22.195941739000002</v>
      </c>
      <c r="F44">
        <f>(E44*2)^(1/3)</f>
        <v>3.5407983207569922</v>
      </c>
    </row>
    <row r="45" spans="1:22" x14ac:dyDescent="0.2">
      <c r="D45">
        <f>AVERAGE(D40:D44)</f>
        <v>-4.1065877986999997</v>
      </c>
      <c r="E45">
        <f>AVERAGE(E40:E44)</f>
        <v>22.197668980300001</v>
      </c>
      <c r="F45">
        <f>(E45*2)^(1/3)</f>
        <v>3.5408901641899568</v>
      </c>
      <c r="I45" t="s">
        <v>20</v>
      </c>
      <c r="U45" t="s">
        <v>19</v>
      </c>
      <c r="V45" t="s">
        <v>18</v>
      </c>
    </row>
    <row r="46" spans="1:22" x14ac:dyDescent="0.2">
      <c r="A46" t="s">
        <v>13</v>
      </c>
      <c r="I46" t="s">
        <v>12</v>
      </c>
      <c r="J46" t="s">
        <v>11</v>
      </c>
      <c r="K46" t="s">
        <v>10</v>
      </c>
      <c r="L46" t="s">
        <v>9</v>
      </c>
      <c r="M46" t="s">
        <v>8</v>
      </c>
      <c r="N46" t="s">
        <v>7</v>
      </c>
      <c r="O46" t="s">
        <v>6</v>
      </c>
      <c r="P46" t="s">
        <v>17</v>
      </c>
      <c r="Q46" t="s">
        <v>16</v>
      </c>
      <c r="R46" t="s">
        <v>15</v>
      </c>
      <c r="S46" t="s">
        <v>5</v>
      </c>
      <c r="T46" t="s">
        <v>4</v>
      </c>
      <c r="U46" t="s">
        <v>3</v>
      </c>
      <c r="V46" t="s">
        <v>3</v>
      </c>
    </row>
    <row r="47" spans="1:22" x14ac:dyDescent="0.2">
      <c r="A47">
        <v>500</v>
      </c>
      <c r="B47">
        <v>-13722.919983</v>
      </c>
      <c r="C47">
        <v>31372.027397999998</v>
      </c>
      <c r="D47">
        <f>B47/2000</f>
        <v>-6.8614599915000003</v>
      </c>
      <c r="E47">
        <f>C47/2000</f>
        <v>15.686013698999998</v>
      </c>
      <c r="F47">
        <f>(E47*2)^(1/3)</f>
        <v>3.1538971634606736</v>
      </c>
      <c r="H47" t="s">
        <v>2</v>
      </c>
      <c r="I47">
        <v>929.85351500000002</v>
      </c>
      <c r="J47">
        <v>-34057.923359</v>
      </c>
      <c r="K47">
        <v>152320.563945</v>
      </c>
      <c r="L47">
        <v>-0.54931799999999997</v>
      </c>
      <c r="M47">
        <v>30.568376000000001</v>
      </c>
      <c r="N47">
        <v>182.151421</v>
      </c>
      <c r="O47">
        <v>27.356128000000002</v>
      </c>
      <c r="P47">
        <v>5909</v>
      </c>
      <c r="Q47">
        <v>1707</v>
      </c>
      <c r="R47">
        <f>Q47/(Q47+P47)</f>
        <v>0.22413340336134455</v>
      </c>
      <c r="S47">
        <f>-3.9334-2.4293*R47</f>
        <v>-4.4778872767857143</v>
      </c>
      <c r="T47">
        <f>J47-(SUM(P47:Q47)*S47)</f>
        <v>45.666141000001517</v>
      </c>
      <c r="U47">
        <f>T47/(2*M47*O47)</f>
        <v>2.7304694627435913E-2</v>
      </c>
      <c r="V47">
        <f>U47*16.02</f>
        <v>0.43742120793152334</v>
      </c>
    </row>
    <row r="48" spans="1:22" x14ac:dyDescent="0.2">
      <c r="B48">
        <v>-13723.159089000001</v>
      </c>
      <c r="C48">
        <v>31371.491148000001</v>
      </c>
      <c r="D48">
        <f>B48/2000</f>
        <v>-6.8615795445000005</v>
      </c>
      <c r="E48">
        <f>C48/2000</f>
        <v>15.685745574</v>
      </c>
      <c r="F48">
        <f>(E48*2)^(1/3)</f>
        <v>3.1538791932376147</v>
      </c>
      <c r="I48">
        <v>929.68005900000003</v>
      </c>
      <c r="J48">
        <v>-33993.817178999998</v>
      </c>
      <c r="K48">
        <v>152501.99742</v>
      </c>
      <c r="L48">
        <v>-0.78535699999999997</v>
      </c>
      <c r="M48">
        <v>30.591702999999999</v>
      </c>
      <c r="N48">
        <v>182.41169500000001</v>
      </c>
      <c r="O48">
        <v>27.328793000000001</v>
      </c>
      <c r="P48">
        <v>5930</v>
      </c>
      <c r="Q48">
        <v>1686</v>
      </c>
      <c r="R48">
        <f>Q48/(Q48+P48)</f>
        <v>0.22137605042016806</v>
      </c>
      <c r="S48">
        <f>-3.9334-2.4293*R48</f>
        <v>-4.4711888392857144</v>
      </c>
      <c r="T48">
        <f>J48-(SUM(P48:Q48)*S48)</f>
        <v>58.757021000004897</v>
      </c>
      <c r="U48">
        <f>T48/(2*M48*O48)</f>
        <v>3.5140316419083654E-2</v>
      </c>
      <c r="V48">
        <f>U48*16.02</f>
        <v>0.56294786903372018</v>
      </c>
    </row>
    <row r="49" spans="2:27" x14ac:dyDescent="0.2">
      <c r="B49">
        <v>-13722.700702</v>
      </c>
      <c r="C49">
        <v>31372.096799999999</v>
      </c>
      <c r="D49">
        <f>B49/2000</f>
        <v>-6.8613503510000005</v>
      </c>
      <c r="E49">
        <f>C49/2000</f>
        <v>15.686048399999999</v>
      </c>
      <c r="F49">
        <f>(E49*2)^(1/3)</f>
        <v>3.1538994891695684</v>
      </c>
      <c r="I49">
        <v>929.60824600000001</v>
      </c>
      <c r="J49">
        <v>-34006.077769000003</v>
      </c>
      <c r="K49">
        <v>152484.92711600001</v>
      </c>
      <c r="L49">
        <v>-0.48594799999999999</v>
      </c>
      <c r="M49">
        <v>30.615196000000001</v>
      </c>
      <c r="N49">
        <v>182.40164300000001</v>
      </c>
      <c r="O49">
        <v>27.306251</v>
      </c>
      <c r="P49">
        <v>5929</v>
      </c>
      <c r="Q49">
        <v>1687</v>
      </c>
      <c r="R49">
        <f>Q49/(Q49+P49)</f>
        <v>0.22150735294117646</v>
      </c>
      <c r="S49">
        <f>-3.9334-2.4293*R49</f>
        <v>-4.4715078124999996</v>
      </c>
      <c r="T49">
        <f>J49-(SUM(P49:Q49)*S49)</f>
        <v>48.925730999995722</v>
      </c>
      <c r="U49">
        <f>T49/(2*M49*O49)</f>
        <v>2.9262282951274168E-2</v>
      </c>
      <c r="V49">
        <f>U49*16.02</f>
        <v>0.46878177287941214</v>
      </c>
    </row>
    <row r="50" spans="2:27" x14ac:dyDescent="0.2">
      <c r="B50">
        <v>-13723.020951</v>
      </c>
      <c r="C50">
        <v>31371.599446</v>
      </c>
      <c r="D50">
        <f>B50/2000</f>
        <v>-6.8615104755000003</v>
      </c>
      <c r="E50">
        <f>C50/2000</f>
        <v>15.685799723000001</v>
      </c>
      <c r="F50">
        <f>(E50*2)^(1/3)</f>
        <v>3.1538828224181579</v>
      </c>
      <c r="I50">
        <v>929.59474</v>
      </c>
      <c r="J50">
        <v>-33880.264390999997</v>
      </c>
      <c r="K50">
        <v>152942.853852</v>
      </c>
      <c r="L50">
        <v>-0.55870699999999995</v>
      </c>
      <c r="M50">
        <v>30.637260000000001</v>
      </c>
      <c r="N50">
        <v>182.442216</v>
      </c>
      <c r="O50">
        <v>27.362438999999998</v>
      </c>
      <c r="P50">
        <v>5982</v>
      </c>
      <c r="Q50">
        <v>1634</v>
      </c>
      <c r="R50">
        <f>Q50/(Q50+P50)</f>
        <v>0.21454831932773108</v>
      </c>
      <c r="S50">
        <f>-3.9334-2.4293*R50</f>
        <v>-4.4546022321428573</v>
      </c>
      <c r="T50">
        <f>J50-(SUM(P50:Q50)*S50)</f>
        <v>45.986209000002418</v>
      </c>
      <c r="U50">
        <f>T50/(2*M50*O50)</f>
        <v>2.7427920661520843E-2</v>
      </c>
      <c r="V50">
        <f>U50*16.02</f>
        <v>0.43939528899756392</v>
      </c>
    </row>
    <row r="51" spans="2:27" x14ac:dyDescent="0.2">
      <c r="B51">
        <v>-13722.996302</v>
      </c>
      <c r="C51">
        <v>31371.831969999999</v>
      </c>
      <c r="D51">
        <f>B51/2000</f>
        <v>-6.8614981510000002</v>
      </c>
      <c r="E51">
        <f>C51/2000</f>
        <v>15.685915984999999</v>
      </c>
      <c r="F51">
        <f>(E51*2)^(1/3)</f>
        <v>3.1538906145151553</v>
      </c>
      <c r="I51">
        <v>929.81107199999997</v>
      </c>
      <c r="J51">
        <v>-33930.633986000001</v>
      </c>
      <c r="K51">
        <v>152752.24692999999</v>
      </c>
      <c r="L51">
        <v>-0.66042900000000004</v>
      </c>
      <c r="M51">
        <v>30.64856</v>
      </c>
      <c r="N51">
        <v>182.54986199999999</v>
      </c>
      <c r="O51">
        <v>27.302154000000002</v>
      </c>
      <c r="P51">
        <v>5961</v>
      </c>
      <c r="Q51">
        <v>1655</v>
      </c>
      <c r="R51">
        <f>Q51/(Q51+P51)</f>
        <v>0.21730567226890757</v>
      </c>
      <c r="S51">
        <f>-3.9334-2.4293*R51</f>
        <v>-4.4613006696428572</v>
      </c>
      <c r="T51">
        <f>J51-(SUM(P51:Q51)*S51)</f>
        <v>46.631913999997778</v>
      </c>
      <c r="U51">
        <f>T51/(2*M51*O51)</f>
        <v>2.7864179513632011E-2</v>
      </c>
      <c r="V51">
        <f>U51*16.02</f>
        <v>0.44638415580838481</v>
      </c>
    </row>
    <row r="52" spans="2:27" x14ac:dyDescent="0.2">
      <c r="D52">
        <f>AVERAGE(D47:D51)</f>
        <v>-6.8614797027000005</v>
      </c>
      <c r="E52">
        <f>AVERAGE(E47:E51)</f>
        <v>15.6859046762</v>
      </c>
      <c r="F52">
        <f>(E52*2)^(1/3)</f>
        <v>3.1538898565798883</v>
      </c>
      <c r="V52" s="1">
        <f>AVERAGE(V47:V51)</f>
        <v>0.47098605893012085</v>
      </c>
      <c r="W52">
        <f>STDEV(V47:V51)</f>
        <v>5.2895328241785437E-2</v>
      </c>
    </row>
    <row r="53" spans="2:27" x14ac:dyDescent="0.2">
      <c r="H53" t="s">
        <v>1</v>
      </c>
      <c r="I53">
        <v>929.78782699999999</v>
      </c>
      <c r="J53">
        <v>-12857.975742000001</v>
      </c>
      <c r="K53">
        <v>57720.095183999998</v>
      </c>
      <c r="L53">
        <v>-1.7111179999999999</v>
      </c>
      <c r="M53">
        <v>32.426403999999998</v>
      </c>
      <c r="N53">
        <v>129.733407</v>
      </c>
      <c r="O53">
        <v>13.720815999999999</v>
      </c>
      <c r="P53">
        <v>2243</v>
      </c>
      <c r="Q53">
        <v>637</v>
      </c>
      <c r="R53">
        <f>Q53/(Q53+P53)</f>
        <v>0.22118055555555555</v>
      </c>
      <c r="S53">
        <f>-3.9334-2.4293*R53</f>
        <v>-4.4707139236111111</v>
      </c>
      <c r="T53">
        <f>J53-(SUM(P53:Q53)*S53)</f>
        <v>17.680357999999615</v>
      </c>
      <c r="U53">
        <f>T53/(2*M53*O53)</f>
        <v>1.9869289119671368E-2</v>
      </c>
      <c r="V53">
        <f>U53*16.02</f>
        <v>0.31830601169713529</v>
      </c>
    </row>
    <row r="54" spans="2:27" x14ac:dyDescent="0.2">
      <c r="I54">
        <v>929.52838399999996</v>
      </c>
      <c r="J54">
        <v>-12814.757517</v>
      </c>
      <c r="K54">
        <v>57843.963571</v>
      </c>
      <c r="L54">
        <v>-1.6786270000000001</v>
      </c>
      <c r="M54">
        <v>32.513863000000001</v>
      </c>
      <c r="N54">
        <v>129.776883</v>
      </c>
      <c r="O54">
        <v>13.708667999999999</v>
      </c>
      <c r="P54">
        <v>2259</v>
      </c>
      <c r="Q54">
        <v>621</v>
      </c>
      <c r="R54">
        <f>Q54/(Q54+P54)</f>
        <v>0.21562500000000001</v>
      </c>
      <c r="S54">
        <f>-3.9334-2.4293*R54</f>
        <v>-4.4572178124999997</v>
      </c>
      <c r="T54">
        <f>J54-(SUM(P54:Q54)*S54)</f>
        <v>22.029782999999952</v>
      </c>
      <c r="U54">
        <f>T54/(2*M54*O54)</f>
        <v>2.4712483560262583E-2</v>
      </c>
      <c r="V54">
        <f>U54*16.02</f>
        <v>0.39589398663540659</v>
      </c>
    </row>
    <row r="55" spans="2:27" x14ac:dyDescent="0.2">
      <c r="I55">
        <v>929.62408200000004</v>
      </c>
      <c r="J55">
        <v>-12841.814951</v>
      </c>
      <c r="K55">
        <v>57728.842213000004</v>
      </c>
      <c r="L55">
        <v>-1.6292580000000001</v>
      </c>
      <c r="M55">
        <v>32.438668</v>
      </c>
      <c r="N55">
        <v>130.11814699999999</v>
      </c>
      <c r="O55">
        <v>13.677118</v>
      </c>
      <c r="P55">
        <v>2245</v>
      </c>
      <c r="Q55">
        <v>635</v>
      </c>
      <c r="R55">
        <f>Q55/(Q55+P55)</f>
        <v>0.2204861111111111</v>
      </c>
      <c r="S55">
        <f>-3.9334-2.4293*R55</f>
        <v>-4.4690269097222224</v>
      </c>
      <c r="T55">
        <f>J55-(SUM(P55:Q55)*S55)</f>
        <v>28.98254900000029</v>
      </c>
      <c r="U55">
        <f>T55/(2*M55*O55)</f>
        <v>3.2662466434127402E-2</v>
      </c>
      <c r="V55">
        <f>U55*16.02</f>
        <v>0.52325271227472092</v>
      </c>
    </row>
    <row r="56" spans="2:27" x14ac:dyDescent="0.2">
      <c r="I56">
        <v>929.94664899999998</v>
      </c>
      <c r="J56">
        <v>-12818.23839</v>
      </c>
      <c r="K56">
        <v>57846.829848000001</v>
      </c>
      <c r="L56">
        <v>-1.5006459999999999</v>
      </c>
      <c r="M56">
        <v>32.458492999999997</v>
      </c>
      <c r="N56">
        <v>130.27629999999999</v>
      </c>
      <c r="O56">
        <v>13.680085</v>
      </c>
      <c r="P56">
        <v>2255</v>
      </c>
      <c r="Q56">
        <v>625</v>
      </c>
      <c r="R56">
        <f>Q56/(Q56+P56)</f>
        <v>0.2170138888888889</v>
      </c>
      <c r="S56">
        <f>-3.9334-2.4293*R56</f>
        <v>-4.4605918402777771</v>
      </c>
      <c r="T56">
        <f>J56-(SUM(P56:Q56)*S56)</f>
        <v>28.266109999996843</v>
      </c>
      <c r="U56">
        <f>T56/(2*M56*O56)</f>
        <v>3.1828700006732942E-2</v>
      </c>
      <c r="V56">
        <f>U56*16.02</f>
        <v>0.50989577410786169</v>
      </c>
    </row>
    <row r="57" spans="2:27" x14ac:dyDescent="0.2">
      <c r="I57">
        <v>929.75164299999994</v>
      </c>
      <c r="J57">
        <v>-12835.696577999999</v>
      </c>
      <c r="K57">
        <v>57762.047652000001</v>
      </c>
      <c r="L57">
        <v>-1.7032039999999999</v>
      </c>
      <c r="M57">
        <v>32.522354999999997</v>
      </c>
      <c r="N57">
        <v>130.135604</v>
      </c>
      <c r="O57">
        <v>13.647947</v>
      </c>
      <c r="P57">
        <v>2251</v>
      </c>
      <c r="Q57">
        <v>629</v>
      </c>
      <c r="R57">
        <f>Q57/(Q57+P57)</f>
        <v>0.21840277777777778</v>
      </c>
      <c r="S57">
        <f>-3.9334-2.4293*R57</f>
        <v>-4.4639658680555554</v>
      </c>
      <c r="T57">
        <f>J57-(SUM(P57:Q57)*S57)</f>
        <v>20.52512200000092</v>
      </c>
      <c r="U57">
        <f>T57/(2*M57*O57)</f>
        <v>2.312099065516782E-2</v>
      </c>
      <c r="V57">
        <f>U57*16.02</f>
        <v>0.37039827029578848</v>
      </c>
    </row>
    <row r="58" spans="2:27" x14ac:dyDescent="0.2">
      <c r="V58" s="1">
        <f>AVERAGE(V53:V57)</f>
        <v>0.42354935100218266</v>
      </c>
      <c r="W58">
        <f>STDEV(V53:V57)</f>
        <v>8.9529997848180956E-2</v>
      </c>
    </row>
    <row r="59" spans="2:27" x14ac:dyDescent="0.2">
      <c r="H59" t="s">
        <v>0</v>
      </c>
      <c r="I59">
        <v>929.70990400000005</v>
      </c>
      <c r="J59">
        <v>-22052.761416000001</v>
      </c>
      <c r="K59">
        <v>99095.536999999997</v>
      </c>
      <c r="L59">
        <v>-0.83167500000000005</v>
      </c>
      <c r="M59">
        <v>34.986863999999997</v>
      </c>
      <c r="N59">
        <v>138.063828</v>
      </c>
      <c r="O59">
        <v>20.514979</v>
      </c>
      <c r="P59">
        <v>3855</v>
      </c>
      <c r="Q59">
        <v>1089</v>
      </c>
      <c r="R59">
        <f>Q59/(Q59+P59)</f>
        <v>0.22026699029126215</v>
      </c>
      <c r="S59">
        <f>-3.9334-2.4293*R59</f>
        <v>-4.4684945995145631</v>
      </c>
      <c r="T59">
        <f>J59-(SUM(P59:Q59)*S59)</f>
        <v>39.475883999999496</v>
      </c>
      <c r="U59">
        <f>T59/(2*M59*O59)</f>
        <v>2.7499561888691026E-2</v>
      </c>
      <c r="V59">
        <f>U59*16.02</f>
        <v>0.44054298145683024</v>
      </c>
    </row>
    <row r="60" spans="2:27" x14ac:dyDescent="0.2">
      <c r="I60">
        <v>929.91903400000001</v>
      </c>
      <c r="J60">
        <v>-22047.060418000001</v>
      </c>
      <c r="K60">
        <v>99126.190801999997</v>
      </c>
      <c r="L60">
        <v>-0.89370700000000003</v>
      </c>
      <c r="M60">
        <v>34.965386000000002</v>
      </c>
      <c r="N60">
        <v>138.16891799999999</v>
      </c>
      <c r="O60">
        <v>20.518339999999998</v>
      </c>
      <c r="P60">
        <v>3857</v>
      </c>
      <c r="Q60">
        <v>1087</v>
      </c>
      <c r="R60">
        <f>Q60/(Q60+P60)</f>
        <v>0.21986245954692557</v>
      </c>
      <c r="S60">
        <f>-3.9334-2.4293*R60</f>
        <v>-4.4675118729773464</v>
      </c>
      <c r="T60">
        <f>J60-(SUM(P60:Q60)*S60)</f>
        <v>40.318282000000181</v>
      </c>
      <c r="U60">
        <f>T60/(2*M60*O60)</f>
        <v>2.8099039411197593E-2</v>
      </c>
      <c r="V60">
        <f>U60*16.02</f>
        <v>0.45014661136738543</v>
      </c>
      <c r="Y60" s="1">
        <v>0.49939489348485183</v>
      </c>
      <c r="Z60" s="1">
        <v>0.78549384012825973</v>
      </c>
      <c r="AA60" s="1">
        <v>1.7460132939804383</v>
      </c>
    </row>
    <row r="61" spans="2:27" x14ac:dyDescent="0.2">
      <c r="I61">
        <v>929.73681199999999</v>
      </c>
      <c r="J61">
        <v>-22082.751135999999</v>
      </c>
      <c r="K61">
        <v>98984.021919999999</v>
      </c>
      <c r="L61">
        <v>-1.0355540000000001</v>
      </c>
      <c r="M61">
        <v>34.943981999999998</v>
      </c>
      <c r="N61">
        <v>138.27430200000001</v>
      </c>
      <c r="O61">
        <v>20.485824000000001</v>
      </c>
      <c r="P61">
        <v>3841</v>
      </c>
      <c r="Q61">
        <v>1103</v>
      </c>
      <c r="R61">
        <f>Q61/(Q61+P61)</f>
        <v>0.22309870550161812</v>
      </c>
      <c r="S61">
        <f>-3.9334-2.4293*R61</f>
        <v>-4.4753736852750805</v>
      </c>
      <c r="T61">
        <f>J61-(SUM(P61:Q61)*S61)</f>
        <v>43.496363999998721</v>
      </c>
      <c r="U61">
        <f>T61/(2*M61*O61)</f>
        <v>3.0380654692771326E-2</v>
      </c>
      <c r="V61">
        <f>U61*16.02</f>
        <v>0.48669808817819665</v>
      </c>
      <c r="Y61" s="1">
        <v>0.4491580804743463</v>
      </c>
      <c r="Z61" s="1">
        <v>0.60414693698711219</v>
      </c>
      <c r="AA61" s="1">
        <v>1.5812740836067689</v>
      </c>
    </row>
    <row r="62" spans="2:27" x14ac:dyDescent="0.2">
      <c r="I62">
        <v>929.85872199999994</v>
      </c>
      <c r="J62">
        <v>-22019.561014999999</v>
      </c>
      <c r="K62">
        <v>99231.085605999993</v>
      </c>
      <c r="L62">
        <v>-0.94109699999999996</v>
      </c>
      <c r="M62">
        <v>34.952241000000001</v>
      </c>
      <c r="N62">
        <v>138.319255</v>
      </c>
      <c r="O62">
        <v>20.525402</v>
      </c>
      <c r="P62">
        <v>3869</v>
      </c>
      <c r="Q62">
        <v>1075</v>
      </c>
      <c r="R62">
        <f>Q62/(Q62+P62)</f>
        <v>0.21743527508090615</v>
      </c>
      <c r="S62">
        <f>-3.9334-2.4293*R62</f>
        <v>-4.4616155137540447</v>
      </c>
      <c r="T62">
        <f>J62-(SUM(P62:Q62)*S62)</f>
        <v>38.666084999997111</v>
      </c>
      <c r="U62">
        <f>T62/(2*M62*O62)</f>
        <v>2.6948432430800744E-2</v>
      </c>
      <c r="V62">
        <f>U62*16.02</f>
        <v>0.43171388754142792</v>
      </c>
      <c r="Y62" s="1">
        <v>0.48128293456136795</v>
      </c>
      <c r="Z62" s="1">
        <v>0.71235950144705851</v>
      </c>
      <c r="AA62" s="1">
        <v>1.6444414190349725</v>
      </c>
    </row>
    <row r="63" spans="2:27" x14ac:dyDescent="0.2">
      <c r="I63">
        <v>929.49282300000004</v>
      </c>
      <c r="J63">
        <v>-22015.784763</v>
      </c>
      <c r="K63">
        <v>99238.487041</v>
      </c>
      <c r="L63">
        <v>-0.93068899999999999</v>
      </c>
      <c r="M63">
        <v>34.973694999999999</v>
      </c>
      <c r="N63">
        <v>138.375337</v>
      </c>
      <c r="O63">
        <v>20.506039000000001</v>
      </c>
      <c r="P63">
        <v>3869</v>
      </c>
      <c r="Q63">
        <v>1075</v>
      </c>
      <c r="R63">
        <f>Q63/(Q63+P63)</f>
        <v>0.21743527508090615</v>
      </c>
      <c r="S63">
        <f>-3.9334-2.4293*R63</f>
        <v>-4.4616155137540447</v>
      </c>
      <c r="T63">
        <f>J63-(SUM(P63:Q63)*S63)</f>
        <v>42.442336999996769</v>
      </c>
      <c r="U63">
        <f>T63/(2*M63*O63)</f>
        <v>2.9590070264417147E-2</v>
      </c>
      <c r="V63">
        <f>U63*16.02</f>
        <v>0.47403292563596267</v>
      </c>
    </row>
    <row r="64" spans="2:27" x14ac:dyDescent="0.2">
      <c r="V64" s="1">
        <f>AVERAGE(V59:V63)</f>
        <v>0.45662689883596058</v>
      </c>
      <c r="W64">
        <f>STDEV(V59:V63)</f>
        <v>2.3068327058515633E-2</v>
      </c>
    </row>
    <row r="65" spans="8:27" x14ac:dyDescent="0.2">
      <c r="H65" t="s">
        <v>38</v>
      </c>
      <c r="I65">
        <v>991.81921499999999</v>
      </c>
      <c r="J65">
        <v>-30487.860055000001</v>
      </c>
      <c r="K65">
        <v>136900.92710900001</v>
      </c>
      <c r="L65">
        <v>7.5717999999999994E-2</v>
      </c>
      <c r="M65">
        <v>30.900638000000001</v>
      </c>
      <c r="N65">
        <v>185.447304</v>
      </c>
      <c r="O65">
        <v>23.890117</v>
      </c>
      <c r="P65">
        <v>5331</v>
      </c>
      <c r="Q65">
        <v>1501</v>
      </c>
      <c r="R65">
        <f>Q65/(Q65+P65)</f>
        <v>0.21970140515222483</v>
      </c>
      <c r="S65">
        <f>-3.9334-2.4293*R65</f>
        <v>-4.4671206235362995</v>
      </c>
      <c r="T65">
        <f>J65-(SUM(P65:Q65)*S65)</f>
        <v>31.508044999998674</v>
      </c>
      <c r="U65">
        <f>T65/(2*M65*O65)</f>
        <v>2.1340556402623945E-2</v>
      </c>
      <c r="V65">
        <f>U65*16.02</f>
        <v>0.3418757135700356</v>
      </c>
    </row>
    <row r="66" spans="8:27" x14ac:dyDescent="0.2">
      <c r="I66">
        <v>992.61981900000001</v>
      </c>
      <c r="J66">
        <v>-30459.478794999999</v>
      </c>
      <c r="K66">
        <v>137062.183689</v>
      </c>
      <c r="L66">
        <v>-5.0407E-2</v>
      </c>
      <c r="M66">
        <v>30.912766000000001</v>
      </c>
      <c r="N66">
        <v>185.52008699999999</v>
      </c>
      <c r="O66">
        <v>23.899493</v>
      </c>
      <c r="P66">
        <v>5341</v>
      </c>
      <c r="Q66">
        <v>1491</v>
      </c>
      <c r="R66">
        <f>Q66/(Q66+P66)</f>
        <v>0.21823770491803279</v>
      </c>
      <c r="S66">
        <f>-3.9334-2.4293*R66</f>
        <v>-4.4635648565573769</v>
      </c>
      <c r="T66">
        <f>J66-(SUM(P66:Q66)*S66)</f>
        <v>35.59630499999912</v>
      </c>
      <c r="U66">
        <f>T66/(2*M66*O66)</f>
        <v>2.4090641743614759E-2</v>
      </c>
      <c r="V66">
        <f>U66*16.02</f>
        <v>0.38593208073270846</v>
      </c>
      <c r="Y66" t="s">
        <v>20</v>
      </c>
      <c r="Z66" t="s">
        <v>14</v>
      </c>
      <c r="AA66" t="s">
        <v>13</v>
      </c>
    </row>
    <row r="67" spans="8:27" x14ac:dyDescent="0.2">
      <c r="I67">
        <v>992.76600399999995</v>
      </c>
      <c r="J67">
        <v>-30522.203463999998</v>
      </c>
      <c r="K67">
        <v>136767.557623</v>
      </c>
      <c r="L67">
        <v>-0.10610600000000001</v>
      </c>
      <c r="M67">
        <v>30.890599999999999</v>
      </c>
      <c r="N67">
        <v>185.38706500000001</v>
      </c>
      <c r="O67">
        <v>23.882356999999999</v>
      </c>
      <c r="P67">
        <v>5317</v>
      </c>
      <c r="Q67">
        <v>1515</v>
      </c>
      <c r="R67">
        <f>Q67/(Q67+P67)</f>
        <v>0.22175058548009369</v>
      </c>
      <c r="S67">
        <f>-3.9334-2.4293*R67</f>
        <v>-4.4720986973067918</v>
      </c>
      <c r="T67">
        <f>J67-(SUM(P67:Q67)*S67)</f>
        <v>31.17483600000196</v>
      </c>
      <c r="U67">
        <f>T67/(2*M67*O67)</f>
        <v>2.112859662837473E-2</v>
      </c>
      <c r="V67">
        <f>U67*16.02</f>
        <v>0.33848011798656319</v>
      </c>
      <c r="X67" t="s">
        <v>2</v>
      </c>
      <c r="Y67" s="1">
        <v>0.49939489348485183</v>
      </c>
      <c r="Z67" s="1">
        <v>0.78549384012825973</v>
      </c>
      <c r="AA67" s="1">
        <v>1.7460132939804383</v>
      </c>
    </row>
    <row r="68" spans="8:27" x14ac:dyDescent="0.2">
      <c r="I68">
        <v>992.60658799999999</v>
      </c>
      <c r="J68">
        <v>-30399.851474999999</v>
      </c>
      <c r="K68">
        <v>137273.105973</v>
      </c>
      <c r="L68">
        <v>-0.177791</v>
      </c>
      <c r="M68">
        <v>30.928615000000001</v>
      </c>
      <c r="N68">
        <v>185.61520300000001</v>
      </c>
      <c r="O68">
        <v>23.911746000000001</v>
      </c>
      <c r="P68">
        <v>5368</v>
      </c>
      <c r="Q68">
        <v>1464</v>
      </c>
      <c r="R68">
        <f>Q68/(Q68+P68)</f>
        <v>0.21428571428571427</v>
      </c>
      <c r="S68">
        <f>-3.9334-2.4293*R68</f>
        <v>-4.4539642857142852</v>
      </c>
      <c r="T68">
        <f>J68-(SUM(P68:Q68)*S68)</f>
        <v>29.632524999997258</v>
      </c>
      <c r="U68">
        <f>T68/(2*M68*O68)</f>
        <v>2.0033964621313852E-2</v>
      </c>
      <c r="V68">
        <f>U68*16.02</f>
        <v>0.3209441132334479</v>
      </c>
      <c r="X68" t="s">
        <v>1</v>
      </c>
      <c r="Y68" s="1">
        <v>0.4491580804743463</v>
      </c>
      <c r="Z68" s="1">
        <v>0.60414693698711219</v>
      </c>
      <c r="AA68" s="1">
        <v>1.5812740836067689</v>
      </c>
    </row>
    <row r="69" spans="8:27" x14ac:dyDescent="0.2">
      <c r="I69">
        <v>992.15214600000002</v>
      </c>
      <c r="J69">
        <v>-30433.810376000001</v>
      </c>
      <c r="K69">
        <v>137044.24282000001</v>
      </c>
      <c r="L69">
        <v>0.42489500000000002</v>
      </c>
      <c r="M69">
        <v>30.911417</v>
      </c>
      <c r="N69">
        <v>185.51199199999999</v>
      </c>
      <c r="O69">
        <v>23.89845</v>
      </c>
      <c r="P69">
        <v>5353</v>
      </c>
      <c r="Q69">
        <v>1479</v>
      </c>
      <c r="R69">
        <f>Q69/(Q69+P69)</f>
        <v>0.21648126463700235</v>
      </c>
      <c r="S69">
        <f>-3.9334-2.4293*R69</f>
        <v>-4.4592979361826695</v>
      </c>
      <c r="T69">
        <f>J69-(SUM(P69:Q69)*S69)</f>
        <v>32.113123999995878</v>
      </c>
      <c r="U69">
        <f>T69/(2*M69*O69)</f>
        <v>2.1735213585971309E-2</v>
      </c>
      <c r="V69">
        <f>U69*16.02</f>
        <v>0.34819812164726038</v>
      </c>
      <c r="X69" t="s">
        <v>0</v>
      </c>
      <c r="Y69" s="1">
        <v>0.48128293456136795</v>
      </c>
      <c r="Z69" s="1">
        <v>0.71235950144705851</v>
      </c>
      <c r="AA69" s="1">
        <v>1.6444414190349725</v>
      </c>
    </row>
    <row r="70" spans="8:27" x14ac:dyDescent="0.2">
      <c r="V70" s="1">
        <f>AVERAGE(V65:V69)</f>
        <v>0.34708602943400307</v>
      </c>
      <c r="X70" t="s">
        <v>38</v>
      </c>
      <c r="Y70" s="1">
        <v>0.38509007014590363</v>
      </c>
    </row>
    <row r="71" spans="8:27" x14ac:dyDescent="0.2">
      <c r="H71" t="s">
        <v>14</v>
      </c>
    </row>
    <row r="72" spans="8:27" x14ac:dyDescent="0.2">
      <c r="I72" t="s">
        <v>12</v>
      </c>
      <c r="J72" t="s">
        <v>11</v>
      </c>
      <c r="K72" t="s">
        <v>10</v>
      </c>
      <c r="L72" t="s">
        <v>9</v>
      </c>
      <c r="M72" t="s">
        <v>8</v>
      </c>
      <c r="N72" t="s">
        <v>7</v>
      </c>
      <c r="O72" t="s">
        <v>6</v>
      </c>
      <c r="P72" t="s">
        <v>5</v>
      </c>
      <c r="Q72" t="s">
        <v>4</v>
      </c>
      <c r="R72" t="s">
        <v>3</v>
      </c>
      <c r="S72" t="s">
        <v>3</v>
      </c>
    </row>
    <row r="73" spans="8:27" x14ac:dyDescent="0.2">
      <c r="H73" t="s">
        <v>2</v>
      </c>
      <c r="I73">
        <v>929.60999700000002</v>
      </c>
      <c r="J73">
        <v>-30629.977937</v>
      </c>
      <c r="K73">
        <v>168727.89614600001</v>
      </c>
      <c r="L73">
        <v>-0.584561</v>
      </c>
      <c r="M73">
        <v>31.673186000000001</v>
      </c>
      <c r="N73">
        <v>188.02775299999999</v>
      </c>
      <c r="O73">
        <v>28.331751000000001</v>
      </c>
      <c r="P73">
        <f>$D$17</f>
        <v>-4.0335057622999999</v>
      </c>
      <c r="Q73">
        <f>J73-7616*P73</f>
        <v>89.201948676800384</v>
      </c>
      <c r="R73">
        <f>Q73/(2*M73*O73)</f>
        <v>4.9702608134974409E-2</v>
      </c>
      <c r="S73">
        <f>R73*16.02</f>
        <v>0.79623578232228998</v>
      </c>
    </row>
    <row r="74" spans="8:27" x14ac:dyDescent="0.2">
      <c r="I74">
        <v>929.46020699999997</v>
      </c>
      <c r="J74">
        <v>-30631.927853000001</v>
      </c>
      <c r="K74">
        <v>168699.93233499999</v>
      </c>
      <c r="L74">
        <v>-0.54050600000000004</v>
      </c>
      <c r="M74">
        <v>31.67146</v>
      </c>
      <c r="N74">
        <v>188.00601499999999</v>
      </c>
      <c r="O74">
        <v>28.331873000000002</v>
      </c>
      <c r="P74">
        <f>$D$17</f>
        <v>-4.0335057622999999</v>
      </c>
      <c r="Q74">
        <f>J74-7616*P74</f>
        <v>87.25203267679899</v>
      </c>
      <c r="R74">
        <f>Q74/(2*M74*O74)</f>
        <v>4.8618570704095192E-2</v>
      </c>
      <c r="S74">
        <f>R74*16.02</f>
        <v>0.77886950267960497</v>
      </c>
    </row>
    <row r="75" spans="8:27" x14ac:dyDescent="0.2">
      <c r="I75">
        <v>929.66670899999997</v>
      </c>
      <c r="J75">
        <v>-30629.292913000001</v>
      </c>
      <c r="K75">
        <v>168715.11763200001</v>
      </c>
      <c r="L75">
        <v>-0.35067700000000002</v>
      </c>
      <c r="M75">
        <v>31.677043000000001</v>
      </c>
      <c r="N75">
        <v>188.00595799999999</v>
      </c>
      <c r="O75">
        <v>28.329439000000001</v>
      </c>
      <c r="P75">
        <f>$D$17</f>
        <v>-4.0335057622999999</v>
      </c>
      <c r="Q75">
        <f>J75-7616*P75</f>
        <v>89.886972676798905</v>
      </c>
      <c r="R75">
        <f>Q75/(2*M75*O75)</f>
        <v>5.0082286670045613E-2</v>
      </c>
      <c r="S75">
        <f>R75*16.02</f>
        <v>0.8023182324541307</v>
      </c>
    </row>
    <row r="76" spans="8:27" x14ac:dyDescent="0.2">
      <c r="I76">
        <v>929.57794799999999</v>
      </c>
      <c r="J76">
        <v>-30632.148537000001</v>
      </c>
      <c r="K76">
        <v>168714.87118700001</v>
      </c>
      <c r="L76">
        <v>-0.51955099999999999</v>
      </c>
      <c r="M76">
        <v>31.674994999999999</v>
      </c>
      <c r="N76">
        <v>187.994032</v>
      </c>
      <c r="O76">
        <v>28.333026</v>
      </c>
      <c r="P76">
        <f>$D$17</f>
        <v>-4.0335057622999999</v>
      </c>
      <c r="Q76">
        <f>J76-7616*P76</f>
        <v>87.031348676799098</v>
      </c>
      <c r="R76">
        <f>Q76/(2*M76*O76)</f>
        <v>4.8488215679200836E-2</v>
      </c>
      <c r="S76">
        <f>R76*16.02</f>
        <v>0.77678121518079735</v>
      </c>
    </row>
    <row r="77" spans="8:27" x14ac:dyDescent="0.2">
      <c r="I77">
        <v>929.64840300000003</v>
      </c>
      <c r="J77">
        <v>-30632.540980000002</v>
      </c>
      <c r="K77">
        <v>168747.013977</v>
      </c>
      <c r="L77">
        <v>-0.58315899999999998</v>
      </c>
      <c r="M77">
        <v>31.675992999999998</v>
      </c>
      <c r="N77">
        <v>188.02643499999999</v>
      </c>
      <c r="O77">
        <v>28.332649</v>
      </c>
      <c r="P77">
        <f>$D$17</f>
        <v>-4.0335057622999999</v>
      </c>
      <c r="Q77">
        <f>J77-7616*P77</f>
        <v>86.638905676798458</v>
      </c>
      <c r="R77">
        <f>Q77/(2*M77*O77)</f>
        <v>4.8268693383550283E-2</v>
      </c>
      <c r="S77">
        <f>R77*16.02</f>
        <v>0.77326446800447557</v>
      </c>
    </row>
    <row r="78" spans="8:27" x14ac:dyDescent="0.2">
      <c r="S78" s="1">
        <f>AVERAGE(S73:S77)</f>
        <v>0.78549384012825973</v>
      </c>
      <c r="T78">
        <f>STDEV(S73:S77)</f>
        <v>1.2920900915624034E-2</v>
      </c>
    </row>
    <row r="79" spans="8:27" x14ac:dyDescent="0.2">
      <c r="H79" t="s">
        <v>1</v>
      </c>
      <c r="I79">
        <v>929.94391700000006</v>
      </c>
      <c r="J79">
        <v>-11582.095697000001</v>
      </c>
      <c r="K79">
        <v>63785.210414000001</v>
      </c>
      <c r="L79">
        <v>-1.2145360000000001</v>
      </c>
      <c r="M79">
        <v>33.618794000000001</v>
      </c>
      <c r="N79">
        <v>133.965137</v>
      </c>
      <c r="O79">
        <v>14.162718</v>
      </c>
      <c r="P79">
        <f>$D$17</f>
        <v>-4.0335057622999999</v>
      </c>
      <c r="Q79">
        <f>J79-2880*P79</f>
        <v>34.400898423999024</v>
      </c>
      <c r="R79">
        <f>Q79/(2*M79*O79)</f>
        <v>3.612526581502714E-2</v>
      </c>
      <c r="S79">
        <f>R79*16.02</f>
        <v>0.57872675835673482</v>
      </c>
    </row>
    <row r="80" spans="8:27" x14ac:dyDescent="0.2">
      <c r="I80">
        <v>929.57142099999999</v>
      </c>
      <c r="J80">
        <v>-11579.932414000001</v>
      </c>
      <c r="K80">
        <v>63782.825428999997</v>
      </c>
      <c r="L80">
        <v>-1.3242430000000001</v>
      </c>
      <c r="M80">
        <v>33.615794999999999</v>
      </c>
      <c r="N80">
        <v>133.96724</v>
      </c>
      <c r="O80">
        <v>14.163228</v>
      </c>
      <c r="P80">
        <f>$D$17</f>
        <v>-4.0335057622999999</v>
      </c>
      <c r="Q80">
        <f>J80-2880*P80</f>
        <v>36.564181423998889</v>
      </c>
      <c r="R80">
        <f>Q80/(2*M80*O80)</f>
        <v>3.839902758006878E-2</v>
      </c>
      <c r="S80">
        <f>R80*16.02</f>
        <v>0.6151524218327018</v>
      </c>
    </row>
    <row r="81" spans="8:20" x14ac:dyDescent="0.2">
      <c r="I81">
        <v>929.81799599999999</v>
      </c>
      <c r="J81">
        <v>-11579.328744</v>
      </c>
      <c r="K81">
        <v>63785.753604999998</v>
      </c>
      <c r="L81">
        <v>-1.2946800000000001</v>
      </c>
      <c r="M81">
        <v>33.615681000000002</v>
      </c>
      <c r="N81">
        <v>133.96190999999999</v>
      </c>
      <c r="O81">
        <v>14.164493</v>
      </c>
      <c r="P81">
        <f>$D$17</f>
        <v>-4.0335057622999999</v>
      </c>
      <c r="Q81">
        <f>J81-2880*P81</f>
        <v>37.167851423999309</v>
      </c>
      <c r="R81">
        <f>Q81/(2*M81*O81)</f>
        <v>3.9029637065933168E-2</v>
      </c>
      <c r="S81">
        <f>R81*16.02</f>
        <v>0.62525478579624938</v>
      </c>
    </row>
    <row r="82" spans="8:20" x14ac:dyDescent="0.2">
      <c r="I82">
        <v>929.56458699999996</v>
      </c>
      <c r="J82">
        <v>-11580.877806</v>
      </c>
      <c r="K82">
        <v>63785.053899999999</v>
      </c>
      <c r="L82">
        <v>-1.3581730000000001</v>
      </c>
      <c r="M82">
        <v>33.614654999999999</v>
      </c>
      <c r="N82">
        <v>133.922168</v>
      </c>
      <c r="O82">
        <v>14.168971000000001</v>
      </c>
      <c r="P82">
        <f>$D$17</f>
        <v>-4.0335057622999999</v>
      </c>
      <c r="Q82">
        <f>J82-2880*P82</f>
        <v>35.61878942399926</v>
      </c>
      <c r="R82">
        <f>Q82/(2*M82*O82)</f>
        <v>3.739230087996636E-2</v>
      </c>
      <c r="S82">
        <f>R82*16.02</f>
        <v>0.59902466009706112</v>
      </c>
    </row>
    <row r="83" spans="8:20" x14ac:dyDescent="0.2">
      <c r="I83">
        <v>929.54990699999996</v>
      </c>
      <c r="J83">
        <v>-11580.678097</v>
      </c>
      <c r="K83">
        <v>63784.15941</v>
      </c>
      <c r="L83">
        <v>-1.4169620000000001</v>
      </c>
      <c r="M83">
        <v>33.618698000000002</v>
      </c>
      <c r="N83">
        <v>133.96315799999999</v>
      </c>
      <c r="O83">
        <v>14.162735</v>
      </c>
      <c r="P83">
        <f>$D$17</f>
        <v>-4.0335057622999999</v>
      </c>
      <c r="Q83">
        <f>J83-2880*P83</f>
        <v>35.818498423999699</v>
      </c>
      <c r="R83">
        <f>Q83/(2*M83*O83)</f>
        <v>3.7613986195556413E-2</v>
      </c>
      <c r="S83">
        <f>R83*16.02</f>
        <v>0.60257605885281373</v>
      </c>
    </row>
    <row r="84" spans="8:20" x14ac:dyDescent="0.2">
      <c r="S84" s="1">
        <f>AVERAGE(S79:S83)</f>
        <v>0.60414693698711219</v>
      </c>
      <c r="T84">
        <f>STDEV(S79:S83)</f>
        <v>1.7617837823406136E-2</v>
      </c>
    </row>
    <row r="85" spans="8:20" x14ac:dyDescent="0.2">
      <c r="H85" t="s">
        <v>0</v>
      </c>
      <c r="I85">
        <v>929.68333600000005</v>
      </c>
      <c r="J85">
        <v>-19874.561415</v>
      </c>
      <c r="K85">
        <v>109467.602535</v>
      </c>
      <c r="L85">
        <v>-0.78465200000000002</v>
      </c>
      <c r="M85">
        <v>36.136547999999998</v>
      </c>
      <c r="N85">
        <v>142.41037399999999</v>
      </c>
      <c r="O85">
        <v>21.271477999999998</v>
      </c>
      <c r="P85">
        <f>$D$17</f>
        <v>-4.0335057622999999</v>
      </c>
      <c r="Q85">
        <f>J85-4944*P85</f>
        <v>67.091073811199749</v>
      </c>
      <c r="R85">
        <f>Q85/(2*M85*O85)</f>
        <v>4.3640570244462003E-2</v>
      </c>
      <c r="S85">
        <f>R85*16.02</f>
        <v>0.69912193531628131</v>
      </c>
    </row>
    <row r="86" spans="8:20" x14ac:dyDescent="0.2">
      <c r="I86">
        <v>929.55049699999995</v>
      </c>
      <c r="J86">
        <v>-19872.058134999999</v>
      </c>
      <c r="K86">
        <v>109468.14488000001</v>
      </c>
      <c r="L86">
        <v>-0.96523800000000004</v>
      </c>
      <c r="M86">
        <v>36.138359999999999</v>
      </c>
      <c r="N86">
        <v>142.40208899999999</v>
      </c>
      <c r="O86">
        <v>21.271756</v>
      </c>
      <c r="P86">
        <f>$D$17</f>
        <v>-4.0335057622999999</v>
      </c>
      <c r="Q86">
        <f>J86-4944*P86</f>
        <v>69.594353811200563</v>
      </c>
      <c r="R86">
        <f>Q86/(2*M86*O86)</f>
        <v>4.5266011398508957E-2</v>
      </c>
      <c r="S86">
        <f>R86*16.02</f>
        <v>0.72516150260411349</v>
      </c>
    </row>
    <row r="87" spans="8:20" x14ac:dyDescent="0.2">
      <c r="I87">
        <v>929.75937299999998</v>
      </c>
      <c r="J87">
        <v>-19873.945462</v>
      </c>
      <c r="K87">
        <v>109476.17710299999</v>
      </c>
      <c r="L87">
        <v>-0.86594400000000005</v>
      </c>
      <c r="M87">
        <v>36.140006</v>
      </c>
      <c r="N87">
        <v>142.44387599999999</v>
      </c>
      <c r="O87">
        <v>21.266103999999999</v>
      </c>
      <c r="P87">
        <f>$D$17</f>
        <v>-4.0335057622999999</v>
      </c>
      <c r="Q87">
        <f>J87-4944*P87</f>
        <v>67.707026811200194</v>
      </c>
      <c r="R87">
        <f>Q87/(2*M87*O87)</f>
        <v>4.4048141970777985E-2</v>
      </c>
      <c r="S87">
        <f>R87*16.02</f>
        <v>0.70565123437186328</v>
      </c>
    </row>
    <row r="88" spans="8:20" x14ac:dyDescent="0.2">
      <c r="I88">
        <v>929.51090099999999</v>
      </c>
      <c r="J88">
        <v>-19872.187187</v>
      </c>
      <c r="K88">
        <v>109463.97725500001</v>
      </c>
      <c r="L88">
        <v>-0.80143399999999998</v>
      </c>
      <c r="M88">
        <v>36.140396000000003</v>
      </c>
      <c r="N88">
        <v>142.39892599999999</v>
      </c>
      <c r="O88">
        <v>21.270216999999999</v>
      </c>
      <c r="P88">
        <f>$D$17</f>
        <v>-4.0335057622999999</v>
      </c>
      <c r="Q88">
        <f>J88-4944*P88</f>
        <v>69.465301811200334</v>
      </c>
      <c r="R88">
        <f>Q88/(2*M88*O88)</f>
        <v>4.5182796139111463E-2</v>
      </c>
      <c r="S88">
        <f>R88*16.02</f>
        <v>0.72382839414856559</v>
      </c>
    </row>
    <row r="89" spans="8:20" x14ac:dyDescent="0.2">
      <c r="I89">
        <v>929.76268600000003</v>
      </c>
      <c r="J89">
        <v>-19873.711203999999</v>
      </c>
      <c r="K89">
        <v>109482.378333</v>
      </c>
      <c r="L89">
        <v>-0.762216</v>
      </c>
      <c r="M89">
        <v>36.132770000000001</v>
      </c>
      <c r="N89">
        <v>142.440223</v>
      </c>
      <c r="O89">
        <v>21.272113000000001</v>
      </c>
      <c r="P89">
        <f>$D$17</f>
        <v>-4.0335057622999999</v>
      </c>
      <c r="Q89">
        <f>J89-4944*P89</f>
        <v>67.941284811200603</v>
      </c>
      <c r="R89">
        <f>Q89/(2*M89*O89)</f>
        <v>4.4196906416633548E-2</v>
      </c>
      <c r="S89">
        <f>R89*16.02</f>
        <v>0.70803444079446942</v>
      </c>
    </row>
    <row r="90" spans="8:20" x14ac:dyDescent="0.2">
      <c r="S90" s="1">
        <f>AVERAGE(S85:S89)</f>
        <v>0.71235950144705851</v>
      </c>
      <c r="T90">
        <f>STDEV(S85:S89)</f>
        <v>1.1558188518225314E-2</v>
      </c>
    </row>
    <row r="91" spans="8:20" x14ac:dyDescent="0.2">
      <c r="H91" t="s">
        <v>13</v>
      </c>
    </row>
    <row r="92" spans="8:20" x14ac:dyDescent="0.2">
      <c r="I92" t="s">
        <v>12</v>
      </c>
      <c r="J92" t="s">
        <v>11</v>
      </c>
      <c r="K92" t="s">
        <v>10</v>
      </c>
      <c r="L92" t="s">
        <v>9</v>
      </c>
      <c r="M92" t="s">
        <v>8</v>
      </c>
      <c r="N92" t="s">
        <v>7</v>
      </c>
      <c r="O92" t="s">
        <v>6</v>
      </c>
      <c r="P92" t="s">
        <v>5</v>
      </c>
      <c r="Q92" t="s">
        <v>4</v>
      </c>
      <c r="R92" t="s">
        <v>3</v>
      </c>
      <c r="S92" t="s">
        <v>3</v>
      </c>
    </row>
    <row r="93" spans="8:20" x14ac:dyDescent="0.2">
      <c r="H93" t="s">
        <v>2</v>
      </c>
      <c r="I93">
        <v>929.56440199999997</v>
      </c>
      <c r="J93">
        <v>-51518.920631000001</v>
      </c>
      <c r="K93">
        <v>120840.101716</v>
      </c>
      <c r="L93">
        <v>-0.72225899999999998</v>
      </c>
      <c r="M93">
        <v>28.280704</v>
      </c>
      <c r="N93">
        <v>169.14206100000001</v>
      </c>
      <c r="O93">
        <v>25.262094000000001</v>
      </c>
      <c r="P93">
        <f>$K$17</f>
        <v>-6.7850478182499998</v>
      </c>
      <c r="Q93">
        <f>J93-7616*P93</f>
        <v>156.00355279199721</v>
      </c>
      <c r="R93">
        <f>Q93/(2*M93*O93)</f>
        <v>0.10918046263826335</v>
      </c>
      <c r="S93">
        <f>R93*16.02</f>
        <v>1.7490710114649788</v>
      </c>
    </row>
    <row r="94" spans="8:20" x14ac:dyDescent="0.2">
      <c r="I94">
        <v>929.34924999999998</v>
      </c>
      <c r="J94">
        <v>-51519.367719000002</v>
      </c>
      <c r="K94">
        <v>120840.986198</v>
      </c>
      <c r="L94">
        <v>-0.766571</v>
      </c>
      <c r="M94">
        <v>28.281866999999998</v>
      </c>
      <c r="N94">
        <v>169.141615</v>
      </c>
      <c r="O94">
        <v>25.261306000000001</v>
      </c>
      <c r="P94">
        <f>$K$17</f>
        <v>-6.7850478182499998</v>
      </c>
      <c r="Q94">
        <f>J94-7616*P94</f>
        <v>155.5564647919964</v>
      </c>
      <c r="R94">
        <f>Q94/(2*M94*O94)</f>
        <v>0.10886648320217096</v>
      </c>
      <c r="S94">
        <f>R94*16.02</f>
        <v>1.7440410608987786</v>
      </c>
    </row>
    <row r="95" spans="8:20" x14ac:dyDescent="0.2">
      <c r="I95">
        <v>929.50529500000005</v>
      </c>
      <c r="J95">
        <v>-51518.704813999997</v>
      </c>
      <c r="K95">
        <v>120839.964597</v>
      </c>
      <c r="L95">
        <v>-0.66590499999999997</v>
      </c>
      <c r="M95">
        <v>28.2821</v>
      </c>
      <c r="N95">
        <v>169.13725400000001</v>
      </c>
      <c r="O95">
        <v>25.261536</v>
      </c>
      <c r="P95">
        <f>$K$17</f>
        <v>-6.7850478182499998</v>
      </c>
      <c r="Q95">
        <f>J95-7616*P95</f>
        <v>156.21936979200109</v>
      </c>
      <c r="R95">
        <f>Q95/(2*M95*O95)</f>
        <v>0.10932852237920947</v>
      </c>
      <c r="S95">
        <f>R95*16.02</f>
        <v>1.7514429285149355</v>
      </c>
    </row>
    <row r="96" spans="8:20" x14ac:dyDescent="0.2">
      <c r="I96">
        <v>929.47676100000001</v>
      </c>
      <c r="J96">
        <v>-51520.097106000001</v>
      </c>
      <c r="K96">
        <v>120837.760266</v>
      </c>
      <c r="L96">
        <v>-0.71608499999999997</v>
      </c>
      <c r="M96">
        <v>28.282619</v>
      </c>
      <c r="N96">
        <v>169.12904700000001</v>
      </c>
      <c r="O96">
        <v>25.261838000000001</v>
      </c>
      <c r="P96">
        <f>$K$17</f>
        <v>-6.7850478182499998</v>
      </c>
      <c r="Q96">
        <f>J96-7616*P96</f>
        <v>154.827077791997</v>
      </c>
      <c r="R96">
        <f>Q96/(2*M96*O96)</f>
        <v>0.10835085743541821</v>
      </c>
      <c r="S96">
        <f>R96*16.02</f>
        <v>1.7357807361153996</v>
      </c>
    </row>
    <row r="97" spans="8:19" x14ac:dyDescent="0.2">
      <c r="I97">
        <v>929.51452600000005</v>
      </c>
      <c r="J97">
        <v>-51518.858830999998</v>
      </c>
      <c r="K97">
        <v>120839.47031600001</v>
      </c>
      <c r="L97">
        <v>-0.78242599999999995</v>
      </c>
      <c r="M97">
        <v>28.281783000000001</v>
      </c>
      <c r="N97">
        <v>169.13797500000001</v>
      </c>
      <c r="O97">
        <v>25.261609</v>
      </c>
      <c r="P97">
        <f>$K$17</f>
        <v>-6.7850478182499998</v>
      </c>
      <c r="Q97">
        <f>J97-7616*P97</f>
        <v>156.06535279200034</v>
      </c>
      <c r="R97">
        <f>Q97/(2*M97*O97)</f>
        <v>0.10922164375206601</v>
      </c>
      <c r="S97">
        <f>R97*16.02</f>
        <v>1.7497307329080976</v>
      </c>
    </row>
    <row r="98" spans="8:19" x14ac:dyDescent="0.2">
      <c r="S98" s="1">
        <f>AVERAGE(S93:S97)</f>
        <v>1.7460132939804383</v>
      </c>
    </row>
    <row r="99" spans="8:19" x14ac:dyDescent="0.2">
      <c r="H99" t="s">
        <v>1</v>
      </c>
      <c r="I99">
        <v>929.65505399999995</v>
      </c>
      <c r="J99">
        <v>-19466.283952999998</v>
      </c>
      <c r="K99">
        <v>45738.872843999998</v>
      </c>
      <c r="L99">
        <v>-1.9904360000000001</v>
      </c>
      <c r="M99">
        <v>29.967129</v>
      </c>
      <c r="N99">
        <v>120.878676</v>
      </c>
      <c r="O99">
        <v>12.62673</v>
      </c>
      <c r="P99">
        <f>$K$17</f>
        <v>-6.7850478182499998</v>
      </c>
      <c r="Q99">
        <f>J99-2880*P99</f>
        <v>74.653763559999788</v>
      </c>
      <c r="R99">
        <f>Q99/(2*M99*O99)</f>
        <v>9.8647408333027486E-2</v>
      </c>
      <c r="S99">
        <f>R99*16.02</f>
        <v>1.5803314814951004</v>
      </c>
    </row>
    <row r="100" spans="8:19" x14ac:dyDescent="0.2">
      <c r="I100">
        <v>929.27441399999998</v>
      </c>
      <c r="J100">
        <v>-19466.31811</v>
      </c>
      <c r="K100">
        <v>45739.567799999997</v>
      </c>
      <c r="L100">
        <v>-1.870933</v>
      </c>
      <c r="M100">
        <v>29.966018999999999</v>
      </c>
      <c r="N100">
        <v>120.879192</v>
      </c>
      <c r="O100">
        <v>12.627336</v>
      </c>
      <c r="P100">
        <f>$K$17</f>
        <v>-6.7850478182499998</v>
      </c>
      <c r="Q100">
        <f>J100-2880*P100</f>
        <v>74.619606559997919</v>
      </c>
      <c r="R100">
        <f>Q100/(2*M100*O100)</f>
        <v>9.860119351983912E-2</v>
      </c>
      <c r="S100">
        <f>R100*16.02</f>
        <v>1.5795911201878226</v>
      </c>
    </row>
    <row r="101" spans="8:19" x14ac:dyDescent="0.2">
      <c r="I101">
        <v>929.24681099999998</v>
      </c>
      <c r="J101">
        <v>-19466.355586000001</v>
      </c>
      <c r="K101">
        <v>45739.482817999997</v>
      </c>
      <c r="L101">
        <v>-1.550044</v>
      </c>
      <c r="M101">
        <v>29.966511000000001</v>
      </c>
      <c r="N101">
        <v>120.88064</v>
      </c>
      <c r="O101">
        <v>12.626954</v>
      </c>
      <c r="P101">
        <f>$K$17</f>
        <v>-6.7850478182499998</v>
      </c>
      <c r="Q101">
        <f>J101-2880*P101</f>
        <v>74.582130559996585</v>
      </c>
      <c r="R101">
        <f>Q101/(2*M101*O101)</f>
        <v>9.8553036669166927E-2</v>
      </c>
      <c r="S101">
        <f>R101*16.02</f>
        <v>1.5788196474400542</v>
      </c>
    </row>
    <row r="102" spans="8:19" x14ac:dyDescent="0.2">
      <c r="I102">
        <v>929.53234599999996</v>
      </c>
      <c r="J102">
        <v>-19465.643746000002</v>
      </c>
      <c r="K102">
        <v>45739.102038999998</v>
      </c>
      <c r="L102">
        <v>-1.733449</v>
      </c>
      <c r="M102">
        <v>29.967623</v>
      </c>
      <c r="N102">
        <v>120.875552</v>
      </c>
      <c r="O102">
        <v>12.626911</v>
      </c>
      <c r="P102">
        <f>$K$17</f>
        <v>-6.7850478182499998</v>
      </c>
      <c r="Q102">
        <f>J102-2880*P102</f>
        <v>75.293970559996524</v>
      </c>
      <c r="R102">
        <f>Q102/(2*M102*O102)</f>
        <v>9.9490310966022913E-2</v>
      </c>
      <c r="S102">
        <f>R102*16.02</f>
        <v>1.593834781675687</v>
      </c>
    </row>
    <row r="103" spans="8:19" x14ac:dyDescent="0.2">
      <c r="I103">
        <v>929.47510299999999</v>
      </c>
      <c r="J103">
        <v>-19466.589819000001</v>
      </c>
      <c r="K103">
        <v>45737.799929000001</v>
      </c>
      <c r="L103">
        <v>-1.8241750000000001</v>
      </c>
      <c r="M103">
        <v>29.967552999999999</v>
      </c>
      <c r="N103">
        <v>120.870983</v>
      </c>
      <c r="O103">
        <v>12.627058999999999</v>
      </c>
      <c r="P103">
        <f>$K$17</f>
        <v>-6.7850478182499998</v>
      </c>
      <c r="Q103">
        <f>J103-2880*P103</f>
        <v>74.347897559997364</v>
      </c>
      <c r="R103">
        <f>Q103/(2*M103*O103)</f>
        <v>9.8239287592707919E-2</v>
      </c>
      <c r="S103">
        <f>R103*16.02</f>
        <v>1.5737933872351808</v>
      </c>
    </row>
    <row r="104" spans="8:19" x14ac:dyDescent="0.2">
      <c r="S104" s="1">
        <f>AVERAGE(S99:S103)</f>
        <v>1.5812740836067689</v>
      </c>
    </row>
    <row r="105" spans="8:19" x14ac:dyDescent="0.2">
      <c r="H105" t="s">
        <v>0</v>
      </c>
      <c r="I105">
        <v>929.42639999999994</v>
      </c>
      <c r="J105">
        <v>-33419.570570000003</v>
      </c>
      <c r="K105">
        <v>78484.915943</v>
      </c>
      <c r="L105">
        <v>-1.386163</v>
      </c>
      <c r="M105">
        <v>32.242626999999999</v>
      </c>
      <c r="N105">
        <v>128.49435299999999</v>
      </c>
      <c r="O105">
        <v>18.944009000000001</v>
      </c>
      <c r="P105">
        <f>$K$17</f>
        <v>-6.7850478182499998</v>
      </c>
      <c r="Q105">
        <f>J105-4944*P105</f>
        <v>125.70584342799702</v>
      </c>
      <c r="R105">
        <f>Q105/(2*M105*O105)</f>
        <v>0.10290184464916734</v>
      </c>
      <c r="S105">
        <f>R105*16.02</f>
        <v>1.6484875512796606</v>
      </c>
    </row>
    <row r="106" spans="8:19" x14ac:dyDescent="0.2">
      <c r="I106">
        <v>929.42426799999998</v>
      </c>
      <c r="J106">
        <v>-33420.073205000001</v>
      </c>
      <c r="K106">
        <v>78484.841098999997</v>
      </c>
      <c r="L106">
        <v>-1.133748</v>
      </c>
      <c r="M106">
        <v>32.242821999999997</v>
      </c>
      <c r="N106">
        <v>128.49572599999999</v>
      </c>
      <c r="O106">
        <v>18.943674000000001</v>
      </c>
      <c r="P106">
        <f>$K$17</f>
        <v>-6.7850478182499998</v>
      </c>
      <c r="Q106">
        <f>J106-4944*P106</f>
        <v>125.20320842799993</v>
      </c>
      <c r="R106">
        <f>Q106/(2*M106*O106)</f>
        <v>0.10249158405404611</v>
      </c>
      <c r="S106">
        <f>R106*16.02</f>
        <v>1.6419151765458186</v>
      </c>
    </row>
    <row r="107" spans="8:19" x14ac:dyDescent="0.2">
      <c r="I107">
        <v>929.45111299999996</v>
      </c>
      <c r="J107">
        <v>-33420.075701000002</v>
      </c>
      <c r="K107">
        <v>78485.402726999993</v>
      </c>
      <c r="L107">
        <v>-1.1203259999999999</v>
      </c>
      <c r="M107">
        <v>32.243070000000003</v>
      </c>
      <c r="N107">
        <v>128.49601200000001</v>
      </c>
      <c r="O107">
        <v>18.943622000000001</v>
      </c>
      <c r="P107">
        <f>$K$17</f>
        <v>-6.7850478182499998</v>
      </c>
      <c r="Q107">
        <f>J107-4944*P107</f>
        <v>125.20071242799895</v>
      </c>
      <c r="R107">
        <f>Q107/(2*M107*O107)</f>
        <v>0.10248903384800405</v>
      </c>
      <c r="S107">
        <f>R107*16.02</f>
        <v>1.6418743222450247</v>
      </c>
    </row>
    <row r="108" spans="8:19" x14ac:dyDescent="0.2">
      <c r="I108">
        <v>929.244371</v>
      </c>
      <c r="J108">
        <v>-33420.000099999997</v>
      </c>
      <c r="K108">
        <v>78484.815845999998</v>
      </c>
      <c r="L108">
        <v>-0.99924100000000005</v>
      </c>
      <c r="M108">
        <v>32.243161000000001</v>
      </c>
      <c r="N108">
        <v>128.49363199999999</v>
      </c>
      <c r="O108">
        <v>18.943777000000001</v>
      </c>
      <c r="P108">
        <f>$K$17</f>
        <v>-6.7850478182499998</v>
      </c>
      <c r="Q108">
        <f>J108-4944*P108</f>
        <v>125.27631342800305</v>
      </c>
      <c r="R108">
        <f>Q108/(2*M108*O108)</f>
        <v>0.10254979215391842</v>
      </c>
      <c r="S108">
        <f>R108*16.02</f>
        <v>1.6428476703057731</v>
      </c>
    </row>
    <row r="109" spans="8:19" x14ac:dyDescent="0.2">
      <c r="I109">
        <v>929.45633899999996</v>
      </c>
      <c r="J109">
        <v>-33419.674272999997</v>
      </c>
      <c r="K109">
        <v>78485.324429</v>
      </c>
      <c r="L109">
        <v>-1.4308989999999999</v>
      </c>
      <c r="M109">
        <v>32.242640999999999</v>
      </c>
      <c r="N109">
        <v>128.491499</v>
      </c>
      <c r="O109">
        <v>18.944521000000002</v>
      </c>
      <c r="P109">
        <f>$K$17</f>
        <v>-6.7850478182499998</v>
      </c>
      <c r="Q109">
        <f>J109-4944*P109</f>
        <v>125.60214042800362</v>
      </c>
      <c r="R109">
        <f>Q109/(2*M109*O109)</f>
        <v>0.10281413076145975</v>
      </c>
      <c r="S109">
        <f>R109*16.02</f>
        <v>1.647082374798585</v>
      </c>
    </row>
    <row r="110" spans="8:19" x14ac:dyDescent="0.2">
      <c r="S110" s="1">
        <f>AVERAGE(S105:S109)</f>
        <v>1.6444414190349725</v>
      </c>
    </row>
    <row r="111" spans="8:19" x14ac:dyDescent="0.2">
      <c r="H111" t="s">
        <v>38</v>
      </c>
      <c r="P111">
        <f>$K$17</f>
        <v>-6.7850478182499998</v>
      </c>
      <c r="Q111">
        <f>J111-4944*P111</f>
        <v>33545.276413428001</v>
      </c>
      <c r="R111" t="e">
        <f>Q111/(2*M111*O111)</f>
        <v>#DIV/0!</v>
      </c>
      <c r="S111" t="e">
        <f>R111*16.02</f>
        <v>#DIV/0!</v>
      </c>
    </row>
    <row r="112" spans="8:19" x14ac:dyDescent="0.2">
      <c r="P112">
        <f>$K$17</f>
        <v>-6.7850478182499998</v>
      </c>
      <c r="Q112">
        <f>J112-4944*P112</f>
        <v>33545.276413428001</v>
      </c>
      <c r="R112" t="e">
        <f>Q112/(2*M112*O112)</f>
        <v>#DIV/0!</v>
      </c>
      <c r="S112" t="e">
        <f>R112*16.02</f>
        <v>#DIV/0!</v>
      </c>
    </row>
    <row r="113" spans="7:27" x14ac:dyDescent="0.2">
      <c r="P113">
        <f>$K$17</f>
        <v>-6.7850478182499998</v>
      </c>
      <c r="Q113">
        <f>J113-4944*P113</f>
        <v>33545.276413428001</v>
      </c>
      <c r="R113" t="e">
        <f>Q113/(2*M113*O113)</f>
        <v>#DIV/0!</v>
      </c>
      <c r="S113" t="e">
        <f>R113*16.02</f>
        <v>#DIV/0!</v>
      </c>
    </row>
    <row r="114" spans="7:27" x14ac:dyDescent="0.2">
      <c r="P114">
        <f>$K$17</f>
        <v>-6.7850478182499998</v>
      </c>
      <c r="Q114">
        <f>J114-4944*P114</f>
        <v>33545.276413428001</v>
      </c>
      <c r="R114" t="e">
        <f>Q114/(2*M114*O114)</f>
        <v>#DIV/0!</v>
      </c>
      <c r="S114" t="e">
        <f>R114*16.02</f>
        <v>#DIV/0!</v>
      </c>
    </row>
    <row r="115" spans="7:27" x14ac:dyDescent="0.2">
      <c r="P115">
        <f>$K$17</f>
        <v>-6.7850478182499998</v>
      </c>
      <c r="Q115">
        <f>J115-4944*P115</f>
        <v>33545.276413428001</v>
      </c>
      <c r="R115" t="e">
        <f>Q115/(2*M115*O115)</f>
        <v>#DIV/0!</v>
      </c>
      <c r="S115" t="e">
        <f>R115*16.02</f>
        <v>#DIV/0!</v>
      </c>
    </row>
    <row r="116" spans="7:27" x14ac:dyDescent="0.2">
      <c r="S116" s="1" t="e">
        <f>AVERAGE(S111:S115)</f>
        <v>#DIV/0!</v>
      </c>
    </row>
    <row r="117" spans="7:27" x14ac:dyDescent="0.2">
      <c r="S117" s="1"/>
    </row>
    <row r="118" spans="7:27" x14ac:dyDescent="0.2">
      <c r="G118" t="s">
        <v>21</v>
      </c>
      <c r="I118" t="s">
        <v>20</v>
      </c>
      <c r="U118" t="s">
        <v>19</v>
      </c>
      <c r="V118" t="s">
        <v>18</v>
      </c>
      <c r="Y118" t="s">
        <v>39</v>
      </c>
      <c r="Z118" t="s">
        <v>14</v>
      </c>
      <c r="AA118" t="s">
        <v>13</v>
      </c>
    </row>
    <row r="119" spans="7:27" x14ac:dyDescent="0.2">
      <c r="I119" t="s">
        <v>12</v>
      </c>
      <c r="J119" t="s">
        <v>11</v>
      </c>
      <c r="K119" t="s">
        <v>10</v>
      </c>
      <c r="L119" t="s">
        <v>9</v>
      </c>
      <c r="M119" t="s">
        <v>8</v>
      </c>
      <c r="N119" t="s">
        <v>7</v>
      </c>
      <c r="O119" t="s">
        <v>6</v>
      </c>
      <c r="P119" t="s">
        <v>17</v>
      </c>
      <c r="Q119" t="s">
        <v>16</v>
      </c>
      <c r="R119" t="s">
        <v>15</v>
      </c>
      <c r="S119" t="s">
        <v>5</v>
      </c>
      <c r="T119" t="s">
        <v>4</v>
      </c>
      <c r="U119" t="s">
        <v>3</v>
      </c>
      <c r="V119" t="s">
        <v>3</v>
      </c>
      <c r="X119" t="s">
        <v>2</v>
      </c>
      <c r="Y119" s="1">
        <v>1.2040057515599389</v>
      </c>
      <c r="Z119" s="1">
        <v>1.1460402728520804</v>
      </c>
      <c r="AA119" s="1">
        <v>3.1299211276972807</v>
      </c>
    </row>
    <row r="120" spans="7:27" x14ac:dyDescent="0.2">
      <c r="H120" t="s">
        <v>2</v>
      </c>
      <c r="I120">
        <v>929.40134</v>
      </c>
      <c r="J120">
        <v>-17188.837665999999</v>
      </c>
      <c r="K120">
        <v>114750.897197</v>
      </c>
      <c r="L120">
        <v>-0.78424499999999997</v>
      </c>
      <c r="M120">
        <v>30.616164000000001</v>
      </c>
      <c r="N120">
        <v>137.977214</v>
      </c>
      <c r="O120">
        <v>27.164397000000001</v>
      </c>
      <c r="P120">
        <v>3011</v>
      </c>
      <c r="Q120">
        <v>861</v>
      </c>
      <c r="R120">
        <f>Q120/(Q120+P120)</f>
        <v>0.22236570247933884</v>
      </c>
      <c r="S120">
        <f>-3.9334-2.4293*R120</f>
        <v>-4.4735930010330573</v>
      </c>
      <c r="T120">
        <f>J120-(SUM(P120:Q120)*S120)</f>
        <v>132.91443399999844</v>
      </c>
      <c r="U120">
        <f>T120/(2*M120*O120)</f>
        <v>7.9908192294184305E-2</v>
      </c>
      <c r="V120">
        <f>U120*16.02</f>
        <v>1.2801292405528326</v>
      </c>
      <c r="X120" t="s">
        <v>1</v>
      </c>
      <c r="Y120" s="1">
        <v>1.2578833945446488</v>
      </c>
      <c r="Z120" s="1">
        <v>1.208499615153088</v>
      </c>
      <c r="AA120" s="1">
        <v>3.1748978393592968</v>
      </c>
    </row>
    <row r="121" spans="7:27" x14ac:dyDescent="0.2">
      <c r="I121">
        <v>929.76361599999996</v>
      </c>
      <c r="J121">
        <v>-17198.124340999999</v>
      </c>
      <c r="K121">
        <v>114644.328985</v>
      </c>
      <c r="L121">
        <v>-0.84437399999999996</v>
      </c>
      <c r="M121">
        <v>30.587416000000001</v>
      </c>
      <c r="N121">
        <v>137.93034700000001</v>
      </c>
      <c r="O121">
        <v>27.173874999999999</v>
      </c>
      <c r="P121">
        <v>3007</v>
      </c>
      <c r="Q121">
        <v>865</v>
      </c>
      <c r="R121">
        <f>Q121/(Q121+P121)</f>
        <v>0.22339876033057851</v>
      </c>
      <c r="S121">
        <f>-3.9334-2.4293*R121</f>
        <v>-4.4761026084710744</v>
      </c>
      <c r="T121">
        <f>J121-(SUM(P121:Q121)*S121)</f>
        <v>133.34495900000184</v>
      </c>
      <c r="U121">
        <f>T121/(2*M121*O121)</f>
        <v>8.0214382299275841E-2</v>
      </c>
      <c r="V121">
        <f>U121*16.02</f>
        <v>1.2850344044343989</v>
      </c>
      <c r="X121" t="s">
        <v>0</v>
      </c>
      <c r="Y121" s="1">
        <v>1.271018535210342</v>
      </c>
      <c r="Z121" s="1">
        <v>1.2304279933796887</v>
      </c>
      <c r="AA121" s="1">
        <v>3.1928323092375943</v>
      </c>
    </row>
    <row r="122" spans="7:27" x14ac:dyDescent="0.2">
      <c r="I122">
        <v>929.401118</v>
      </c>
      <c r="J122">
        <v>-17171.247220000001</v>
      </c>
      <c r="K122">
        <v>114717.425794</v>
      </c>
      <c r="L122">
        <v>-0.847028</v>
      </c>
      <c r="M122">
        <v>30.600386</v>
      </c>
      <c r="N122">
        <v>137.770419</v>
      </c>
      <c r="O122">
        <v>27.211236</v>
      </c>
      <c r="P122">
        <v>3025</v>
      </c>
      <c r="Q122">
        <v>847</v>
      </c>
      <c r="R122">
        <f>Q122/(Q122+P122)</f>
        <v>0.21875</v>
      </c>
      <c r="S122">
        <f>-3.9334-2.4293*R122</f>
        <v>-4.4648093749999997</v>
      </c>
      <c r="T122">
        <f>J122-(SUM(P122:Q122)*S122)</f>
        <v>116.49467999999615</v>
      </c>
      <c r="U122">
        <f>T122/(2*M122*O122)</f>
        <v>6.9952126829907854E-2</v>
      </c>
      <c r="V122">
        <f>U122*16.02</f>
        <v>1.1206330718151238</v>
      </c>
      <c r="X122">
        <v>100</v>
      </c>
      <c r="Y122" s="1">
        <v>1.2553897319714462</v>
      </c>
      <c r="Z122" s="1">
        <v>1.2152531709697258</v>
      </c>
      <c r="AA122" s="1">
        <v>3.1359820580461455</v>
      </c>
    </row>
    <row r="123" spans="7:27" x14ac:dyDescent="0.2">
      <c r="I123">
        <v>929.23549100000002</v>
      </c>
      <c r="J123">
        <v>-17203.126521999999</v>
      </c>
      <c r="K123">
        <v>114672.54064399999</v>
      </c>
      <c r="L123">
        <v>-0.85685500000000003</v>
      </c>
      <c r="M123">
        <v>30.593764</v>
      </c>
      <c r="N123">
        <v>137.89697000000001</v>
      </c>
      <c r="O123">
        <v>27.181515999999998</v>
      </c>
      <c r="P123">
        <v>3010</v>
      </c>
      <c r="Q123">
        <v>862</v>
      </c>
      <c r="R123">
        <f>Q123/(Q123+P123)</f>
        <v>0.22262396694214875</v>
      </c>
      <c r="S123">
        <f>-3.9334-2.4293*R123</f>
        <v>-4.4742204028925618</v>
      </c>
      <c r="T123">
        <f>J123-(SUM(P123:Q123)*S123)</f>
        <v>121.05487799999901</v>
      </c>
      <c r="U123">
        <f>T123/(2*M123*O123)</f>
        <v>7.2785641061174369E-2</v>
      </c>
      <c r="V123">
        <f>U123*16.02</f>
        <v>1.1660259698000133</v>
      </c>
      <c r="X123">
        <v>110</v>
      </c>
      <c r="Y123" s="1">
        <v>1.0126962612621428</v>
      </c>
      <c r="Z123" s="1">
        <v>0.95828197338263943</v>
      </c>
      <c r="AA123" s="1">
        <v>2.8025881701979851</v>
      </c>
    </row>
    <row r="124" spans="7:27" x14ac:dyDescent="0.2">
      <c r="I124">
        <v>929.61166800000001</v>
      </c>
      <c r="J124">
        <v>-17132.135586</v>
      </c>
      <c r="K124">
        <v>115234.075459</v>
      </c>
      <c r="L124">
        <v>-0.77546499999999996</v>
      </c>
      <c r="M124">
        <v>30.660284000000001</v>
      </c>
      <c r="N124">
        <v>138.213416</v>
      </c>
      <c r="O124">
        <v>27.192965999999998</v>
      </c>
      <c r="P124">
        <v>3039</v>
      </c>
      <c r="Q124">
        <v>833</v>
      </c>
      <c r="R124">
        <f>Q124/(Q124+P124)</f>
        <v>0.21513429752066116</v>
      </c>
      <c r="S124">
        <f>-3.9334-2.4293*R124</f>
        <v>-4.4560257489669421</v>
      </c>
      <c r="T124">
        <f>J124-(SUM(P124:Q124)*S124)</f>
        <v>121.59611399999994</v>
      </c>
      <c r="U124">
        <f>T124/(2*M124*O124)</f>
        <v>7.292172729071944E-2</v>
      </c>
      <c r="V124">
        <f>U124*16.02</f>
        <v>1.1682060711973254</v>
      </c>
      <c r="X124">
        <v>111</v>
      </c>
      <c r="Y124" s="1">
        <v>1.2651490517189261</v>
      </c>
      <c r="Z124" s="1">
        <v>1.1804594913626278</v>
      </c>
      <c r="AA124" s="1">
        <v>3.2922733773985442</v>
      </c>
    </row>
    <row r="125" spans="7:27" x14ac:dyDescent="0.2">
      <c r="V125" s="1">
        <f>AVERAGE(V120:V124)</f>
        <v>1.2040057515599389</v>
      </c>
      <c r="X125" t="s">
        <v>38</v>
      </c>
      <c r="Y125">
        <v>1.2611467632766433</v>
      </c>
    </row>
    <row r="126" spans="7:27" x14ac:dyDescent="0.2">
      <c r="H126" t="s">
        <v>1</v>
      </c>
      <c r="I126">
        <v>929.73596399999997</v>
      </c>
      <c r="J126">
        <v>-6512.9705370000001</v>
      </c>
      <c r="K126">
        <v>57219.847709000001</v>
      </c>
      <c r="L126">
        <v>-1.5431440000000001</v>
      </c>
      <c r="M126">
        <v>32.411183999999999</v>
      </c>
      <c r="N126">
        <v>130.206312</v>
      </c>
      <c r="O126">
        <v>13.558922000000001</v>
      </c>
      <c r="P126">
        <v>1125</v>
      </c>
      <c r="Q126">
        <v>339</v>
      </c>
      <c r="R126">
        <f>Q126/(Q126+P126)</f>
        <v>0.23155737704918034</v>
      </c>
      <c r="S126">
        <f>-3.9334-2.4293*R126</f>
        <v>-4.4959223360655738</v>
      </c>
      <c r="T126">
        <f>J126-(SUM(P126:Q126)*S126)</f>
        <v>69.059763000000203</v>
      </c>
      <c r="U126">
        <f>T126/(2*M126*O126)</f>
        <v>7.857330646364212E-2</v>
      </c>
      <c r="V126">
        <f>U126*16.02</f>
        <v>1.2587443695475466</v>
      </c>
    </row>
    <row r="127" spans="7:27" x14ac:dyDescent="0.2">
      <c r="I127">
        <v>929.72409600000003</v>
      </c>
      <c r="J127">
        <v>-6472.2261900000003</v>
      </c>
      <c r="K127">
        <v>57555.204138000001</v>
      </c>
      <c r="L127">
        <v>-1.4623269999999999</v>
      </c>
      <c r="M127">
        <v>32.361007999999998</v>
      </c>
      <c r="N127">
        <v>130.39237600000001</v>
      </c>
      <c r="O127">
        <v>13.640027999999999</v>
      </c>
      <c r="P127">
        <v>1144</v>
      </c>
      <c r="Q127">
        <v>320</v>
      </c>
      <c r="R127">
        <f>Q127/(Q127+P127)</f>
        <v>0.21857923497267759</v>
      </c>
      <c r="S127">
        <f>-3.9334-2.4293*R127</f>
        <v>-4.4643945355191255</v>
      </c>
      <c r="T127">
        <f>J127-(SUM(P127:Q127)*S127)</f>
        <v>63.647409999999581</v>
      </c>
      <c r="U127">
        <f>T127/(2*M127*O127)</f>
        <v>7.2096376385054478E-2</v>
      </c>
      <c r="V127">
        <f>U127*16.02</f>
        <v>1.1549839496885728</v>
      </c>
    </row>
    <row r="128" spans="7:27" x14ac:dyDescent="0.2">
      <c r="I128">
        <v>929.68973500000004</v>
      </c>
      <c r="J128">
        <v>-6472.2024250000004</v>
      </c>
      <c r="K128">
        <v>57499.074415000003</v>
      </c>
      <c r="L128">
        <v>-1.680958</v>
      </c>
      <c r="M128">
        <v>32.378191999999999</v>
      </c>
      <c r="N128">
        <v>130.93755300000001</v>
      </c>
      <c r="O128">
        <v>13.562785</v>
      </c>
      <c r="P128">
        <v>1141</v>
      </c>
      <c r="Q128">
        <v>323</v>
      </c>
      <c r="R128">
        <f>Q128/(Q128+P128)</f>
        <v>0.22062841530054644</v>
      </c>
      <c r="S128">
        <f>-3.9334-2.4293*R128</f>
        <v>-4.4693726092896169</v>
      </c>
      <c r="T128">
        <f>J128-(SUM(P128:Q128)*S128)</f>
        <v>70.959074999998847</v>
      </c>
      <c r="U128">
        <f>T128/(2*M128*O128)</f>
        <v>8.0793510456299331E-2</v>
      </c>
      <c r="V128">
        <f>U128*16.02</f>
        <v>1.2943120375099153</v>
      </c>
      <c r="Y128" s="1"/>
      <c r="Z128" s="1"/>
      <c r="AA128" s="1"/>
    </row>
    <row r="129" spans="8:27" x14ac:dyDescent="0.2">
      <c r="I129">
        <v>929.98762799999997</v>
      </c>
      <c r="J129">
        <v>-6457.3592580000004</v>
      </c>
      <c r="K129">
        <v>57708.782011000003</v>
      </c>
      <c r="L129">
        <v>-1.569331</v>
      </c>
      <c r="M129">
        <v>32.384148000000003</v>
      </c>
      <c r="N129">
        <v>130.794602</v>
      </c>
      <c r="O129">
        <v>13.624681000000001</v>
      </c>
      <c r="P129">
        <v>1147</v>
      </c>
      <c r="Q129">
        <v>317</v>
      </c>
      <c r="R129">
        <f>Q129/(Q129+P129)</f>
        <v>0.21653005464480873</v>
      </c>
      <c r="S129">
        <f>-3.9334-2.4293*R129</f>
        <v>-4.4594164617486332</v>
      </c>
      <c r="T129">
        <f>J129-(SUM(P129:Q129)*S129)</f>
        <v>71.226441999998315</v>
      </c>
      <c r="U129">
        <f>T129/(2*M129*O129)</f>
        <v>8.0714662728888484E-2</v>
      </c>
      <c r="V129">
        <f>U129*16.02</f>
        <v>1.2930488969167935</v>
      </c>
      <c r="Y129" s="1"/>
      <c r="Z129" s="1"/>
      <c r="AA129" s="1"/>
    </row>
    <row r="130" spans="8:27" x14ac:dyDescent="0.2">
      <c r="I130">
        <v>929.87879999999996</v>
      </c>
      <c r="J130">
        <v>-6482.3477430000003</v>
      </c>
      <c r="K130">
        <v>57452.577579999997</v>
      </c>
      <c r="L130">
        <v>-1.612096</v>
      </c>
      <c r="M130">
        <v>32.291128999999998</v>
      </c>
      <c r="N130">
        <v>131.01752500000001</v>
      </c>
      <c r="O130">
        <v>13.580092</v>
      </c>
      <c r="P130">
        <v>1137</v>
      </c>
      <c r="Q130">
        <v>327</v>
      </c>
      <c r="R130">
        <f>Q130/(Q130+P130)</f>
        <v>0.22336065573770492</v>
      </c>
      <c r="S130">
        <f>-3.9334-2.4293*R130</f>
        <v>-4.4760100409836063</v>
      </c>
      <c r="T130">
        <f>J130-(SUM(P130:Q130)*S130)</f>
        <v>70.530956999999034</v>
      </c>
      <c r="U130">
        <f>T130/(2*M130*O130)</f>
        <v>8.0419957494408001E-2</v>
      </c>
      <c r="V130">
        <f>U130*16.02</f>
        <v>1.2883277190604161</v>
      </c>
      <c r="Y130" s="1"/>
      <c r="Z130" s="1"/>
      <c r="AA130" s="1"/>
    </row>
    <row r="131" spans="8:27" x14ac:dyDescent="0.2">
      <c r="V131" s="1">
        <f>AVERAGE(V126:V130)</f>
        <v>1.2578833945446488</v>
      </c>
      <c r="Y131" s="1"/>
      <c r="Z131" s="1"/>
      <c r="AA131" s="1"/>
    </row>
    <row r="132" spans="8:27" x14ac:dyDescent="0.2">
      <c r="H132" t="s">
        <v>0</v>
      </c>
      <c r="I132">
        <v>929.42151000000001</v>
      </c>
      <c r="J132">
        <v>-11166.8462</v>
      </c>
      <c r="K132">
        <v>99341.249932999999</v>
      </c>
      <c r="L132">
        <v>-0.81581000000000004</v>
      </c>
      <c r="M132">
        <v>34.843111999999998</v>
      </c>
      <c r="N132">
        <v>140.43665300000001</v>
      </c>
      <c r="O132">
        <v>20.301907</v>
      </c>
      <c r="P132">
        <v>1954</v>
      </c>
      <c r="Q132">
        <v>566</v>
      </c>
      <c r="R132">
        <f>Q132/(Q132+P132)</f>
        <v>0.22460317460317461</v>
      </c>
      <c r="S132">
        <f>-3.9334-2.4293*R132</f>
        <v>-4.4790284920634917</v>
      </c>
      <c r="T132">
        <f>J132-(SUM(P132:Q132)*S132)</f>
        <v>120.30559999999969</v>
      </c>
      <c r="U132">
        <f>T132/(2*M132*O132)</f>
        <v>8.5035853843334522E-2</v>
      </c>
      <c r="V132">
        <f>U132*16.02</f>
        <v>1.3622743785702189</v>
      </c>
      <c r="Y132" s="1"/>
      <c r="Z132" s="1"/>
      <c r="AA132" s="1"/>
    </row>
    <row r="133" spans="8:27" x14ac:dyDescent="0.2">
      <c r="I133">
        <v>929.73268099999996</v>
      </c>
      <c r="J133">
        <v>-11178.807108999999</v>
      </c>
      <c r="K133">
        <v>99629.699640999999</v>
      </c>
      <c r="L133">
        <v>-0.90386699999999998</v>
      </c>
      <c r="M133">
        <v>34.812092999999997</v>
      </c>
      <c r="N133">
        <v>140.735544</v>
      </c>
      <c r="O133">
        <v>20.335635</v>
      </c>
      <c r="P133">
        <v>1953</v>
      </c>
      <c r="Q133">
        <v>567</v>
      </c>
      <c r="R133">
        <f>Q133/(Q133+P133)</f>
        <v>0.22500000000000001</v>
      </c>
      <c r="S133">
        <f>-3.9334-2.4293*R133</f>
        <v>-4.4799924999999998</v>
      </c>
      <c r="T133">
        <f>J133-(SUM(P133:Q133)*S133)</f>
        <v>110.77399100000002</v>
      </c>
      <c r="U133">
        <f>T133/(2*M133*O133)</f>
        <v>7.823839523188944E-2</v>
      </c>
      <c r="V133">
        <f>U133*16.02</f>
        <v>1.2533790916148688</v>
      </c>
      <c r="Y133" s="1"/>
      <c r="Z133" s="1"/>
      <c r="AA133" s="1"/>
    </row>
    <row r="134" spans="8:27" x14ac:dyDescent="0.2">
      <c r="I134">
        <v>929.64803500000005</v>
      </c>
      <c r="J134">
        <v>-11128.269055000001</v>
      </c>
      <c r="K134">
        <v>99558.865636000002</v>
      </c>
      <c r="L134">
        <v>-1.025345</v>
      </c>
      <c r="M134">
        <v>34.791057000000002</v>
      </c>
      <c r="N134">
        <v>140.442949</v>
      </c>
      <c r="O134">
        <v>20.375862999999999</v>
      </c>
      <c r="P134">
        <v>1975</v>
      </c>
      <c r="Q134">
        <v>545</v>
      </c>
      <c r="R134">
        <f>Q134/(Q134+P134)</f>
        <v>0.21626984126984128</v>
      </c>
      <c r="S134">
        <f>-3.9334-2.4293*R134</f>
        <v>-4.4587843253968256</v>
      </c>
      <c r="T134">
        <f>J134-(SUM(P134:Q134)*S134)</f>
        <v>107.86744499999986</v>
      </c>
      <c r="U134">
        <f>T134/(2*M134*O134)</f>
        <v>7.6081096116755786E-2</v>
      </c>
      <c r="V134">
        <f>U134*16.02</f>
        <v>1.2188191597904277</v>
      </c>
    </row>
    <row r="135" spans="8:27" x14ac:dyDescent="0.2">
      <c r="I135">
        <v>929.63365799999997</v>
      </c>
      <c r="J135">
        <v>-11111.279743999999</v>
      </c>
      <c r="K135">
        <v>99757.857845000006</v>
      </c>
      <c r="L135">
        <v>-0.770868</v>
      </c>
      <c r="M135">
        <v>34.828938999999998</v>
      </c>
      <c r="N135">
        <v>140.382034</v>
      </c>
      <c r="O135">
        <v>20.403213999999998</v>
      </c>
      <c r="P135">
        <v>1981</v>
      </c>
      <c r="Q135">
        <v>539</v>
      </c>
      <c r="R135">
        <f>Q135/(Q135+P135)</f>
        <v>0.21388888888888888</v>
      </c>
      <c r="S135">
        <f>-3.9334-2.4293*R135</f>
        <v>-4.4530002777777771</v>
      </c>
      <c r="T135">
        <f>J135-(SUM(P135:Q135)*S135)</f>
        <v>110.2809559999987</v>
      </c>
      <c r="U135">
        <f>T135/(2*M135*O135)</f>
        <v>7.7594635469679277E-2</v>
      </c>
      <c r="V135">
        <f>U135*16.02</f>
        <v>1.243066060224262</v>
      </c>
    </row>
    <row r="136" spans="8:27" x14ac:dyDescent="0.2">
      <c r="I136">
        <v>929.50528299999996</v>
      </c>
      <c r="J136">
        <v>-11108.253359</v>
      </c>
      <c r="K136">
        <v>100243.916411</v>
      </c>
      <c r="L136">
        <v>-0.96531500000000003</v>
      </c>
      <c r="M136">
        <v>34.881908000000003</v>
      </c>
      <c r="N136">
        <v>141.10735199999999</v>
      </c>
      <c r="O136">
        <v>20.366250000000001</v>
      </c>
      <c r="P136">
        <v>1981</v>
      </c>
      <c r="Q136">
        <v>539</v>
      </c>
      <c r="R136">
        <f>Q136/(Q136+P136)</f>
        <v>0.21388888888888888</v>
      </c>
      <c r="S136">
        <f>-3.9334-2.4293*R136</f>
        <v>-4.4530002777777771</v>
      </c>
      <c r="T136">
        <f>J136-(SUM(P136:Q136)*S136)</f>
        <v>113.3073409999979</v>
      </c>
      <c r="U136">
        <f>T136/(2*M136*O136)</f>
        <v>7.974743981597586E-2</v>
      </c>
      <c r="V136">
        <f>U136*16.02</f>
        <v>1.2775539858519331</v>
      </c>
    </row>
    <row r="137" spans="8:27" x14ac:dyDescent="0.2">
      <c r="V137" s="1">
        <f>AVERAGE(V132:V136)</f>
        <v>1.271018535210342</v>
      </c>
    </row>
    <row r="138" spans="8:27" x14ac:dyDescent="0.2">
      <c r="H138" t="s">
        <v>38</v>
      </c>
      <c r="P138">
        <v>2684</v>
      </c>
      <c r="Q138">
        <v>774</v>
      </c>
      <c r="R138">
        <f>Q138/(Q138+P138)</f>
        <v>0.2238288027761712</v>
      </c>
      <c r="S138">
        <f>-3.9334-2.4293*R138</f>
        <v>-4.4771473105841526</v>
      </c>
      <c r="T138">
        <f>J138-(SUM(P138:Q138)*S138)</f>
        <v>15481.975399999999</v>
      </c>
      <c r="U138" t="e">
        <f>T138/(2*M138*O138)</f>
        <v>#DIV/0!</v>
      </c>
      <c r="V138" t="e">
        <f>U138*16.02</f>
        <v>#DIV/0!</v>
      </c>
    </row>
    <row r="139" spans="8:27" x14ac:dyDescent="0.2">
      <c r="P139">
        <v>2681</v>
      </c>
      <c r="Q139">
        <v>777</v>
      </c>
      <c r="R139">
        <f>Q139/(Q139+P139)</f>
        <v>0.22469635627530365</v>
      </c>
      <c r="S139">
        <f>-3.9334-2.4293*R139</f>
        <v>-4.479254858299595</v>
      </c>
      <c r="T139">
        <f>J139-(SUM(P139:Q139)*S139)</f>
        <v>15489.263299999999</v>
      </c>
      <c r="U139" t="e">
        <f>T139/(2*M139*O139)</f>
        <v>#DIV/0!</v>
      </c>
      <c r="V139" t="e">
        <f>U139*16.02</f>
        <v>#DIV/0!</v>
      </c>
    </row>
    <row r="140" spans="8:27" x14ac:dyDescent="0.2">
      <c r="P140">
        <v>2715</v>
      </c>
      <c r="Q140">
        <v>743</v>
      </c>
      <c r="R140">
        <f>Q140/(Q140+P140)</f>
        <v>0.21486408328513593</v>
      </c>
      <c r="S140">
        <f>-3.9334-2.4293*R140</f>
        <v>-4.4553693175245801</v>
      </c>
      <c r="T140">
        <f>J140-(SUM(P140:Q140)*S140)</f>
        <v>15406.667099999999</v>
      </c>
      <c r="U140" t="e">
        <f>T140/(2*M140*O140)</f>
        <v>#DIV/0!</v>
      </c>
      <c r="V140" t="e">
        <f>U140*16.02</f>
        <v>#DIV/0!</v>
      </c>
    </row>
    <row r="141" spans="8:27" x14ac:dyDescent="0.2">
      <c r="P141">
        <v>2711</v>
      </c>
      <c r="Q141">
        <v>747</v>
      </c>
      <c r="R141">
        <f>Q141/(Q141+P141)</f>
        <v>0.21602082128397918</v>
      </c>
      <c r="S141">
        <f>-3.9334-2.4293*R141</f>
        <v>-4.45817938114517</v>
      </c>
      <c r="T141">
        <f>J141-(SUM(P141:Q141)*S141)</f>
        <v>15416.384299999998</v>
      </c>
      <c r="U141" t="e">
        <f>T141/(2*M141*O141)</f>
        <v>#DIV/0!</v>
      </c>
      <c r="V141" t="e">
        <f>U141*16.02</f>
        <v>#DIV/0!</v>
      </c>
    </row>
    <row r="142" spans="8:27" x14ac:dyDescent="0.2">
      <c r="P142">
        <v>2720</v>
      </c>
      <c r="Q142">
        <v>738</v>
      </c>
      <c r="R142">
        <f>Q142/(Q142+P142)</f>
        <v>0.21341816078658185</v>
      </c>
      <c r="S142">
        <f>-3.9334-2.4293*R142</f>
        <v>-4.4518567379988427</v>
      </c>
      <c r="T142">
        <f>J142-(SUM(P142:Q142)*S142)</f>
        <v>15394.520599999998</v>
      </c>
      <c r="U142" t="e">
        <f>T142/(2*M142*O142)</f>
        <v>#DIV/0!</v>
      </c>
      <c r="V142" t="e">
        <f>U142*16.02</f>
        <v>#DIV/0!</v>
      </c>
    </row>
    <row r="143" spans="8:27" x14ac:dyDescent="0.2">
      <c r="V143" s="1" t="e">
        <f>AVERAGE(V138:V142)</f>
        <v>#DIV/0!</v>
      </c>
    </row>
    <row r="144" spans="8:27" x14ac:dyDescent="0.2">
      <c r="H144">
        <v>100</v>
      </c>
      <c r="I144">
        <v>930.07490099999995</v>
      </c>
      <c r="J144">
        <v>-20763.698064</v>
      </c>
      <c r="K144">
        <v>102096.82670400001</v>
      </c>
      <c r="L144">
        <v>-0.84567499999999995</v>
      </c>
      <c r="M144">
        <v>27.192343999999999</v>
      </c>
      <c r="N144">
        <v>27.24109</v>
      </c>
      <c r="O144">
        <v>137.829781</v>
      </c>
      <c r="P144">
        <v>3642</v>
      </c>
      <c r="Q144">
        <v>1030</v>
      </c>
      <c r="R144">
        <f>Q144/(Q144+P144)</f>
        <v>0.22046232876712329</v>
      </c>
      <c r="S144">
        <f>-3.9334-2.4293*R144</f>
        <v>-4.4689691352739729</v>
      </c>
      <c r="T144">
        <f>J144-(SUM(P144:Q144)*S144)</f>
        <v>115.32573600000251</v>
      </c>
      <c r="U144">
        <f>T144/(2*M144*N144)</f>
        <v>7.7843994358829258E-2</v>
      </c>
      <c r="V144">
        <f>U144*16.02</f>
        <v>1.2470607896284447</v>
      </c>
    </row>
    <row r="145" spans="8:22" x14ac:dyDescent="0.2">
      <c r="I145">
        <v>929.54461800000001</v>
      </c>
      <c r="J145">
        <v>-20733.097641</v>
      </c>
      <c r="K145">
        <v>102464.396236</v>
      </c>
      <c r="L145">
        <v>-1.093936</v>
      </c>
      <c r="M145">
        <v>27.275054000000001</v>
      </c>
      <c r="N145">
        <v>27.307956999999998</v>
      </c>
      <c r="O145">
        <v>137.56932599999999</v>
      </c>
      <c r="P145">
        <v>3653</v>
      </c>
      <c r="Q145">
        <v>1019</v>
      </c>
      <c r="R145">
        <f>Q145/(Q145+P145)</f>
        <v>0.21810787671232876</v>
      </c>
      <c r="S145">
        <f>-3.9334-2.4293*R145</f>
        <v>-4.4632494648972596</v>
      </c>
      <c r="T145">
        <f>J145-(SUM(P145:Q145)*S145)</f>
        <v>119.20385899999746</v>
      </c>
      <c r="U145">
        <f>T145/(2*M145*N145)</f>
        <v>8.0021279272724219E-2</v>
      </c>
      <c r="V145">
        <f>U145*16.02</f>
        <v>1.281940893949042</v>
      </c>
    </row>
    <row r="146" spans="8:22" x14ac:dyDescent="0.2">
      <c r="I146">
        <v>929.62197400000002</v>
      </c>
      <c r="J146">
        <v>-20792.981669000001</v>
      </c>
      <c r="K146">
        <v>102124.576564</v>
      </c>
      <c r="L146">
        <v>-0.99959799999999999</v>
      </c>
      <c r="M146">
        <v>27.220554</v>
      </c>
      <c r="N146">
        <v>27.240552999999998</v>
      </c>
      <c r="O146">
        <v>137.727363</v>
      </c>
      <c r="P146">
        <v>3630</v>
      </c>
      <c r="Q146">
        <v>1042</v>
      </c>
      <c r="R146">
        <f>Q146/(Q146+P146)</f>
        <v>0.22303082191780821</v>
      </c>
      <c r="S146">
        <f>-3.9334-2.4293*R146</f>
        <v>-4.4752087756849317</v>
      </c>
      <c r="T146">
        <f>J146-(SUM(P146:Q146)*S146)</f>
        <v>115.19373099999939</v>
      </c>
      <c r="U146">
        <f>T146/(2*M146*N146)</f>
        <v>7.7675841979825772E-2</v>
      </c>
      <c r="V146">
        <f>U146*16.02</f>
        <v>1.2443669885168089</v>
      </c>
    </row>
    <row r="147" spans="8:22" x14ac:dyDescent="0.2">
      <c r="I147">
        <v>929.40277500000002</v>
      </c>
      <c r="J147">
        <v>-20708.83971</v>
      </c>
      <c r="K147">
        <v>102673.58056</v>
      </c>
      <c r="L147">
        <v>-0.90597399999999995</v>
      </c>
      <c r="M147">
        <v>27.291927000000001</v>
      </c>
      <c r="N147">
        <v>27.275462999999998</v>
      </c>
      <c r="O147">
        <v>137.92851300000001</v>
      </c>
      <c r="P147">
        <v>3665</v>
      </c>
      <c r="Q147">
        <v>1007</v>
      </c>
      <c r="R147">
        <f>Q147/(Q147+P147)</f>
        <v>0.21553938356164384</v>
      </c>
      <c r="S147">
        <f>-3.9334-2.4293*R147</f>
        <v>-4.4570098244863008</v>
      </c>
      <c r="T147">
        <f>J147-(SUM(P147:Q147)*S147)</f>
        <v>114.31018999999651</v>
      </c>
      <c r="U147">
        <f>T147/(2*M147*N147)</f>
        <v>7.678009029581935E-2</v>
      </c>
      <c r="V147">
        <f>U147*16.02</f>
        <v>1.2300170465390259</v>
      </c>
    </row>
    <row r="148" spans="8:22" x14ac:dyDescent="0.2">
      <c r="I148">
        <v>929.87506699999994</v>
      </c>
      <c r="J148">
        <v>-20692.886834000001</v>
      </c>
      <c r="K148">
        <v>102686.777841</v>
      </c>
      <c r="L148">
        <v>-0.83463799999999999</v>
      </c>
      <c r="M148">
        <v>27.274215999999999</v>
      </c>
      <c r="N148">
        <v>27.237712999999999</v>
      </c>
      <c r="O148">
        <v>138.22729699999999</v>
      </c>
      <c r="P148">
        <v>3670</v>
      </c>
      <c r="Q148">
        <v>1002</v>
      </c>
      <c r="R148">
        <f>Q148/(Q148+P148)</f>
        <v>0.21446917808219179</v>
      </c>
      <c r="S148">
        <f>-3.9334-2.4293*R148</f>
        <v>-4.4544099743150687</v>
      </c>
      <c r="T148">
        <f>J148-(SUM(P148:Q148)*S148)</f>
        <v>118.1165660000006</v>
      </c>
      <c r="U148">
        <f>T148/(2*M148*N148)</f>
        <v>7.94983109378221E-2</v>
      </c>
      <c r="V148">
        <f>U148*16.02</f>
        <v>1.27356294122391</v>
      </c>
    </row>
    <row r="149" spans="8:22" x14ac:dyDescent="0.2">
      <c r="V149" s="1">
        <f>AVERAGE(V144:V148)</f>
        <v>1.2553897319714462</v>
      </c>
    </row>
    <row r="150" spans="8:22" x14ac:dyDescent="0.2">
      <c r="H150">
        <v>110</v>
      </c>
      <c r="I150">
        <v>867.72204299999999</v>
      </c>
      <c r="J150">
        <v>-8016.4490610000003</v>
      </c>
      <c r="K150">
        <v>39794.104340999998</v>
      </c>
      <c r="L150">
        <v>-2.2324069999999998</v>
      </c>
      <c r="M150">
        <v>96.876384999999999</v>
      </c>
      <c r="N150">
        <v>24.183644999999999</v>
      </c>
      <c r="O150">
        <v>16.985681</v>
      </c>
      <c r="P150">
        <v>1393</v>
      </c>
      <c r="Q150">
        <v>407</v>
      </c>
      <c r="R150">
        <f>Q150/(Q150+P150)</f>
        <v>0.22611111111111112</v>
      </c>
      <c r="S150">
        <f>-3.9334-2.4293*R150</f>
        <v>-4.4826917222222225</v>
      </c>
      <c r="T150">
        <f>J150-(SUM(P150:Q150)*S150)</f>
        <v>52.396039000000201</v>
      </c>
      <c r="U150">
        <f>T150/(2*O150*N150)</f>
        <v>6.3776948866787211E-2</v>
      </c>
      <c r="V150">
        <f>U150*16.02</f>
        <v>1.0217067208459312</v>
      </c>
    </row>
    <row r="151" spans="8:22" x14ac:dyDescent="0.2">
      <c r="I151">
        <v>867.87433399999998</v>
      </c>
      <c r="J151">
        <v>-7977.0620920000001</v>
      </c>
      <c r="K151">
        <v>40055.604632000002</v>
      </c>
      <c r="L151">
        <v>-2.0843159999999998</v>
      </c>
      <c r="M151">
        <v>97.234706000000003</v>
      </c>
      <c r="N151">
        <v>24.207882000000001</v>
      </c>
      <c r="O151">
        <v>17.017237000000002</v>
      </c>
      <c r="P151">
        <v>1409</v>
      </c>
      <c r="Q151">
        <v>391</v>
      </c>
      <c r="R151">
        <f>Q151/(Q151+P151)</f>
        <v>0.21722222222222223</v>
      </c>
      <c r="S151">
        <f>-3.9334-2.4293*R151</f>
        <v>-4.4610979444444441</v>
      </c>
      <c r="T151">
        <f>J151-(SUM(P151:Q151)*S151)</f>
        <v>52.914207999999235</v>
      </c>
      <c r="U151">
        <f>T151/(2*O151*N151)</f>
        <v>6.4223868770425491E-2</v>
      </c>
      <c r="V151">
        <f>U151*16.02</f>
        <v>1.0288663777022162</v>
      </c>
    </row>
    <row r="152" spans="8:22" x14ac:dyDescent="0.2">
      <c r="I152">
        <v>867.50436100000002</v>
      </c>
      <c r="J152">
        <v>-7996.7642999999998</v>
      </c>
      <c r="K152">
        <v>39873.773667000001</v>
      </c>
      <c r="L152">
        <v>-2.0574629999999998</v>
      </c>
      <c r="M152">
        <v>96.879082999999994</v>
      </c>
      <c r="N152">
        <v>24.19641</v>
      </c>
      <c r="O152">
        <v>17.01023</v>
      </c>
      <c r="P152">
        <v>1402</v>
      </c>
      <c r="Q152">
        <v>398</v>
      </c>
      <c r="R152">
        <f>Q152/(Q152+P152)</f>
        <v>0.22111111111111112</v>
      </c>
      <c r="S152">
        <f>-3.9334-2.4293*R152</f>
        <v>-4.4705452222222224</v>
      </c>
      <c r="T152">
        <f>J152-(SUM(P152:Q152)*S152)</f>
        <v>50.217100000000755</v>
      </c>
      <c r="U152">
        <f>T152/(2*O152*N152)</f>
        <v>6.1004309043836968E-2</v>
      </c>
      <c r="V152">
        <f>U152*16.02</f>
        <v>0.97728903088226826</v>
      </c>
    </row>
    <row r="153" spans="8:22" x14ac:dyDescent="0.2">
      <c r="I153">
        <v>867.77847199999997</v>
      </c>
      <c r="J153">
        <v>-7976.9960970000002</v>
      </c>
      <c r="K153">
        <v>40099.458943999998</v>
      </c>
      <c r="L153">
        <v>-1.9819279999999999</v>
      </c>
      <c r="M153">
        <v>97.414248999999998</v>
      </c>
      <c r="N153">
        <v>24.20215</v>
      </c>
      <c r="O153">
        <v>17.008488</v>
      </c>
      <c r="P153">
        <v>1409</v>
      </c>
      <c r="Q153">
        <v>391</v>
      </c>
      <c r="R153">
        <f>Q153/(Q153+P153)</f>
        <v>0.21722222222222223</v>
      </c>
      <c r="S153">
        <f>-3.9334-2.4293*R153</f>
        <v>-4.4610979444444441</v>
      </c>
      <c r="T153">
        <f>J153-(SUM(P153:Q153)*S153)</f>
        <v>52.980202999999165</v>
      </c>
      <c r="U153">
        <f>T153/(2*O153*N153)</f>
        <v>6.4352284085331807E-2</v>
      </c>
      <c r="V153">
        <f>U153*16.02</f>
        <v>1.0309235910470156</v>
      </c>
    </row>
    <row r="154" spans="8:22" x14ac:dyDescent="0.2">
      <c r="I154">
        <v>867.49003400000004</v>
      </c>
      <c r="J154">
        <v>-8017.2758089999998</v>
      </c>
      <c r="K154">
        <v>39780.589925</v>
      </c>
      <c r="L154">
        <v>-2.092228</v>
      </c>
      <c r="M154">
        <v>96.757542000000001</v>
      </c>
      <c r="N154">
        <v>24.187676</v>
      </c>
      <c r="O154">
        <v>16.997890999999999</v>
      </c>
      <c r="P154">
        <v>1393</v>
      </c>
      <c r="Q154">
        <v>407</v>
      </c>
      <c r="R154">
        <f>Q154/(Q154+P154)</f>
        <v>0.22611111111111112</v>
      </c>
      <c r="S154">
        <f>-3.9334-2.4293*R154</f>
        <v>-4.4826917222222225</v>
      </c>
      <c r="T154">
        <f>J154-(SUM(P154:Q154)*S154)</f>
        <v>51.569291000000703</v>
      </c>
      <c r="U154">
        <f>T154/(2*O154*N154)</f>
        <v>6.2715080264249878E-2</v>
      </c>
      <c r="V154">
        <f>U154*16.02</f>
        <v>1.0046955858332831</v>
      </c>
    </row>
    <row r="155" spans="8:22" x14ac:dyDescent="0.2">
      <c r="V155" s="1">
        <f>AVERAGE(V150:V154)</f>
        <v>1.0126962612621428</v>
      </c>
    </row>
    <row r="156" spans="8:22" x14ac:dyDescent="0.2">
      <c r="H156">
        <v>111</v>
      </c>
      <c r="I156">
        <v>867.67646000000002</v>
      </c>
      <c r="J156">
        <v>-12037.934583</v>
      </c>
      <c r="K156">
        <v>61135.612223999997</v>
      </c>
      <c r="L156">
        <v>-1.340052</v>
      </c>
      <c r="M156">
        <v>94.643756999999994</v>
      </c>
      <c r="N156">
        <v>19.306137</v>
      </c>
      <c r="O156">
        <v>33.458644</v>
      </c>
      <c r="P156">
        <v>2103</v>
      </c>
      <c r="Q156">
        <v>608</v>
      </c>
      <c r="R156">
        <f>Q156/(Q156+P156)</f>
        <v>0.22427148653633347</v>
      </c>
      <c r="S156">
        <f>-3.9334-2.4293*R156</f>
        <v>-4.4782227222427142</v>
      </c>
      <c r="T156">
        <f>J156-(SUM(P156:Q156)*S156)</f>
        <v>102.52721699999893</v>
      </c>
      <c r="U156">
        <f>T156/(2*N156*O156)</f>
        <v>7.9360693379840683E-2</v>
      </c>
      <c r="V156">
        <f>U156*16.02</f>
        <v>1.2713583079450477</v>
      </c>
    </row>
    <row r="157" spans="8:22" x14ac:dyDescent="0.2">
      <c r="I157">
        <v>867.52777500000002</v>
      </c>
      <c r="J157">
        <v>-12035.195202000001</v>
      </c>
      <c r="K157">
        <v>61512.368961</v>
      </c>
      <c r="L157">
        <v>-1.1319380000000001</v>
      </c>
      <c r="M157">
        <v>95.076812000000004</v>
      </c>
      <c r="N157">
        <v>19.321000000000002</v>
      </c>
      <c r="O157">
        <v>33.485790999999999</v>
      </c>
      <c r="P157">
        <v>2102</v>
      </c>
      <c r="Q157">
        <v>609</v>
      </c>
      <c r="R157">
        <f>Q157/(Q157+P157)</f>
        <v>0.22464035411287347</v>
      </c>
      <c r="S157">
        <f>-3.9334-2.4293*R157</f>
        <v>-4.4791188122464032</v>
      </c>
      <c r="T157">
        <f>J157-(SUM(P157:Q157)*S157)</f>
        <v>107.69589799999812</v>
      </c>
      <c r="U157">
        <f>T157/(2*N157*O157)</f>
        <v>8.3229829207379299E-2</v>
      </c>
      <c r="V157">
        <f>U157*16.02</f>
        <v>1.3333418639022163</v>
      </c>
    </row>
    <row r="158" spans="8:22" x14ac:dyDescent="0.2">
      <c r="I158">
        <v>867.52406699999995</v>
      </c>
      <c r="J158">
        <v>-12026.175142</v>
      </c>
      <c r="K158">
        <v>61328.432882000001</v>
      </c>
      <c r="L158">
        <v>-1.5147699999999999</v>
      </c>
      <c r="M158">
        <v>94.934348999999997</v>
      </c>
      <c r="N158">
        <v>19.337762000000001</v>
      </c>
      <c r="O158">
        <v>33.406734</v>
      </c>
      <c r="P158">
        <v>2109</v>
      </c>
      <c r="Q158">
        <v>602</v>
      </c>
      <c r="R158">
        <f>Q158/(Q158+P158)</f>
        <v>0.22205828107709333</v>
      </c>
      <c r="S158">
        <f>-3.9334-2.4293*R158</f>
        <v>-4.4728461822205823</v>
      </c>
      <c r="T158">
        <f>J158-(SUM(P158:Q158)*S158)</f>
        <v>99.710857999998552</v>
      </c>
      <c r="U158">
        <f>T158/(2*N158*O158)</f>
        <v>7.7174216272813151E-2</v>
      </c>
      <c r="V158">
        <f>U158*16.02</f>
        <v>1.2363309446904667</v>
      </c>
    </row>
    <row r="159" spans="8:22" x14ac:dyDescent="0.2">
      <c r="I159">
        <v>867.83488499999999</v>
      </c>
      <c r="J159">
        <v>-11999.84549</v>
      </c>
      <c r="K159">
        <v>61635.284250999997</v>
      </c>
      <c r="L159">
        <v>-1.3549310000000001</v>
      </c>
      <c r="M159">
        <v>95.173394000000002</v>
      </c>
      <c r="N159">
        <v>19.335455</v>
      </c>
      <c r="O159">
        <v>33.493544999999997</v>
      </c>
      <c r="P159">
        <v>2118</v>
      </c>
      <c r="Q159">
        <v>593</v>
      </c>
      <c r="R159">
        <f>Q159/(Q159+P159)</f>
        <v>0.21873847288823312</v>
      </c>
      <c r="S159">
        <f>-3.9334-2.4293*R159</f>
        <v>-4.4647813721873844</v>
      </c>
      <c r="T159">
        <f>J159-(SUM(P159:Q159)*S159)</f>
        <v>104.17680999999902</v>
      </c>
      <c r="U159">
        <f>T159/(2*N159*O159)</f>
        <v>8.0431384883002915E-2</v>
      </c>
      <c r="V159">
        <f>U159*16.02</f>
        <v>1.2885107858257068</v>
      </c>
    </row>
    <row r="160" spans="8:22" x14ac:dyDescent="0.2">
      <c r="I160">
        <v>867.61622999999997</v>
      </c>
      <c r="J160">
        <v>-11992.627503</v>
      </c>
      <c r="K160">
        <v>61477.554388999997</v>
      </c>
      <c r="L160">
        <v>-1.2961050000000001</v>
      </c>
      <c r="M160">
        <v>94.826586000000006</v>
      </c>
      <c r="N160">
        <v>19.328133000000001</v>
      </c>
      <c r="O160">
        <v>33.542712000000002</v>
      </c>
      <c r="P160">
        <v>2124</v>
      </c>
      <c r="Q160">
        <v>587</v>
      </c>
      <c r="R160">
        <f>Q160/(Q160+P160)</f>
        <v>0.216525267428993</v>
      </c>
      <c r="S160">
        <f>-3.9334-2.4293*R160</f>
        <v>-4.4594048321652524</v>
      </c>
      <c r="T160">
        <f>J160-(SUM(P160:Q160)*S160)</f>
        <v>96.818997000000309</v>
      </c>
      <c r="U160">
        <f>T160/(2*N160*O160)</f>
        <v>7.4669373048139434E-2</v>
      </c>
      <c r="V160">
        <f>U160*16.02</f>
        <v>1.1962033562311938</v>
      </c>
    </row>
    <row r="161" spans="8:22" x14ac:dyDescent="0.2">
      <c r="H161" t="s">
        <v>14</v>
      </c>
      <c r="V161" s="1">
        <f>AVERAGE(V156:V160)</f>
        <v>1.2651490517189261</v>
      </c>
    </row>
    <row r="162" spans="8:22" x14ac:dyDescent="0.2">
      <c r="I162" t="s">
        <v>12</v>
      </c>
      <c r="J162" t="s">
        <v>11</v>
      </c>
      <c r="K162" t="s">
        <v>10</v>
      </c>
      <c r="L162" t="s">
        <v>9</v>
      </c>
      <c r="M162" t="s">
        <v>8</v>
      </c>
      <c r="N162" t="s">
        <v>7</v>
      </c>
      <c r="O162" t="s">
        <v>6</v>
      </c>
      <c r="P162" t="s">
        <v>5</v>
      </c>
      <c r="Q162" t="s">
        <v>4</v>
      </c>
      <c r="R162" t="s">
        <v>3</v>
      </c>
      <c r="S162" t="s">
        <v>3</v>
      </c>
    </row>
    <row r="163" spans="8:22" x14ac:dyDescent="0.2">
      <c r="H163" t="s">
        <v>2</v>
      </c>
      <c r="I163">
        <v>929.53300999999999</v>
      </c>
      <c r="J163">
        <v>-15489.658626</v>
      </c>
      <c r="K163">
        <v>170507.132526</v>
      </c>
      <c r="L163">
        <v>-0.52887700000000004</v>
      </c>
      <c r="M163">
        <v>31.662134999999999</v>
      </c>
      <c r="N163">
        <v>190.28880899999999</v>
      </c>
      <c r="O163">
        <v>28.300201000000001</v>
      </c>
      <c r="P163">
        <f>$D$17</f>
        <v>-4.0335057622999999</v>
      </c>
      <c r="Q163">
        <f>J163-3872*P163</f>
        <v>128.07568562559936</v>
      </c>
      <c r="R163">
        <f>Q163/(2*M163*O163)</f>
        <v>7.1467234578194733E-2</v>
      </c>
      <c r="S163">
        <f>R163*16.02</f>
        <v>1.1449050979426796</v>
      </c>
    </row>
    <row r="164" spans="8:22" x14ac:dyDescent="0.2">
      <c r="I164">
        <v>929.71466399999997</v>
      </c>
      <c r="J164">
        <v>-15489.585289000001</v>
      </c>
      <c r="K164">
        <v>170491.536268</v>
      </c>
      <c r="L164">
        <v>-0.53642500000000004</v>
      </c>
      <c r="M164">
        <v>31.667919000000001</v>
      </c>
      <c r="N164">
        <v>190.25928099999999</v>
      </c>
      <c r="O164">
        <v>28.296835999999999</v>
      </c>
      <c r="P164">
        <f>$D$17</f>
        <v>-4.0335057622999999</v>
      </c>
      <c r="Q164">
        <f>J164-3872*P164</f>
        <v>128.14902262559917</v>
      </c>
      <c r="R164">
        <f>Q164/(2*M164*O164)</f>
        <v>7.1503598607318919E-2</v>
      </c>
      <c r="S164">
        <f>R164*16.02</f>
        <v>1.145487649689249</v>
      </c>
    </row>
    <row r="165" spans="8:22" x14ac:dyDescent="0.2">
      <c r="I165">
        <v>929.63762499999996</v>
      </c>
      <c r="J165">
        <v>-15487.873063999999</v>
      </c>
      <c r="K165">
        <v>170322.398487</v>
      </c>
      <c r="L165">
        <v>-0.42678500000000003</v>
      </c>
      <c r="M165">
        <v>31.657903999999998</v>
      </c>
      <c r="N165">
        <v>190.15379999999999</v>
      </c>
      <c r="O165">
        <v>28.293392000000001</v>
      </c>
      <c r="P165">
        <f>$D$17</f>
        <v>-4.0335057622999999</v>
      </c>
      <c r="Q165">
        <f>J165-3872*P165</f>
        <v>129.8612476256003</v>
      </c>
      <c r="R165">
        <f>Q165/(2*M165*O165)</f>
        <v>7.2490717916171427E-2</v>
      </c>
      <c r="S165">
        <f>R165*16.02</f>
        <v>1.1613013010170663</v>
      </c>
    </row>
    <row r="166" spans="8:22" x14ac:dyDescent="0.2">
      <c r="I166">
        <v>929.79798300000004</v>
      </c>
      <c r="J166">
        <v>-15490.436201</v>
      </c>
      <c r="K166">
        <v>170490.22188200001</v>
      </c>
      <c r="L166">
        <v>-0.58794199999999996</v>
      </c>
      <c r="M166">
        <v>31.665558000000001</v>
      </c>
      <c r="N166">
        <v>190.28395900000001</v>
      </c>
      <c r="O166">
        <v>28.295054</v>
      </c>
      <c r="P166">
        <f>$D$17</f>
        <v>-4.0335057622999999</v>
      </c>
      <c r="Q166">
        <f>J166-3872*P166</f>
        <v>127.29811062559929</v>
      </c>
      <c r="R166">
        <f>Q166/(2*M166*O166)</f>
        <v>7.1038582939260478E-2</v>
      </c>
      <c r="S166">
        <f>R166*16.02</f>
        <v>1.1380380986869527</v>
      </c>
    </row>
    <row r="167" spans="8:22" x14ac:dyDescent="0.2">
      <c r="I167">
        <v>929.93156999999997</v>
      </c>
      <c r="J167">
        <v>-15490.218745</v>
      </c>
      <c r="K167">
        <v>170425.92970199999</v>
      </c>
      <c r="L167">
        <v>-0.48139700000000002</v>
      </c>
      <c r="M167">
        <v>31.655093999999998</v>
      </c>
      <c r="N167">
        <v>190.293452</v>
      </c>
      <c r="O167">
        <v>28.292318999999999</v>
      </c>
      <c r="P167">
        <f>$D$17</f>
        <v>-4.0335057622999999</v>
      </c>
      <c r="Q167">
        <f>J167-3872*P167</f>
        <v>127.5155666255996</v>
      </c>
      <c r="R167">
        <f>Q167/(2*M167*O167)</f>
        <v>7.1190338135109513E-2</v>
      </c>
      <c r="S167">
        <f>R167*16.02</f>
        <v>1.1404692169244544</v>
      </c>
    </row>
    <row r="168" spans="8:22" x14ac:dyDescent="0.2">
      <c r="S168" s="1">
        <f>AVERAGE(S163:S167)</f>
        <v>1.1460402728520804</v>
      </c>
    </row>
    <row r="169" spans="8:22" x14ac:dyDescent="0.2">
      <c r="H169" t="s">
        <v>1</v>
      </c>
      <c r="I169">
        <v>929.73643900000002</v>
      </c>
      <c r="J169">
        <v>-5832.8389219999999</v>
      </c>
      <c r="K169">
        <v>63842.625930000002</v>
      </c>
      <c r="L169">
        <v>-1.1686570000000001</v>
      </c>
      <c r="M169">
        <v>33.591614</v>
      </c>
      <c r="N169">
        <v>134.41602399999999</v>
      </c>
      <c r="O169">
        <v>14.139366000000001</v>
      </c>
      <c r="P169">
        <f>$D$17</f>
        <v>-4.0335057622999999</v>
      </c>
      <c r="Q169">
        <f>J169-1464*P169</f>
        <v>72.213514007199592</v>
      </c>
      <c r="R169">
        <f>Q169/(2*M169*O169)</f>
        <v>7.6019966798484481E-2</v>
      </c>
      <c r="S169">
        <f>R169*16.02</f>
        <v>1.2178398681117213</v>
      </c>
    </row>
    <row r="170" spans="8:22" x14ac:dyDescent="0.2">
      <c r="I170">
        <v>929.93336599999998</v>
      </c>
      <c r="J170">
        <v>-5831.47804</v>
      </c>
      <c r="K170">
        <v>63789.677954999999</v>
      </c>
      <c r="L170">
        <v>-1.5006679999999999</v>
      </c>
      <c r="M170">
        <v>33.559894</v>
      </c>
      <c r="N170">
        <v>134.455746</v>
      </c>
      <c r="O170">
        <v>14.136817000000001</v>
      </c>
      <c r="P170">
        <f>$D$17</f>
        <v>-4.0335057622999999</v>
      </c>
      <c r="Q170">
        <f>J170-1464*P170</f>
        <v>73.574396007199539</v>
      </c>
      <c r="R170">
        <f>Q170/(2*M170*O170)</f>
        <v>7.7539767297745393E-2</v>
      </c>
      <c r="S170">
        <f>R170*16.02</f>
        <v>1.2421870721098811</v>
      </c>
    </row>
    <row r="171" spans="8:22" x14ac:dyDescent="0.2">
      <c r="I171">
        <v>929.62458800000002</v>
      </c>
      <c r="J171">
        <v>-5833.3830989999997</v>
      </c>
      <c r="K171">
        <v>63809.227530999997</v>
      </c>
      <c r="L171">
        <v>-1.4523710000000001</v>
      </c>
      <c r="M171">
        <v>33.580858999999997</v>
      </c>
      <c r="N171">
        <v>134.40445700000001</v>
      </c>
      <c r="O171">
        <v>14.137719000000001</v>
      </c>
      <c r="P171">
        <f>$D$17</f>
        <v>-4.0335057622999999</v>
      </c>
      <c r="Q171">
        <f>J171-1464*P171</f>
        <v>71.669337007199829</v>
      </c>
      <c r="R171">
        <f>Q171/(2*M171*O171)</f>
        <v>7.548006137955815E-2</v>
      </c>
      <c r="S171">
        <f>R171*16.02</f>
        <v>1.2091905833005214</v>
      </c>
    </row>
    <row r="172" spans="8:22" x14ac:dyDescent="0.2">
      <c r="I172">
        <v>929.45557899999994</v>
      </c>
      <c r="J172">
        <v>-5836.1507449999999</v>
      </c>
      <c r="K172">
        <v>63809.221888</v>
      </c>
      <c r="L172">
        <v>-1.3680650000000001</v>
      </c>
      <c r="M172">
        <v>33.580666000000001</v>
      </c>
      <c r="N172">
        <v>134.45228</v>
      </c>
      <c r="O172">
        <v>14.132764999999999</v>
      </c>
      <c r="P172">
        <f>$D$17</f>
        <v>-4.0335057622999999</v>
      </c>
      <c r="Q172">
        <f>J172-1464*P172</f>
        <v>68.901691007199588</v>
      </c>
      <c r="R172">
        <f>Q172/(2*M172*O172)</f>
        <v>7.2591110822792126E-2</v>
      </c>
      <c r="S172">
        <f>R172*16.02</f>
        <v>1.1629095953811299</v>
      </c>
    </row>
    <row r="173" spans="8:22" x14ac:dyDescent="0.2">
      <c r="I173">
        <v>929.77665999999999</v>
      </c>
      <c r="J173">
        <v>-5833.3178079999998</v>
      </c>
      <c r="K173">
        <v>63777.967660000002</v>
      </c>
      <c r="L173">
        <v>-1.3033380000000001</v>
      </c>
      <c r="M173">
        <v>33.574061</v>
      </c>
      <c r="N173">
        <v>134.34726699999999</v>
      </c>
      <c r="O173">
        <v>14.139661</v>
      </c>
      <c r="P173">
        <f>$D$17</f>
        <v>-4.0335057622999999</v>
      </c>
      <c r="Q173">
        <f>J173-1464*P173</f>
        <v>71.734628007199717</v>
      </c>
      <c r="R173">
        <f>Q173/(2*M173*O173)</f>
        <v>7.5553742625604631E-2</v>
      </c>
      <c r="S173">
        <f>R173*16.02</f>
        <v>1.2103709568621861</v>
      </c>
    </row>
    <row r="174" spans="8:22" x14ac:dyDescent="0.2">
      <c r="S174" s="1">
        <f>AVERAGE(S169:S173)</f>
        <v>1.208499615153088</v>
      </c>
    </row>
    <row r="175" spans="8:22" x14ac:dyDescent="0.2">
      <c r="H175" t="s">
        <v>0</v>
      </c>
      <c r="I175">
        <v>929.83375599999999</v>
      </c>
      <c r="J175">
        <v>-10046.680662999999</v>
      </c>
      <c r="K175">
        <v>110328.746097</v>
      </c>
      <c r="L175">
        <v>-0.779505</v>
      </c>
      <c r="M175">
        <v>36.078684000000003</v>
      </c>
      <c r="N175">
        <v>144.157275</v>
      </c>
      <c r="O175">
        <v>21.212997000000001</v>
      </c>
      <c r="P175">
        <f>$D$17</f>
        <v>-4.0335057622999999</v>
      </c>
      <c r="Q175">
        <f>J175-2520*P175</f>
        <v>117.75385799600008</v>
      </c>
      <c r="R175">
        <f>Q175/(2*M175*O175)</f>
        <v>7.6929415158267525E-2</v>
      </c>
      <c r="S175">
        <f>R175*16.02</f>
        <v>1.2324092308354457</v>
      </c>
    </row>
    <row r="176" spans="8:22" x14ac:dyDescent="0.2">
      <c r="I176">
        <v>929.76686400000006</v>
      </c>
      <c r="J176">
        <v>-10047.035388</v>
      </c>
      <c r="K176">
        <v>110324.79724499999</v>
      </c>
      <c r="L176">
        <v>-0.74500699999999997</v>
      </c>
      <c r="M176">
        <v>36.079635000000003</v>
      </c>
      <c r="N176">
        <v>144.15693200000001</v>
      </c>
      <c r="O176">
        <v>21.211725999999999</v>
      </c>
      <c r="P176">
        <f>$D$17</f>
        <v>-4.0335057622999999</v>
      </c>
      <c r="Q176">
        <f>J176-2520*P176</f>
        <v>117.39913299599903</v>
      </c>
      <c r="R176">
        <f>Q176/(2*M176*O176)</f>
        <v>7.6700244800946962E-2</v>
      </c>
      <c r="S176">
        <f>R176*16.02</f>
        <v>1.2287379217111702</v>
      </c>
    </row>
    <row r="177" spans="8:19" x14ac:dyDescent="0.2">
      <c r="I177">
        <v>930.17945099999997</v>
      </c>
      <c r="J177">
        <v>-10046.705782999999</v>
      </c>
      <c r="K177">
        <v>110435.883241</v>
      </c>
      <c r="L177">
        <v>-0.82809600000000005</v>
      </c>
      <c r="M177">
        <v>36.081507000000002</v>
      </c>
      <c r="N177">
        <v>144.30335400000001</v>
      </c>
      <c r="O177">
        <v>21.210442</v>
      </c>
      <c r="P177">
        <f>$D$17</f>
        <v>-4.0335057622999999</v>
      </c>
      <c r="Q177">
        <f>J177-2520*P177</f>
        <v>117.72873799599984</v>
      </c>
      <c r="R177">
        <f>Q177/(2*M177*O177)</f>
        <v>7.6916250630322092E-2</v>
      </c>
      <c r="S177">
        <f>R177*16.02</f>
        <v>1.2321983350977599</v>
      </c>
    </row>
    <row r="178" spans="8:19" x14ac:dyDescent="0.2">
      <c r="I178">
        <v>929.69091100000003</v>
      </c>
      <c r="J178">
        <v>-10046.255943</v>
      </c>
      <c r="K178">
        <v>110404.32500899999</v>
      </c>
      <c r="L178">
        <v>-0.79414600000000002</v>
      </c>
      <c r="M178">
        <v>36.080182999999998</v>
      </c>
      <c r="N178">
        <v>144.29701499999999</v>
      </c>
      <c r="O178">
        <v>21.206092999999999</v>
      </c>
      <c r="P178">
        <f>$D$17</f>
        <v>-4.0335057622999999</v>
      </c>
      <c r="Q178">
        <f>J178-2520*P178</f>
        <v>118.17857799599915</v>
      </c>
      <c r="R178">
        <f>Q178/(2*M178*O178)</f>
        <v>7.7228814981978117E-2</v>
      </c>
      <c r="S178">
        <f>R178*16.02</f>
        <v>1.2372056160112894</v>
      </c>
    </row>
    <row r="179" spans="8:19" x14ac:dyDescent="0.2">
      <c r="I179">
        <v>930.11863900000003</v>
      </c>
      <c r="J179">
        <v>-10047.670259</v>
      </c>
      <c r="K179">
        <v>110416.932365</v>
      </c>
      <c r="L179">
        <v>-0.88331599999999999</v>
      </c>
      <c r="M179">
        <v>36.080973999999998</v>
      </c>
      <c r="N179">
        <v>144.21780699999999</v>
      </c>
      <c r="O179">
        <v>21.219695000000002</v>
      </c>
      <c r="P179">
        <f>$D$17</f>
        <v>-4.0335057622999999</v>
      </c>
      <c r="Q179">
        <f>J179-2520*P179</f>
        <v>116.76426199599882</v>
      </c>
      <c r="R179">
        <f>Q179/(2*M179*O179)</f>
        <v>7.6253986469586671E-2</v>
      </c>
      <c r="S179">
        <f>R179*16.02</f>
        <v>1.2215888632427785</v>
      </c>
    </row>
    <row r="180" spans="8:19" x14ac:dyDescent="0.2">
      <c r="S180" s="1">
        <f>AVERAGE(S175:S179)</f>
        <v>1.2304279933796887</v>
      </c>
    </row>
    <row r="181" spans="8:19" x14ac:dyDescent="0.2">
      <c r="H181">
        <v>100</v>
      </c>
      <c r="I181">
        <v>867.70970799999998</v>
      </c>
      <c r="J181">
        <v>-18723.403320000001</v>
      </c>
      <c r="K181">
        <v>113275.464141</v>
      </c>
      <c r="L181">
        <v>-0.64839999999999998</v>
      </c>
      <c r="M181">
        <v>28.305274000000001</v>
      </c>
      <c r="N181">
        <v>28.301786</v>
      </c>
      <c r="O181">
        <v>141.401794</v>
      </c>
      <c r="P181">
        <f>$D$17</f>
        <v>-4.0335057622999999</v>
      </c>
      <c r="Q181">
        <f>J181-4672*P181</f>
        <v>121.13560146559757</v>
      </c>
      <c r="R181">
        <f>Q181/(2*M181*N181)</f>
        <v>7.5606754912925803E-2</v>
      </c>
      <c r="S181">
        <f>R181*16.02</f>
        <v>1.2112202137050714</v>
      </c>
    </row>
    <row r="182" spans="8:19" x14ac:dyDescent="0.2">
      <c r="I182">
        <v>867.55206799999996</v>
      </c>
      <c r="J182">
        <v>-18722.624263999998</v>
      </c>
      <c r="K182">
        <v>113300.380068</v>
      </c>
      <c r="L182">
        <v>-0.69414900000000002</v>
      </c>
      <c r="M182">
        <v>28.298065000000001</v>
      </c>
      <c r="N182">
        <v>28.301518000000002</v>
      </c>
      <c r="O182">
        <v>141.47028399999999</v>
      </c>
      <c r="P182">
        <f>$D$17</f>
        <v>-4.0335057622999999</v>
      </c>
      <c r="Q182">
        <f>J182-4672*P182</f>
        <v>121.91465746560061</v>
      </c>
      <c r="R182">
        <f>Q182/(2*M182*N182)</f>
        <v>7.6113108135661633E-2</v>
      </c>
      <c r="S182">
        <f>R182*16.02</f>
        <v>1.2193319923332993</v>
      </c>
    </row>
    <row r="183" spans="8:19" x14ac:dyDescent="0.2">
      <c r="I183">
        <v>867.83646299999998</v>
      </c>
      <c r="J183">
        <v>-18723.146385</v>
      </c>
      <c r="K183">
        <v>113303.100465</v>
      </c>
      <c r="L183">
        <v>-0.71385500000000002</v>
      </c>
      <c r="M183">
        <v>28.303673</v>
      </c>
      <c r="N183">
        <v>28.301859</v>
      </c>
      <c r="O183">
        <v>141.443952</v>
      </c>
      <c r="P183">
        <f>$D$17</f>
        <v>-4.0335057622999999</v>
      </c>
      <c r="Q183">
        <f>J183-4672*P183</f>
        <v>121.39253646559882</v>
      </c>
      <c r="R183">
        <f>Q183/(2*M183*N183)</f>
        <v>7.5771211162580621E-2</v>
      </c>
      <c r="S183">
        <f>R183*16.02</f>
        <v>1.2138548028245415</v>
      </c>
    </row>
    <row r="184" spans="8:19" x14ac:dyDescent="0.2">
      <c r="I184">
        <v>867.88065800000004</v>
      </c>
      <c r="J184">
        <v>-18722.864312999998</v>
      </c>
      <c r="K184">
        <v>113328.266443</v>
      </c>
      <c r="L184">
        <v>-0.65117000000000003</v>
      </c>
      <c r="M184">
        <v>28.301532000000002</v>
      </c>
      <c r="N184">
        <v>28.302600999999999</v>
      </c>
      <c r="O184">
        <v>141.48235299999999</v>
      </c>
      <c r="P184">
        <f>$D$17</f>
        <v>-4.0335057622999999</v>
      </c>
      <c r="Q184">
        <f>J184-4672*P184</f>
        <v>121.67460846560061</v>
      </c>
      <c r="R184">
        <f>Q184/(2*M184*N184)</f>
        <v>7.5951029980996398E-2</v>
      </c>
      <c r="S184">
        <f>R184*16.02</f>
        <v>1.2167355002955622</v>
      </c>
    </row>
    <row r="185" spans="8:19" x14ac:dyDescent="0.2">
      <c r="I185">
        <v>867.75067899999999</v>
      </c>
      <c r="J185">
        <v>-18723.038075</v>
      </c>
      <c r="K185">
        <v>113274.79734799999</v>
      </c>
      <c r="L185">
        <v>-0.65239100000000005</v>
      </c>
      <c r="M185">
        <v>28.300001999999999</v>
      </c>
      <c r="N185">
        <v>28.301209</v>
      </c>
      <c r="O185">
        <v>141.430184</v>
      </c>
      <c r="P185">
        <f>$D$17</f>
        <v>-4.0335057622999999</v>
      </c>
      <c r="Q185">
        <f>J185-4672*P185</f>
        <v>121.50084646559844</v>
      </c>
      <c r="R185">
        <f>Q185/(2*M185*N185)</f>
        <v>7.5850396110496571E-2</v>
      </c>
      <c r="S185">
        <f>R185*16.02</f>
        <v>1.2151233456901551</v>
      </c>
    </row>
    <row r="186" spans="8:19" x14ac:dyDescent="0.2">
      <c r="S186" s="1">
        <f>AVERAGE(S181:S185)</f>
        <v>1.2152531709697258</v>
      </c>
    </row>
    <row r="187" spans="8:19" x14ac:dyDescent="0.2">
      <c r="H187">
        <v>110</v>
      </c>
      <c r="I187">
        <v>867.69962999999996</v>
      </c>
      <c r="J187">
        <v>-7207.1541559999996</v>
      </c>
      <c r="K187">
        <v>44266.147085999997</v>
      </c>
      <c r="L187">
        <v>-1.592841</v>
      </c>
      <c r="M187">
        <v>100.061179</v>
      </c>
      <c r="N187">
        <v>25.015827999999999</v>
      </c>
      <c r="O187">
        <v>17.684469</v>
      </c>
      <c r="P187">
        <f>$D$17</f>
        <v>-4.0335057622999999</v>
      </c>
      <c r="Q187">
        <f>J187-1800*P187</f>
        <v>53.156216140000652</v>
      </c>
      <c r="R187">
        <f>Q187/(2*O187*N187)</f>
        <v>6.0078233810858528E-2</v>
      </c>
      <c r="S187">
        <f>R187*16.02</f>
        <v>0.96245330564995357</v>
      </c>
    </row>
    <row r="188" spans="8:19" x14ac:dyDescent="0.2">
      <c r="I188">
        <v>867.84543199999996</v>
      </c>
      <c r="J188">
        <v>-7206.8385209999997</v>
      </c>
      <c r="K188">
        <v>44296.538758000002</v>
      </c>
      <c r="L188">
        <v>-1.764626</v>
      </c>
      <c r="M188">
        <v>100.13978</v>
      </c>
      <c r="N188">
        <v>25.014581</v>
      </c>
      <c r="O188">
        <v>17.683605</v>
      </c>
      <c r="P188">
        <f>$D$17</f>
        <v>-4.0335057622999999</v>
      </c>
      <c r="Q188">
        <f>J188-1800*P188</f>
        <v>53.471851140000581</v>
      </c>
      <c r="R188">
        <f>Q188/(2*O188*N188)</f>
        <v>6.0440936558354141E-2</v>
      </c>
      <c r="S188">
        <f>R188*16.02</f>
        <v>0.96826380366483333</v>
      </c>
    </row>
    <row r="189" spans="8:19" x14ac:dyDescent="0.2">
      <c r="I189">
        <v>867.82937300000003</v>
      </c>
      <c r="J189">
        <v>-7207.2357620000002</v>
      </c>
      <c r="K189">
        <v>44282.718730000001</v>
      </c>
      <c r="L189">
        <v>-1.617332</v>
      </c>
      <c r="M189">
        <v>100.103638</v>
      </c>
      <c r="N189">
        <v>25.01585</v>
      </c>
      <c r="O189">
        <v>17.683577</v>
      </c>
      <c r="P189">
        <f>$D$17</f>
        <v>-4.0335057622999999</v>
      </c>
      <c r="Q189">
        <f>J189-1800*P189</f>
        <v>53.074610140000004</v>
      </c>
      <c r="R189">
        <f>Q189/(2*O189*N189)</f>
        <v>5.998897412815548E-2</v>
      </c>
      <c r="S189">
        <f>R189*16.02</f>
        <v>0.96102336553305079</v>
      </c>
    </row>
    <row r="190" spans="8:19" x14ac:dyDescent="0.2">
      <c r="I190">
        <v>867.85293000000001</v>
      </c>
      <c r="J190">
        <v>-7208.0629230000004</v>
      </c>
      <c r="K190">
        <v>44296.243841000003</v>
      </c>
      <c r="L190">
        <v>-1.5537909999999999</v>
      </c>
      <c r="M190">
        <v>100.152128</v>
      </c>
      <c r="N190">
        <v>25.014009000000001</v>
      </c>
      <c r="O190">
        <v>17.681712999999998</v>
      </c>
      <c r="P190">
        <f>$D$17</f>
        <v>-4.0335057622999999</v>
      </c>
      <c r="Q190">
        <f>J190-1800*P190</f>
        <v>52.247449139999844</v>
      </c>
      <c r="R190">
        <f>Q190/(2*O190*N190)</f>
        <v>5.9064625872034794E-2</v>
      </c>
      <c r="S190">
        <f>R190*16.02</f>
        <v>0.94621530646999741</v>
      </c>
    </row>
    <row r="191" spans="8:19" x14ac:dyDescent="0.2">
      <c r="I191">
        <v>867.58639500000004</v>
      </c>
      <c r="J191">
        <v>-7207.6541040000002</v>
      </c>
      <c r="K191">
        <v>44265.857388999997</v>
      </c>
      <c r="L191">
        <v>-1.8614710000000001</v>
      </c>
      <c r="M191">
        <v>100.06605399999999</v>
      </c>
      <c r="N191">
        <v>25.015201000000001</v>
      </c>
      <c r="O191">
        <v>17.683931000000001</v>
      </c>
      <c r="P191">
        <f>$D$17</f>
        <v>-4.0335057622999999</v>
      </c>
      <c r="Q191">
        <f>J191-1800*P191</f>
        <v>52.656268140000066</v>
      </c>
      <c r="R191">
        <f>Q191/(2*O191*N191)</f>
        <v>5.95164847437804E-2</v>
      </c>
      <c r="S191">
        <f>R191*16.02</f>
        <v>0.95345408559536193</v>
      </c>
    </row>
    <row r="192" spans="8:19" x14ac:dyDescent="0.2">
      <c r="S192" s="1">
        <f>AVERAGE(S187:S191)</f>
        <v>0.95828197338263943</v>
      </c>
    </row>
    <row r="193" spans="8:19" x14ac:dyDescent="0.2">
      <c r="H193">
        <v>111</v>
      </c>
      <c r="I193">
        <v>929.59059999999999</v>
      </c>
      <c r="J193">
        <v>-13836.361306999999</v>
      </c>
      <c r="K193">
        <v>85198.933520000006</v>
      </c>
      <c r="L193">
        <v>-0.90769900000000003</v>
      </c>
      <c r="M193">
        <v>122.65344899999999</v>
      </c>
      <c r="N193">
        <v>20.028431999999999</v>
      </c>
      <c r="O193">
        <v>34.682308999999997</v>
      </c>
      <c r="P193">
        <f>$D$17</f>
        <v>-4.0335057622999999</v>
      </c>
      <c r="Q193">
        <f>J193-3456*P193</f>
        <v>103.43460750879967</v>
      </c>
      <c r="R193">
        <f>Q193/(2*N193*O193)</f>
        <v>7.4452780529863177E-2</v>
      </c>
      <c r="S193">
        <f>R193*16.02</f>
        <v>1.1927335440884081</v>
      </c>
    </row>
    <row r="194" spans="8:19" x14ac:dyDescent="0.2">
      <c r="I194">
        <v>929.64346999999998</v>
      </c>
      <c r="J194">
        <v>-13834.900857000001</v>
      </c>
      <c r="K194">
        <v>85224.713663999995</v>
      </c>
      <c r="L194">
        <v>-0.97963999999999996</v>
      </c>
      <c r="M194">
        <v>122.62163099999999</v>
      </c>
      <c r="N194">
        <v>20.031479000000001</v>
      </c>
      <c r="O194">
        <v>34.69652</v>
      </c>
      <c r="P194">
        <f>$D$17</f>
        <v>-4.0335057622999999</v>
      </c>
      <c r="Q194">
        <f>J194-3456*P194</f>
        <v>104.89505750879835</v>
      </c>
      <c r="R194">
        <f>Q194/(2*N194*O194)</f>
        <v>7.5461615014379063E-2</v>
      </c>
      <c r="S194">
        <f>R194*16.02</f>
        <v>1.2088950725303527</v>
      </c>
    </row>
    <row r="195" spans="8:19" x14ac:dyDescent="0.2">
      <c r="I195">
        <v>929.69786899999997</v>
      </c>
      <c r="J195">
        <v>-13840.118743000001</v>
      </c>
      <c r="K195">
        <v>85225.957649999997</v>
      </c>
      <c r="L195">
        <v>-1.1300429999999999</v>
      </c>
      <c r="M195">
        <v>122.651824</v>
      </c>
      <c r="N195">
        <v>20.029053000000001</v>
      </c>
      <c r="O195">
        <v>34.692684999999997</v>
      </c>
      <c r="P195">
        <f>$D$17</f>
        <v>-4.0335057622999999</v>
      </c>
      <c r="Q195">
        <f>J195-3456*P195</f>
        <v>99.677171508797983</v>
      </c>
      <c r="R195">
        <f>Q195/(2*N195*O195)</f>
        <v>7.1724475561976267E-2</v>
      </c>
      <c r="S195">
        <f>R195*16.02</f>
        <v>1.1490260985028597</v>
      </c>
    </row>
    <row r="196" spans="8:19" x14ac:dyDescent="0.2">
      <c r="I196">
        <v>929.68789800000002</v>
      </c>
      <c r="J196">
        <v>-13838.128965</v>
      </c>
      <c r="K196">
        <v>85248.538568999997</v>
      </c>
      <c r="L196">
        <v>-0.977495</v>
      </c>
      <c r="M196">
        <v>122.672218</v>
      </c>
      <c r="N196">
        <v>20.033324</v>
      </c>
      <c r="O196">
        <v>34.68871</v>
      </c>
      <c r="P196">
        <f>$D$17</f>
        <v>-4.0335057622999999</v>
      </c>
      <c r="Q196">
        <f>J196-3456*P196</f>
        <v>101.66694950879901</v>
      </c>
      <c r="R196">
        <f>Q196/(2*N196*O196)</f>
        <v>7.3149040291561218E-2</v>
      </c>
      <c r="S196">
        <f>R196*16.02</f>
        <v>1.1718476254708108</v>
      </c>
    </row>
    <row r="197" spans="8:19" x14ac:dyDescent="0.2">
      <c r="I197">
        <v>929.81088199999999</v>
      </c>
      <c r="J197">
        <v>-13837.442632</v>
      </c>
      <c r="K197">
        <v>85218.314496999999</v>
      </c>
      <c r="L197">
        <v>-1.0637259999999999</v>
      </c>
      <c r="M197">
        <v>122.632527</v>
      </c>
      <c r="N197">
        <v>20.027699999999999</v>
      </c>
      <c r="O197">
        <v>34.697375000000001</v>
      </c>
      <c r="P197">
        <f>$D$17</f>
        <v>-4.0335057622999999</v>
      </c>
      <c r="Q197">
        <f>J197-3456*P197</f>
        <v>102.35328250879866</v>
      </c>
      <c r="R197">
        <f>Q197/(2*N197*O197)</f>
        <v>7.3645138340868138E-2</v>
      </c>
      <c r="S197">
        <f>R197*16.02</f>
        <v>1.1797951162207077</v>
      </c>
    </row>
    <row r="198" spans="8:19" x14ac:dyDescent="0.2">
      <c r="S198" s="1">
        <f>AVERAGE(S193:S197)</f>
        <v>1.1804594913626278</v>
      </c>
    </row>
    <row r="199" spans="8:19" x14ac:dyDescent="0.2">
      <c r="H199" t="s">
        <v>13</v>
      </c>
    </row>
    <row r="200" spans="8:19" x14ac:dyDescent="0.2">
      <c r="I200" t="s">
        <v>12</v>
      </c>
      <c r="J200" t="s">
        <v>11</v>
      </c>
      <c r="K200" t="s">
        <v>10</v>
      </c>
      <c r="L200" t="s">
        <v>9</v>
      </c>
      <c r="M200" t="s">
        <v>8</v>
      </c>
      <c r="N200" t="s">
        <v>7</v>
      </c>
      <c r="O200" t="s">
        <v>6</v>
      </c>
      <c r="P200" t="s">
        <v>5</v>
      </c>
      <c r="Q200" t="s">
        <v>4</v>
      </c>
      <c r="R200" t="s">
        <v>3</v>
      </c>
      <c r="S200" t="s">
        <v>3</v>
      </c>
    </row>
    <row r="201" spans="8:19" x14ac:dyDescent="0.2">
      <c r="H201" t="s">
        <v>2</v>
      </c>
      <c r="I201">
        <v>929.33470999999997</v>
      </c>
      <c r="J201">
        <v>-25993.390152</v>
      </c>
      <c r="K201">
        <v>121252.00444600001</v>
      </c>
      <c r="L201">
        <v>-0.51980000000000004</v>
      </c>
      <c r="M201">
        <v>28.271045000000001</v>
      </c>
      <c r="N201">
        <v>169.88764699999999</v>
      </c>
      <c r="O201">
        <v>25.245584999999998</v>
      </c>
      <c r="P201">
        <f>$K$17</f>
        <v>-6.7850478182499998</v>
      </c>
      <c r="Q201">
        <f>J201-3872*P201</f>
        <v>278.31500026399954</v>
      </c>
      <c r="R201">
        <f>Q201/(2*M201*O201)</f>
        <v>0.19497517449359469</v>
      </c>
      <c r="S201">
        <f>R201*16.02</f>
        <v>3.1235022953873868</v>
      </c>
    </row>
    <row r="202" spans="8:19" x14ac:dyDescent="0.2">
      <c r="I202">
        <v>929.39057200000002</v>
      </c>
      <c r="J202">
        <v>-25993.614912000001</v>
      </c>
      <c r="K202">
        <v>121278.4509</v>
      </c>
      <c r="L202">
        <v>-0.78506200000000004</v>
      </c>
      <c r="M202">
        <v>28.27177</v>
      </c>
      <c r="N202">
        <v>169.923665</v>
      </c>
      <c r="O202">
        <v>25.245092</v>
      </c>
      <c r="P202">
        <f>$K$17</f>
        <v>-6.7850478182499998</v>
      </c>
      <c r="Q202">
        <f>J202-3872*P202</f>
        <v>278.09024026399857</v>
      </c>
      <c r="R202">
        <f>Q202/(2*M202*O202)</f>
        <v>0.19481652609547814</v>
      </c>
      <c r="S202">
        <f>R202*16.02</f>
        <v>3.1209607480495598</v>
      </c>
    </row>
    <row r="203" spans="8:19" x14ac:dyDescent="0.2">
      <c r="I203">
        <v>929.09083899999996</v>
      </c>
      <c r="J203">
        <v>-25993.096622000001</v>
      </c>
      <c r="K203">
        <v>121370.799725</v>
      </c>
      <c r="L203">
        <v>-0.62491799999999997</v>
      </c>
      <c r="M203">
        <v>28.271753</v>
      </c>
      <c r="N203">
        <v>170.05551500000001</v>
      </c>
      <c r="O203">
        <v>25.24474</v>
      </c>
      <c r="P203">
        <f>$K$17</f>
        <v>-6.7850478182499998</v>
      </c>
      <c r="Q203">
        <f>J203-3872*P203</f>
        <v>278.60853026399855</v>
      </c>
      <c r="R203">
        <f>Q203/(2*M203*O203)</f>
        <v>0.1951824537671025</v>
      </c>
      <c r="S203">
        <f>R203*16.02</f>
        <v>3.1268229093489821</v>
      </c>
    </row>
    <row r="204" spans="8:19" x14ac:dyDescent="0.2">
      <c r="I204">
        <v>929.72419600000001</v>
      </c>
      <c r="J204">
        <v>-25991.874813999999</v>
      </c>
      <c r="K204">
        <v>121420.017509</v>
      </c>
      <c r="L204">
        <v>-0.57339899999999999</v>
      </c>
      <c r="M204">
        <v>28.273163</v>
      </c>
      <c r="N204">
        <v>170.11631700000001</v>
      </c>
      <c r="O204">
        <v>25.244693000000002</v>
      </c>
      <c r="P204">
        <f>$K$17</f>
        <v>-6.7850478182499998</v>
      </c>
      <c r="Q204">
        <f>J204-3872*P204</f>
        <v>279.8303382640006</v>
      </c>
      <c r="R204">
        <f>Q204/(2*M204*O204)</f>
        <v>0.19602899401079668</v>
      </c>
      <c r="S204">
        <f>R204*16.02</f>
        <v>3.1403844840529627</v>
      </c>
    </row>
    <row r="205" spans="8:19" x14ac:dyDescent="0.2">
      <c r="I205">
        <v>929.38575000000003</v>
      </c>
      <c r="J205">
        <v>-25992.09362</v>
      </c>
      <c r="K205">
        <v>121297.162815</v>
      </c>
      <c r="L205">
        <v>-0.603688</v>
      </c>
      <c r="M205">
        <v>28.272493999999998</v>
      </c>
      <c r="N205">
        <v>169.94452799999999</v>
      </c>
      <c r="O205">
        <v>25.245239999999999</v>
      </c>
      <c r="P205">
        <f>$K$17</f>
        <v>-6.7850478182499998</v>
      </c>
      <c r="Q205">
        <f>J205-3872*P205</f>
        <v>279.61153226399983</v>
      </c>
      <c r="R205">
        <f>Q205/(2*M205*O205)</f>
        <v>0.19587610497175492</v>
      </c>
      <c r="S205">
        <f>R205*16.02</f>
        <v>3.1379352016475139</v>
      </c>
    </row>
    <row r="206" spans="8:19" x14ac:dyDescent="0.2">
      <c r="S206" s="1">
        <f>AVERAGE(S201:S205)</f>
        <v>3.1299211276972807</v>
      </c>
    </row>
    <row r="207" spans="8:19" x14ac:dyDescent="0.2">
      <c r="H207" t="s">
        <v>1</v>
      </c>
      <c r="I207">
        <v>929.35991999999999</v>
      </c>
      <c r="J207">
        <v>-9783.6563470000001</v>
      </c>
      <c r="K207">
        <v>45453.877458000003</v>
      </c>
      <c r="L207">
        <v>-1.8789169999999999</v>
      </c>
      <c r="M207">
        <v>29.963450000000002</v>
      </c>
      <c r="N207">
        <v>120.30034499999999</v>
      </c>
      <c r="O207">
        <v>12.609932000000001</v>
      </c>
      <c r="P207">
        <f>$K$17</f>
        <v>-6.7850478182499998</v>
      </c>
      <c r="Q207">
        <f>J207-1464*P207</f>
        <v>149.65365891799956</v>
      </c>
      <c r="R207">
        <f>Q207/(2*M207*O207)</f>
        <v>0.19803993836817274</v>
      </c>
      <c r="S207">
        <f>R207*16.02</f>
        <v>3.1725998126581274</v>
      </c>
    </row>
    <row r="208" spans="8:19" x14ac:dyDescent="0.2">
      <c r="I208">
        <v>929.82298500000002</v>
      </c>
      <c r="J208">
        <v>-9783.6160070000005</v>
      </c>
      <c r="K208">
        <v>45459.376134999999</v>
      </c>
      <c r="L208">
        <v>-1.885346</v>
      </c>
      <c r="M208">
        <v>29.964130999999998</v>
      </c>
      <c r="N208">
        <v>120.306563</v>
      </c>
      <c r="O208">
        <v>12.610519</v>
      </c>
      <c r="P208">
        <f>$K$17</f>
        <v>-6.7850478182499998</v>
      </c>
      <c r="Q208">
        <f>J208-1464*P208</f>
        <v>149.69399891799912</v>
      </c>
      <c r="R208">
        <f>Q208/(2*M208*O208)</f>
        <v>0.19807959833967323</v>
      </c>
      <c r="S208">
        <f>R208*16.02</f>
        <v>3.1732351654015649</v>
      </c>
    </row>
    <row r="209" spans="8:19" x14ac:dyDescent="0.2">
      <c r="I209">
        <v>929.55298600000003</v>
      </c>
      <c r="J209">
        <v>-9783.6168849999995</v>
      </c>
      <c r="K209">
        <v>45462.896448</v>
      </c>
      <c r="L209">
        <v>-1.7093959999999999</v>
      </c>
      <c r="M209">
        <v>29.962776000000002</v>
      </c>
      <c r="N209">
        <v>120.320536</v>
      </c>
      <c r="O209">
        <v>12.610602</v>
      </c>
      <c r="P209">
        <f>$K$17</f>
        <v>-6.7850478182499998</v>
      </c>
      <c r="Q209">
        <f>J209-1464*P209</f>
        <v>149.6931209180002</v>
      </c>
      <c r="R209">
        <f>Q209/(2*M209*O209)</f>
        <v>0.19808609043668368</v>
      </c>
      <c r="S209">
        <f>R209*16.02</f>
        <v>3.1733391687956725</v>
      </c>
    </row>
    <row r="210" spans="8:19" x14ac:dyDescent="0.2">
      <c r="I210">
        <v>929.27354500000001</v>
      </c>
      <c r="J210">
        <v>-9783.8104970000004</v>
      </c>
      <c r="K210">
        <v>45431.054626999998</v>
      </c>
      <c r="L210">
        <v>-1.8453310000000001</v>
      </c>
      <c r="M210">
        <v>29.964041999999999</v>
      </c>
      <c r="N210">
        <v>120.23174400000001</v>
      </c>
      <c r="O210">
        <v>12.610542000000001</v>
      </c>
      <c r="P210">
        <f>$K$17</f>
        <v>-6.7850478182499998</v>
      </c>
      <c r="Q210">
        <f>J210-1464*P210</f>
        <v>149.49950891799926</v>
      </c>
      <c r="R210">
        <f>Q210/(2*M210*O210)</f>
        <v>0.19782247010001217</v>
      </c>
      <c r="S210">
        <f>R210*16.02</f>
        <v>3.1691159710021948</v>
      </c>
    </row>
    <row r="211" spans="8:19" x14ac:dyDescent="0.2">
      <c r="I211">
        <v>929.35070900000005</v>
      </c>
      <c r="J211">
        <v>-9783.0048179999994</v>
      </c>
      <c r="K211">
        <v>45467.757756999999</v>
      </c>
      <c r="L211">
        <v>-1.8230189999999999</v>
      </c>
      <c r="M211">
        <v>29.963746</v>
      </c>
      <c r="N211">
        <v>120.32905</v>
      </c>
      <c r="O211">
        <v>12.61065</v>
      </c>
      <c r="P211">
        <f>$K$17</f>
        <v>-6.7850478182499998</v>
      </c>
      <c r="Q211">
        <f>J211-1464*P211</f>
        <v>150.30518791800023</v>
      </c>
      <c r="R211">
        <f>Q211/(2*M211*O211)</f>
        <v>0.1988888313944398</v>
      </c>
      <c r="S211">
        <f>R211*16.02</f>
        <v>3.1861990789389254</v>
      </c>
    </row>
    <row r="212" spans="8:19" x14ac:dyDescent="0.2">
      <c r="S212" s="1">
        <f>AVERAGE(S207:S211)</f>
        <v>3.1748978393592968</v>
      </c>
    </row>
    <row r="213" spans="8:19" x14ac:dyDescent="0.2">
      <c r="H213" t="s">
        <v>0</v>
      </c>
      <c r="I213">
        <v>929.81052299999999</v>
      </c>
      <c r="J213">
        <v>-16855.354370000001</v>
      </c>
      <c r="K213">
        <v>78630.139603999996</v>
      </c>
      <c r="L213">
        <v>-1.1988220000000001</v>
      </c>
      <c r="M213">
        <v>32.198070999999999</v>
      </c>
      <c r="N213">
        <v>129.05413100000001</v>
      </c>
      <c r="O213">
        <v>18.922896999999999</v>
      </c>
      <c r="P213">
        <f>$K$17</f>
        <v>-6.7850478182499998</v>
      </c>
      <c r="Q213">
        <f>J213-2520*P213</f>
        <v>242.96613198999694</v>
      </c>
      <c r="R213">
        <f>Q213/(2*M213*O213)</f>
        <v>0.1993876546858315</v>
      </c>
      <c r="S213">
        <f>R213*16.02</f>
        <v>3.1941902280670207</v>
      </c>
    </row>
    <row r="214" spans="8:19" x14ac:dyDescent="0.2">
      <c r="I214">
        <v>929.57407799999999</v>
      </c>
      <c r="J214">
        <v>-16855.631681999999</v>
      </c>
      <c r="K214">
        <v>78460.823910000006</v>
      </c>
      <c r="L214">
        <v>-1.141079</v>
      </c>
      <c r="M214">
        <v>32.197056000000003</v>
      </c>
      <c r="N214">
        <v>128.783095</v>
      </c>
      <c r="O214">
        <v>18.922485000000002</v>
      </c>
      <c r="P214">
        <f>$K$17</f>
        <v>-6.7850478182499998</v>
      </c>
      <c r="Q214">
        <f>J214-2520*P214</f>
        <v>242.68881998999859</v>
      </c>
      <c r="R214">
        <f>Q214/(2*M214*O214)</f>
        <v>0.19917069635122545</v>
      </c>
      <c r="S214">
        <f>R214*16.02</f>
        <v>3.1907145555466316</v>
      </c>
    </row>
    <row r="215" spans="8:19" x14ac:dyDescent="0.2">
      <c r="I215">
        <v>929.36669500000005</v>
      </c>
      <c r="J215">
        <v>-16855.612206000002</v>
      </c>
      <c r="K215">
        <v>78592.252689999994</v>
      </c>
      <c r="L215">
        <v>-1.184091</v>
      </c>
      <c r="M215">
        <v>32.198118999999998</v>
      </c>
      <c r="N215">
        <v>128.99508399999999</v>
      </c>
      <c r="O215">
        <v>18.922405999999999</v>
      </c>
      <c r="P215">
        <f>$K$17</f>
        <v>-6.7850478182499998</v>
      </c>
      <c r="Q215">
        <f>J215-2520*P215</f>
        <v>242.70829598999626</v>
      </c>
      <c r="R215">
        <f>Q215/(2*M215*O215)</f>
        <v>0.19918093552893812</v>
      </c>
      <c r="S215">
        <f>R215*16.02</f>
        <v>3.1908785871735885</v>
      </c>
    </row>
    <row r="216" spans="8:19" x14ac:dyDescent="0.2">
      <c r="I216">
        <v>929.42055700000003</v>
      </c>
      <c r="J216">
        <v>-16855.516173</v>
      </c>
      <c r="K216">
        <v>78624.579362999997</v>
      </c>
      <c r="L216">
        <v>-1.1655740000000001</v>
      </c>
      <c r="M216">
        <v>32.197977999999999</v>
      </c>
      <c r="N216">
        <v>129.04542699999999</v>
      </c>
      <c r="O216">
        <v>18.922889000000001</v>
      </c>
      <c r="P216">
        <f>$K$17</f>
        <v>-6.7850478182499998</v>
      </c>
      <c r="Q216">
        <f>J216-2520*P216</f>
        <v>242.80432898999788</v>
      </c>
      <c r="R216">
        <f>Q216/(2*M216*O216)</f>
        <v>0.19925553248250241</v>
      </c>
      <c r="S216">
        <f>R216*16.02</f>
        <v>3.1920736303696886</v>
      </c>
    </row>
    <row r="217" spans="8:19" x14ac:dyDescent="0.2">
      <c r="I217">
        <v>929.60682799999995</v>
      </c>
      <c r="J217">
        <v>-16855.203288000001</v>
      </c>
      <c r="K217">
        <v>78574.487664999993</v>
      </c>
      <c r="L217">
        <v>-1.1327970000000001</v>
      </c>
      <c r="M217">
        <v>32.196032000000002</v>
      </c>
      <c r="N217">
        <v>128.96794800000001</v>
      </c>
      <c r="O217">
        <v>18.923337</v>
      </c>
      <c r="P217">
        <f>$K$17</f>
        <v>-6.7850478182499998</v>
      </c>
      <c r="Q217">
        <f>J217-2520*P217</f>
        <v>243.11721398999725</v>
      </c>
      <c r="R217">
        <f>Q217/(2*M217*O217)</f>
        <v>0.19951963452128849</v>
      </c>
      <c r="S217">
        <f>R217*16.02</f>
        <v>3.1963045450310417</v>
      </c>
    </row>
    <row r="218" spans="8:19" x14ac:dyDescent="0.2">
      <c r="S218" s="1">
        <f>AVERAGE(S213:S217)</f>
        <v>3.1928323092375943</v>
      </c>
    </row>
    <row r="219" spans="8:19" x14ac:dyDescent="0.2">
      <c r="H219">
        <v>100</v>
      </c>
      <c r="I219">
        <v>867.29352600000004</v>
      </c>
      <c r="J219">
        <v>-5500.4541330000002</v>
      </c>
      <c r="K219">
        <v>15523.938806</v>
      </c>
      <c r="L219">
        <v>-4.900347</v>
      </c>
      <c r="M219">
        <v>15.761815</v>
      </c>
      <c r="N219">
        <v>15.762071000000001</v>
      </c>
      <c r="O219">
        <v>62.486100999999998</v>
      </c>
      <c r="P219">
        <f>$K$17</f>
        <v>-6.7850478182499998</v>
      </c>
      <c r="Q219">
        <f>J219-825*P219</f>
        <v>97.210317056249551</v>
      </c>
      <c r="R219">
        <f>Q219/(2*M219*N219)</f>
        <v>0.19564234455197638</v>
      </c>
      <c r="S219">
        <f>R219*16.02</f>
        <v>3.1341903597226617</v>
      </c>
    </row>
    <row r="220" spans="8:19" x14ac:dyDescent="0.2">
      <c r="I220">
        <v>867.12978499999997</v>
      </c>
      <c r="J220">
        <v>-5500.4294030000001</v>
      </c>
      <c r="K220">
        <v>15523.212699</v>
      </c>
      <c r="L220">
        <v>-4.8774090000000001</v>
      </c>
      <c r="M220">
        <v>15.761661999999999</v>
      </c>
      <c r="N220">
        <v>15.761638</v>
      </c>
      <c r="O220">
        <v>62.485498999999997</v>
      </c>
      <c r="P220">
        <f>$K$17</f>
        <v>-6.7850478182499998</v>
      </c>
      <c r="Q220">
        <f>J220-825*P220</f>
        <v>97.235047056249641</v>
      </c>
      <c r="R220">
        <f>Q220/(2*M220*N220)</f>
        <v>0.19569939101365652</v>
      </c>
      <c r="S220">
        <f>R220*16.02</f>
        <v>3.1351042440387773</v>
      </c>
    </row>
    <row r="221" spans="8:19" x14ac:dyDescent="0.2">
      <c r="I221">
        <v>866.89832200000001</v>
      </c>
      <c r="J221">
        <v>-5500.3514409999998</v>
      </c>
      <c r="K221">
        <v>15535.490779</v>
      </c>
      <c r="L221">
        <v>-4.7109259999999997</v>
      </c>
      <c r="M221">
        <v>15.762121</v>
      </c>
      <c r="N221">
        <v>15.761823</v>
      </c>
      <c r="O221">
        <v>62.532367000000001</v>
      </c>
      <c r="P221">
        <f>$K$17</f>
        <v>-6.7850478182499998</v>
      </c>
      <c r="Q221">
        <f>J221-825*P221</f>
        <v>97.313009056249939</v>
      </c>
      <c r="R221">
        <f>Q221/(2*M221*N221)</f>
        <v>0.19584829848584989</v>
      </c>
      <c r="S221">
        <f>R221*16.02</f>
        <v>3.1374897417433152</v>
      </c>
    </row>
    <row r="222" spans="8:19" x14ac:dyDescent="0.2">
      <c r="I222">
        <v>867.25198</v>
      </c>
      <c r="J222">
        <v>-5500.5737600000002</v>
      </c>
      <c r="K222">
        <v>15528.084558</v>
      </c>
      <c r="L222">
        <v>-5.0648790000000004</v>
      </c>
      <c r="M222">
        <v>15.762074999999999</v>
      </c>
      <c r="N222">
        <v>15.762079</v>
      </c>
      <c r="O222">
        <v>62.501725</v>
      </c>
      <c r="P222">
        <f>$K$17</f>
        <v>-6.7850478182499998</v>
      </c>
      <c r="Q222">
        <f>J222-825*P222</f>
        <v>97.090690056249514</v>
      </c>
      <c r="R222">
        <f>Q222/(2*M222*N222)</f>
        <v>0.19539826473553948</v>
      </c>
      <c r="S222">
        <f>R222*16.02</f>
        <v>3.1302802010633424</v>
      </c>
    </row>
    <row r="223" spans="8:19" x14ac:dyDescent="0.2">
      <c r="I223">
        <v>867.25369999999998</v>
      </c>
      <c r="J223">
        <v>-5500.1872910000002</v>
      </c>
      <c r="K223">
        <v>15579.824621</v>
      </c>
      <c r="L223">
        <v>-4.996143</v>
      </c>
      <c r="M223">
        <v>15.761696000000001</v>
      </c>
      <c r="N223">
        <v>15.761929</v>
      </c>
      <c r="O223">
        <v>62.712091000000001</v>
      </c>
      <c r="P223">
        <f>$K$17</f>
        <v>-6.7850478182499998</v>
      </c>
      <c r="Q223">
        <f>J223-825*P223</f>
        <v>97.477159056249548</v>
      </c>
      <c r="R223">
        <f>Q223/(2*M223*N223)</f>
        <v>0.19618263069055125</v>
      </c>
      <c r="S223">
        <f>R223*16.02</f>
        <v>3.1428457436626309</v>
      </c>
    </row>
    <row r="224" spans="8:19" x14ac:dyDescent="0.2">
      <c r="S224" s="1">
        <f>AVERAGE(S219:S223)</f>
        <v>3.1359820580461455</v>
      </c>
    </row>
    <row r="225" spans="8:19" x14ac:dyDescent="0.2">
      <c r="H225">
        <v>110</v>
      </c>
      <c r="I225">
        <v>866.57671300000004</v>
      </c>
      <c r="J225">
        <v>-12089.860809</v>
      </c>
      <c r="K225">
        <v>31486.535824999999</v>
      </c>
      <c r="L225">
        <v>-2.2318690000000001</v>
      </c>
      <c r="M225">
        <v>89.268772999999996</v>
      </c>
      <c r="N225">
        <v>22.358677</v>
      </c>
      <c r="O225">
        <v>15.775370000000001</v>
      </c>
      <c r="P225">
        <f>$K$17</f>
        <v>-6.7850478182499998</v>
      </c>
      <c r="Q225">
        <f>J225-1800*P225</f>
        <v>123.22526384999946</v>
      </c>
      <c r="R225">
        <f>Q225/(2*O225*N225)</f>
        <v>0.17468037071228174</v>
      </c>
      <c r="S225">
        <f>R225*16.02</f>
        <v>2.7983795388107535</v>
      </c>
    </row>
    <row r="226" spans="8:19" x14ac:dyDescent="0.2">
      <c r="I226">
        <v>866.67049599999996</v>
      </c>
      <c r="J226">
        <v>-12089.757801</v>
      </c>
      <c r="K226">
        <v>31549.391510000001</v>
      </c>
      <c r="L226">
        <v>-2.5491649999999999</v>
      </c>
      <c r="M226">
        <v>89.445700000000002</v>
      </c>
      <c r="N226">
        <v>22.358447000000002</v>
      </c>
      <c r="O226">
        <v>15.775758</v>
      </c>
      <c r="P226">
        <f>$K$17</f>
        <v>-6.7850478182499998</v>
      </c>
      <c r="Q226">
        <f>J226-1800*P226</f>
        <v>123.32827184999951</v>
      </c>
      <c r="R226">
        <f>Q226/(2*O226*N226)</f>
        <v>0.17482389028928239</v>
      </c>
      <c r="S226">
        <f>R226*16.02</f>
        <v>2.8006787224343039</v>
      </c>
    </row>
    <row r="227" spans="8:19" x14ac:dyDescent="0.2">
      <c r="I227">
        <v>866.80040899999995</v>
      </c>
      <c r="J227">
        <v>-12089.442096999999</v>
      </c>
      <c r="K227">
        <v>31532.970434999999</v>
      </c>
      <c r="L227">
        <v>-2.1832530000000001</v>
      </c>
      <c r="M227">
        <v>89.401194000000004</v>
      </c>
      <c r="N227">
        <v>22.358832</v>
      </c>
      <c r="O227">
        <v>15.775124</v>
      </c>
      <c r="P227">
        <f>$K$17</f>
        <v>-6.7850478182499998</v>
      </c>
      <c r="Q227">
        <f>J227-1800*P227</f>
        <v>123.64397585000006</v>
      </c>
      <c r="R227">
        <f>Q227/(2*O227*N227)</f>
        <v>0.17527544222267363</v>
      </c>
      <c r="S227">
        <f>R227*16.02</f>
        <v>2.8079125844072315</v>
      </c>
    </row>
    <row r="228" spans="8:19" x14ac:dyDescent="0.2">
      <c r="I228">
        <v>867.11183900000003</v>
      </c>
      <c r="J228">
        <v>-12089.546032</v>
      </c>
      <c r="K228">
        <v>31562.416472000001</v>
      </c>
      <c r="L228">
        <v>-2.4721129999999998</v>
      </c>
      <c r="M228">
        <v>89.482439999999997</v>
      </c>
      <c r="N228">
        <v>22.358819</v>
      </c>
      <c r="O228">
        <v>15.775529000000001</v>
      </c>
      <c r="P228">
        <f>$K$17</f>
        <v>-6.7850478182499998</v>
      </c>
      <c r="Q228">
        <f>J228-1800*P228</f>
        <v>123.54004084999906</v>
      </c>
      <c r="R228">
        <f>Q228/(2*O228*N228)</f>
        <v>0.17512371167950272</v>
      </c>
      <c r="S228">
        <f>R228*16.02</f>
        <v>2.8054818611056334</v>
      </c>
    </row>
    <row r="229" spans="8:19" x14ac:dyDescent="0.2">
      <c r="I229">
        <v>867.10107300000004</v>
      </c>
      <c r="J229">
        <v>-12089.768480999999</v>
      </c>
      <c r="K229">
        <v>31474.791687000001</v>
      </c>
      <c r="L229">
        <v>-2.4232939999999998</v>
      </c>
      <c r="M229">
        <v>89.235851999999994</v>
      </c>
      <c r="N229">
        <v>22.358720999999999</v>
      </c>
      <c r="O229">
        <v>15.775271999999999</v>
      </c>
      <c r="P229">
        <f>$K$17</f>
        <v>-6.7850478182499998</v>
      </c>
      <c r="Q229">
        <f>J229-1800*P229</f>
        <v>123.3175918500001</v>
      </c>
      <c r="R229">
        <f>Q229/(2*O229*N229)</f>
        <v>0.17481199402197281</v>
      </c>
      <c r="S229">
        <f>R229*16.02</f>
        <v>2.8004881442320042</v>
      </c>
    </row>
    <row r="230" spans="8:19" x14ac:dyDescent="0.2">
      <c r="S230" s="1">
        <f>AVERAGE(S225:S229)</f>
        <v>2.8025881701979851</v>
      </c>
    </row>
    <row r="231" spans="8:19" x14ac:dyDescent="0.2">
      <c r="H231">
        <v>111</v>
      </c>
      <c r="I231">
        <v>867.10377000000005</v>
      </c>
      <c r="J231">
        <v>-18166.385672</v>
      </c>
      <c r="K231">
        <v>48499.068468999998</v>
      </c>
      <c r="L231">
        <v>-1.490302</v>
      </c>
      <c r="M231">
        <v>87.595994000000005</v>
      </c>
      <c r="N231">
        <v>17.879811</v>
      </c>
      <c r="O231">
        <v>30.966093999999998</v>
      </c>
      <c r="P231">
        <f>$K$17</f>
        <v>-6.7850478182499998</v>
      </c>
      <c r="Q231">
        <f>J231-2711*P231</f>
        <v>227.87896327575072</v>
      </c>
      <c r="R231">
        <f>Q231/(2*N231*O231)</f>
        <v>0.20579029408272306</v>
      </c>
      <c r="S231">
        <f>R231*16.02</f>
        <v>3.2967605112052234</v>
      </c>
    </row>
    <row r="232" spans="8:19" x14ac:dyDescent="0.2">
      <c r="I232">
        <v>866.81940499999996</v>
      </c>
      <c r="J232">
        <v>-18166.717280000001</v>
      </c>
      <c r="K232">
        <v>48482.217332</v>
      </c>
      <c r="L232">
        <v>-1.4162490000000001</v>
      </c>
      <c r="M232">
        <v>87.563592999999997</v>
      </c>
      <c r="N232">
        <v>17.881119999999999</v>
      </c>
      <c r="O232">
        <v>30.964521999999999</v>
      </c>
      <c r="P232">
        <f>$K$17</f>
        <v>-6.7850478182499998</v>
      </c>
      <c r="Q232">
        <f>J232-2711*P232</f>
        <v>227.54735527575031</v>
      </c>
      <c r="R232">
        <f>Q232/(2*N232*O232)</f>
        <v>0.20548621782005799</v>
      </c>
      <c r="S232">
        <f>R232*16.02</f>
        <v>3.2918892094773291</v>
      </c>
    </row>
    <row r="233" spans="8:19" x14ac:dyDescent="0.2">
      <c r="I233">
        <v>866.859647</v>
      </c>
      <c r="J233">
        <v>-18166.638158000002</v>
      </c>
      <c r="K233">
        <v>48549.888897999997</v>
      </c>
      <c r="L233">
        <v>-1.5024459999999999</v>
      </c>
      <c r="M233">
        <v>87.688140000000004</v>
      </c>
      <c r="N233">
        <v>17.879836999999998</v>
      </c>
      <c r="O233">
        <v>30.965921999999999</v>
      </c>
      <c r="P233">
        <f>$K$17</f>
        <v>-6.7850478182499998</v>
      </c>
      <c r="Q233">
        <f>J233-2711*P233</f>
        <v>227.62647727574949</v>
      </c>
      <c r="R233">
        <f>Q233/(2*N233*O233)</f>
        <v>0.20556312482481787</v>
      </c>
      <c r="S233">
        <f>R233*16.02</f>
        <v>3.2931212596935819</v>
      </c>
    </row>
    <row r="234" spans="8:19" x14ac:dyDescent="0.2">
      <c r="I234">
        <v>866.93823599999996</v>
      </c>
      <c r="J234">
        <v>-18166.955163999999</v>
      </c>
      <c r="K234">
        <v>48497.945096000003</v>
      </c>
      <c r="L234">
        <v>-1.5268919999999999</v>
      </c>
      <c r="M234">
        <v>87.591841000000002</v>
      </c>
      <c r="N234">
        <v>17.880642000000002</v>
      </c>
      <c r="O234">
        <v>30.965406000000002</v>
      </c>
      <c r="P234">
        <f>$K$17</f>
        <v>-6.7850478182499998</v>
      </c>
      <c r="Q234">
        <f>J234-2711*P234</f>
        <v>227.309471275752</v>
      </c>
      <c r="R234">
        <f>Q234/(2*N234*O234)</f>
        <v>0.20527102435607494</v>
      </c>
      <c r="S234">
        <f>R234*16.02</f>
        <v>3.2884418101843207</v>
      </c>
    </row>
    <row r="235" spans="8:19" x14ac:dyDescent="0.2">
      <c r="I235">
        <v>867.00170800000001</v>
      </c>
      <c r="J235">
        <v>-18166.767446999998</v>
      </c>
      <c r="K235">
        <v>48512.662989999997</v>
      </c>
      <c r="L235">
        <v>-1.4524550000000001</v>
      </c>
      <c r="M235">
        <v>87.618329000000003</v>
      </c>
      <c r="N235">
        <v>17.880019999999998</v>
      </c>
      <c r="O235">
        <v>30.966515000000001</v>
      </c>
      <c r="P235">
        <f>$K$17</f>
        <v>-6.7850478182499998</v>
      </c>
      <c r="Q235">
        <f>J235-2711*P235</f>
        <v>227.49718827575271</v>
      </c>
      <c r="R235">
        <f>Q235/(2*N235*O235)</f>
        <v>0.20544033061374958</v>
      </c>
      <c r="S235">
        <f>R235*16.02</f>
        <v>3.2911540964322681</v>
      </c>
    </row>
    <row r="236" spans="8:19" x14ac:dyDescent="0.2">
      <c r="S236" s="1">
        <f>AVERAGE(S231:S235)</f>
        <v>3.2922733773985442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106"/>
  <sheetViews>
    <sheetView tabSelected="1" workbookViewId="0">
      <selection activeCell="L39" sqref="L39"/>
    </sheetView>
  </sheetViews>
  <sheetFormatPr baseColWidth="10" defaultRowHeight="16" x14ac:dyDescent="0.2"/>
  <sheetData>
    <row r="1" spans="2:28" x14ac:dyDescent="0.2">
      <c r="B1">
        <v>1</v>
      </c>
      <c r="D1">
        <v>2</v>
      </c>
      <c r="G1">
        <v>1</v>
      </c>
      <c r="I1">
        <v>2</v>
      </c>
      <c r="M1" t="s">
        <v>47</v>
      </c>
    </row>
    <row r="2" spans="2:28" x14ac:dyDescent="0.2">
      <c r="B2" t="s">
        <v>46</v>
      </c>
      <c r="C2" t="s">
        <v>45</v>
      </c>
      <c r="D2" t="s">
        <v>46</v>
      </c>
      <c r="E2" t="s">
        <v>45</v>
      </c>
      <c r="G2" t="s">
        <v>46</v>
      </c>
      <c r="H2" t="s">
        <v>45</v>
      </c>
      <c r="I2" t="s">
        <v>46</v>
      </c>
      <c r="J2" t="s">
        <v>45</v>
      </c>
      <c r="M2" t="s">
        <v>41</v>
      </c>
      <c r="N2" s="2">
        <v>4.1666666666666664E-2</v>
      </c>
      <c r="O2" t="s">
        <v>44</v>
      </c>
      <c r="P2" t="s">
        <v>43</v>
      </c>
      <c r="Q2" t="s">
        <v>41</v>
      </c>
      <c r="R2" s="2">
        <v>4.1666666666666664E-2</v>
      </c>
      <c r="S2" t="s">
        <v>44</v>
      </c>
      <c r="T2" t="s">
        <v>43</v>
      </c>
      <c r="U2" t="s">
        <v>41</v>
      </c>
      <c r="V2" s="2">
        <v>4.1666666666666664E-2</v>
      </c>
      <c r="W2" t="s">
        <v>44</v>
      </c>
      <c r="X2" t="s">
        <v>43</v>
      </c>
      <c r="Y2" t="s">
        <v>41</v>
      </c>
      <c r="Z2" s="2">
        <v>4.1666666666666664E-2</v>
      </c>
      <c r="AA2" t="s">
        <v>44</v>
      </c>
      <c r="AB2" t="s">
        <v>43</v>
      </c>
    </row>
    <row r="3" spans="2:28" x14ac:dyDescent="0.2">
      <c r="B3">
        <v>-87.368499999999997</v>
      </c>
      <c r="C3">
        <v>2</v>
      </c>
      <c r="D3">
        <v>-87.374700000000004</v>
      </c>
      <c r="E3">
        <v>4</v>
      </c>
      <c r="G3">
        <v>-90.127499999999998</v>
      </c>
      <c r="H3">
        <v>1</v>
      </c>
      <c r="I3">
        <v>-90.133899999999997</v>
      </c>
      <c r="J3">
        <v>1</v>
      </c>
      <c r="M3" t="s">
        <v>41</v>
      </c>
      <c r="N3" s="2">
        <v>8.3333333333333329E-2</v>
      </c>
      <c r="O3" t="s">
        <v>42</v>
      </c>
      <c r="Q3" t="s">
        <v>41</v>
      </c>
      <c r="R3" s="2">
        <v>8.3333333333333329E-2</v>
      </c>
      <c r="S3" t="s">
        <v>42</v>
      </c>
      <c r="U3" t="s">
        <v>41</v>
      </c>
      <c r="V3" s="2">
        <v>8.3333333333333329E-2</v>
      </c>
      <c r="W3" t="s">
        <v>42</v>
      </c>
      <c r="Y3" t="s">
        <v>41</v>
      </c>
      <c r="Z3" s="2">
        <v>8.3333333333333329E-2</v>
      </c>
      <c r="AA3" t="s">
        <v>42</v>
      </c>
    </row>
    <row r="4" spans="2:28" x14ac:dyDescent="0.2">
      <c r="B4">
        <v>-78.171800000000005</v>
      </c>
      <c r="C4">
        <v>3</v>
      </c>
      <c r="D4">
        <v>-78.177300000000002</v>
      </c>
      <c r="E4">
        <v>3</v>
      </c>
      <c r="G4">
        <v>-86.448800000000006</v>
      </c>
      <c r="H4">
        <v>1</v>
      </c>
      <c r="I4">
        <v>-86.454899999999995</v>
      </c>
      <c r="J4">
        <v>2</v>
      </c>
      <c r="M4" t="s">
        <v>41</v>
      </c>
      <c r="N4" s="2">
        <v>0.125</v>
      </c>
      <c r="O4" t="s">
        <v>40</v>
      </c>
      <c r="Q4" t="s">
        <v>41</v>
      </c>
      <c r="R4" s="2">
        <v>0.125</v>
      </c>
      <c r="S4" t="s">
        <v>40</v>
      </c>
      <c r="U4" t="s">
        <v>41</v>
      </c>
      <c r="V4" s="2">
        <v>0.125</v>
      </c>
      <c r="W4" t="s">
        <v>40</v>
      </c>
      <c r="Y4" t="s">
        <v>41</v>
      </c>
      <c r="Z4" s="2">
        <v>0.125</v>
      </c>
      <c r="AA4" t="s">
        <v>40</v>
      </c>
    </row>
    <row r="5" spans="2:28" x14ac:dyDescent="0.2">
      <c r="B5">
        <v>-68.975099999999998</v>
      </c>
      <c r="C5">
        <v>5</v>
      </c>
      <c r="D5">
        <v>-68.98</v>
      </c>
      <c r="E5">
        <v>5</v>
      </c>
      <c r="G5">
        <v>-82.770099999999999</v>
      </c>
      <c r="H5">
        <v>0</v>
      </c>
      <c r="I5">
        <v>-82.775999999999996</v>
      </c>
      <c r="J5">
        <v>2</v>
      </c>
      <c r="N5" s="2"/>
      <c r="R5" s="2"/>
      <c r="V5" s="2"/>
      <c r="Z5" s="2"/>
    </row>
    <row r="6" spans="2:28" x14ac:dyDescent="0.2">
      <c r="B6">
        <v>-59.778399999999998</v>
      </c>
      <c r="C6">
        <v>4</v>
      </c>
      <c r="D6">
        <v>-59.782699999999998</v>
      </c>
      <c r="E6">
        <v>3</v>
      </c>
      <c r="G6">
        <v>-79.091499999999996</v>
      </c>
      <c r="H6">
        <v>3</v>
      </c>
      <c r="I6">
        <v>-79.097099999999998</v>
      </c>
      <c r="J6">
        <v>2</v>
      </c>
      <c r="M6">
        <v>0</v>
      </c>
      <c r="N6">
        <v>0.05</v>
      </c>
      <c r="O6">
        <v>0</v>
      </c>
      <c r="Q6">
        <v>0</v>
      </c>
      <c r="R6">
        <v>0.05</v>
      </c>
      <c r="S6">
        <v>0</v>
      </c>
      <c r="U6">
        <v>0</v>
      </c>
      <c r="V6">
        <v>0.1</v>
      </c>
      <c r="W6">
        <v>0</v>
      </c>
      <c r="Y6">
        <v>0</v>
      </c>
      <c r="Z6">
        <v>0.1</v>
      </c>
      <c r="AA6">
        <v>0</v>
      </c>
    </row>
    <row r="7" spans="2:28" x14ac:dyDescent="0.2">
      <c r="B7">
        <v>-50.581800000000001</v>
      </c>
      <c r="C7">
        <v>3</v>
      </c>
      <c r="D7">
        <v>-50.585299999999997</v>
      </c>
      <c r="E7">
        <v>14</v>
      </c>
      <c r="G7">
        <v>-75.412800000000004</v>
      </c>
      <c r="H7">
        <v>0</v>
      </c>
      <c r="I7">
        <v>-75.418099999999995</v>
      </c>
      <c r="J7">
        <v>0</v>
      </c>
      <c r="M7">
        <v>1</v>
      </c>
      <c r="N7">
        <v>0.15</v>
      </c>
      <c r="O7">
        <v>0</v>
      </c>
      <c r="Q7">
        <v>1</v>
      </c>
      <c r="R7">
        <v>0.15</v>
      </c>
      <c r="S7">
        <v>0</v>
      </c>
      <c r="U7">
        <v>1</v>
      </c>
      <c r="V7">
        <v>0.3</v>
      </c>
      <c r="W7">
        <v>0</v>
      </c>
      <c r="Y7">
        <v>1</v>
      </c>
      <c r="Z7">
        <v>0.3</v>
      </c>
      <c r="AA7">
        <v>0</v>
      </c>
    </row>
    <row r="8" spans="2:28" x14ac:dyDescent="0.2">
      <c r="B8">
        <v>-41.385100000000001</v>
      </c>
      <c r="C8">
        <v>5</v>
      </c>
      <c r="D8">
        <v>-41.387999999999998</v>
      </c>
      <c r="E8">
        <v>6</v>
      </c>
      <c r="G8">
        <v>-71.734099999999998</v>
      </c>
      <c r="H8">
        <v>1</v>
      </c>
      <c r="I8">
        <v>-71.739199999999997</v>
      </c>
      <c r="J8">
        <v>0</v>
      </c>
      <c r="M8">
        <v>2</v>
      </c>
      <c r="N8">
        <v>0.25</v>
      </c>
      <c r="O8">
        <v>0</v>
      </c>
      <c r="Q8">
        <v>2</v>
      </c>
      <c r="R8">
        <v>0.25</v>
      </c>
      <c r="S8">
        <v>0</v>
      </c>
      <c r="U8">
        <v>2</v>
      </c>
      <c r="V8">
        <v>0.5</v>
      </c>
      <c r="W8">
        <v>0</v>
      </c>
      <c r="Y8">
        <v>2</v>
      </c>
      <c r="Z8">
        <v>0.5</v>
      </c>
      <c r="AA8">
        <v>0</v>
      </c>
    </row>
    <row r="9" spans="2:28" x14ac:dyDescent="0.2">
      <c r="B9">
        <v>-32.188400000000001</v>
      </c>
      <c r="C9">
        <v>3</v>
      </c>
      <c r="D9">
        <v>-32.1907</v>
      </c>
      <c r="E9">
        <v>3</v>
      </c>
      <c r="G9">
        <v>-68.055499999999995</v>
      </c>
      <c r="H9">
        <v>3</v>
      </c>
      <c r="I9">
        <v>-68.060299999999998</v>
      </c>
      <c r="J9">
        <v>4</v>
      </c>
      <c r="M9">
        <v>3</v>
      </c>
      <c r="N9">
        <v>0.35</v>
      </c>
      <c r="O9">
        <v>0</v>
      </c>
      <c r="Q9">
        <v>3</v>
      </c>
      <c r="R9">
        <v>0.35</v>
      </c>
      <c r="S9">
        <v>0</v>
      </c>
      <c r="U9">
        <v>3</v>
      </c>
      <c r="V9">
        <v>0.7</v>
      </c>
      <c r="W9">
        <v>0</v>
      </c>
      <c r="Y9">
        <v>3</v>
      </c>
      <c r="Z9">
        <v>0.7</v>
      </c>
      <c r="AA9">
        <v>0</v>
      </c>
    </row>
    <row r="10" spans="2:28" x14ac:dyDescent="0.2">
      <c r="B10">
        <v>-22.991700000000002</v>
      </c>
      <c r="C10">
        <v>3</v>
      </c>
      <c r="D10">
        <v>-22.993300000000001</v>
      </c>
      <c r="E10">
        <v>5</v>
      </c>
      <c r="G10">
        <v>-64.376800000000003</v>
      </c>
      <c r="H10">
        <v>1</v>
      </c>
      <c r="I10">
        <v>-64.381299999999996</v>
      </c>
      <c r="J10">
        <v>1</v>
      </c>
      <c r="M10">
        <v>4</v>
      </c>
      <c r="N10">
        <v>0.45</v>
      </c>
      <c r="O10">
        <v>0</v>
      </c>
      <c r="Q10">
        <v>4</v>
      </c>
      <c r="R10">
        <v>0.45</v>
      </c>
      <c r="S10">
        <v>0</v>
      </c>
      <c r="U10">
        <v>4</v>
      </c>
      <c r="V10">
        <v>0.9</v>
      </c>
      <c r="W10">
        <v>0</v>
      </c>
      <c r="Y10">
        <v>4</v>
      </c>
      <c r="Z10">
        <v>0.9</v>
      </c>
      <c r="AA10">
        <v>0</v>
      </c>
    </row>
    <row r="11" spans="2:28" x14ac:dyDescent="0.2">
      <c r="B11">
        <v>-13.795</v>
      </c>
      <c r="C11">
        <v>5</v>
      </c>
      <c r="D11">
        <v>-13.795999999999999</v>
      </c>
      <c r="E11">
        <v>6</v>
      </c>
      <c r="G11">
        <v>-60.698099999999997</v>
      </c>
      <c r="H11">
        <v>2</v>
      </c>
      <c r="I11">
        <v>-60.702399999999997</v>
      </c>
      <c r="J11">
        <v>2</v>
      </c>
      <c r="M11">
        <v>5</v>
      </c>
      <c r="N11">
        <v>0.55000000000000004</v>
      </c>
      <c r="O11">
        <v>0</v>
      </c>
      <c r="Q11">
        <v>5</v>
      </c>
      <c r="R11">
        <v>0.55000000000000004</v>
      </c>
      <c r="S11">
        <v>0</v>
      </c>
      <c r="U11">
        <v>5</v>
      </c>
      <c r="V11">
        <v>1.1000000000000001</v>
      </c>
      <c r="W11">
        <v>0</v>
      </c>
      <c r="Y11">
        <v>5</v>
      </c>
      <c r="Z11">
        <v>1.1000000000000001</v>
      </c>
      <c r="AA11">
        <v>0</v>
      </c>
    </row>
    <row r="12" spans="2:28" x14ac:dyDescent="0.2">
      <c r="B12">
        <v>-4.5983400000000003</v>
      </c>
      <c r="C12">
        <v>1</v>
      </c>
      <c r="D12">
        <v>-4.5986700000000003</v>
      </c>
      <c r="E12">
        <v>0</v>
      </c>
      <c r="G12">
        <v>-57.019399999999997</v>
      </c>
      <c r="H12">
        <v>2</v>
      </c>
      <c r="I12">
        <v>-57.023499999999999</v>
      </c>
      <c r="J12">
        <v>1</v>
      </c>
      <c r="M12">
        <v>6</v>
      </c>
      <c r="N12">
        <v>0.65</v>
      </c>
      <c r="O12">
        <v>0</v>
      </c>
      <c r="Q12">
        <v>6</v>
      </c>
      <c r="R12">
        <v>0.65</v>
      </c>
      <c r="S12">
        <v>0</v>
      </c>
      <c r="U12">
        <v>6</v>
      </c>
      <c r="V12">
        <v>1.3</v>
      </c>
      <c r="W12">
        <v>0</v>
      </c>
      <c r="Y12">
        <v>6</v>
      </c>
      <c r="Z12">
        <v>1.3</v>
      </c>
      <c r="AA12">
        <v>0</v>
      </c>
    </row>
    <row r="13" spans="2:28" x14ac:dyDescent="0.2">
      <c r="B13">
        <v>4.5983400000000003</v>
      </c>
      <c r="C13">
        <v>6</v>
      </c>
      <c r="D13">
        <v>4.5986599999999997</v>
      </c>
      <c r="E13">
        <v>12</v>
      </c>
      <c r="G13">
        <v>-53.340800000000002</v>
      </c>
      <c r="H13">
        <v>0</v>
      </c>
      <c r="I13">
        <v>-53.344499999999996</v>
      </c>
      <c r="J13">
        <v>3</v>
      </c>
      <c r="M13">
        <v>7</v>
      </c>
      <c r="N13">
        <v>0.75</v>
      </c>
      <c r="O13">
        <v>0</v>
      </c>
      <c r="Q13">
        <v>7</v>
      </c>
      <c r="R13">
        <v>0.75</v>
      </c>
      <c r="S13">
        <v>0</v>
      </c>
      <c r="U13">
        <v>7</v>
      </c>
      <c r="V13">
        <v>1.5</v>
      </c>
      <c r="W13">
        <v>0</v>
      </c>
      <c r="Y13">
        <v>7</v>
      </c>
      <c r="Z13">
        <v>1.5</v>
      </c>
      <c r="AA13">
        <v>0</v>
      </c>
    </row>
    <row r="14" spans="2:28" x14ac:dyDescent="0.2">
      <c r="B14">
        <v>13.795</v>
      </c>
      <c r="C14">
        <v>5</v>
      </c>
      <c r="D14">
        <v>13.795999999999999</v>
      </c>
      <c r="E14">
        <v>0</v>
      </c>
      <c r="G14">
        <v>-49.662100000000002</v>
      </c>
      <c r="H14">
        <v>2</v>
      </c>
      <c r="I14">
        <v>-49.665599999999998</v>
      </c>
      <c r="J14">
        <v>7</v>
      </c>
      <c r="M14">
        <v>8</v>
      </c>
      <c r="N14">
        <v>0.85</v>
      </c>
      <c r="O14">
        <v>0</v>
      </c>
      <c r="Q14">
        <v>8</v>
      </c>
      <c r="R14">
        <v>0.85</v>
      </c>
      <c r="S14">
        <v>0</v>
      </c>
      <c r="U14">
        <v>8</v>
      </c>
      <c r="V14">
        <v>1.7</v>
      </c>
      <c r="W14">
        <v>0</v>
      </c>
      <c r="Y14">
        <v>8</v>
      </c>
      <c r="Z14">
        <v>1.7</v>
      </c>
      <c r="AA14">
        <v>0</v>
      </c>
    </row>
    <row r="15" spans="2:28" x14ac:dyDescent="0.2">
      <c r="B15">
        <v>22.991700000000002</v>
      </c>
      <c r="C15">
        <v>3</v>
      </c>
      <c r="D15">
        <v>22.993300000000001</v>
      </c>
      <c r="E15">
        <v>0</v>
      </c>
      <c r="G15">
        <v>-45.983400000000003</v>
      </c>
      <c r="H15">
        <v>1</v>
      </c>
      <c r="I15">
        <v>-45.986699999999999</v>
      </c>
      <c r="J15">
        <v>6</v>
      </c>
      <c r="M15">
        <v>9</v>
      </c>
      <c r="N15">
        <v>0.95</v>
      </c>
      <c r="O15">
        <v>0</v>
      </c>
      <c r="Q15">
        <v>9</v>
      </c>
      <c r="R15">
        <v>0.95</v>
      </c>
      <c r="S15">
        <v>0</v>
      </c>
      <c r="U15">
        <v>9</v>
      </c>
      <c r="V15">
        <v>1.9</v>
      </c>
      <c r="W15">
        <v>0</v>
      </c>
      <c r="Y15">
        <v>9</v>
      </c>
      <c r="Z15">
        <v>1.9</v>
      </c>
      <c r="AA15">
        <v>0</v>
      </c>
    </row>
    <row r="16" spans="2:28" x14ac:dyDescent="0.2">
      <c r="B16">
        <v>32.188400000000001</v>
      </c>
      <c r="C16">
        <v>8</v>
      </c>
      <c r="D16">
        <v>32.1907</v>
      </c>
      <c r="E16">
        <v>4</v>
      </c>
      <c r="G16">
        <v>-42.304699999999997</v>
      </c>
      <c r="H16">
        <v>3</v>
      </c>
      <c r="I16">
        <v>-42.307699999999997</v>
      </c>
      <c r="J16">
        <v>2</v>
      </c>
      <c r="M16">
        <v>10</v>
      </c>
      <c r="N16">
        <v>1.05</v>
      </c>
      <c r="O16">
        <v>0</v>
      </c>
      <c r="Q16">
        <v>10</v>
      </c>
      <c r="R16">
        <v>1.05</v>
      </c>
      <c r="S16">
        <v>0</v>
      </c>
      <c r="U16">
        <v>10</v>
      </c>
      <c r="V16">
        <v>2.1</v>
      </c>
      <c r="W16">
        <v>0</v>
      </c>
      <c r="Y16">
        <v>10</v>
      </c>
      <c r="Z16">
        <v>2.1</v>
      </c>
      <c r="AA16">
        <v>0</v>
      </c>
    </row>
    <row r="17" spans="2:27" x14ac:dyDescent="0.2">
      <c r="B17">
        <v>41.385100000000001</v>
      </c>
      <c r="C17">
        <v>1</v>
      </c>
      <c r="D17">
        <v>41.387999999999998</v>
      </c>
      <c r="E17">
        <v>0</v>
      </c>
      <c r="G17">
        <v>-38.626100000000001</v>
      </c>
      <c r="H17">
        <v>2</v>
      </c>
      <c r="I17">
        <v>-38.628799999999998</v>
      </c>
      <c r="J17">
        <v>2</v>
      </c>
      <c r="M17">
        <v>11</v>
      </c>
      <c r="N17">
        <v>1.1499999999999999</v>
      </c>
      <c r="O17">
        <v>0</v>
      </c>
      <c r="Q17">
        <v>11</v>
      </c>
      <c r="R17">
        <v>1.1499999999999999</v>
      </c>
      <c r="S17">
        <v>0</v>
      </c>
      <c r="U17">
        <v>11</v>
      </c>
      <c r="V17">
        <v>2.2999999999999998</v>
      </c>
      <c r="W17">
        <v>0</v>
      </c>
      <c r="Y17">
        <v>11</v>
      </c>
      <c r="Z17">
        <v>2.2999999999999998</v>
      </c>
      <c r="AA17">
        <v>0</v>
      </c>
    </row>
    <row r="18" spans="2:27" x14ac:dyDescent="0.2">
      <c r="B18">
        <v>50.581800000000001</v>
      </c>
      <c r="C18">
        <v>5</v>
      </c>
      <c r="D18">
        <v>50.585299999999997</v>
      </c>
      <c r="E18">
        <v>2</v>
      </c>
      <c r="G18">
        <v>-34.947400000000002</v>
      </c>
      <c r="H18">
        <v>1</v>
      </c>
      <c r="I18">
        <v>-34.9499</v>
      </c>
      <c r="J18">
        <v>3</v>
      </c>
      <c r="M18">
        <v>12</v>
      </c>
      <c r="N18">
        <v>1.25</v>
      </c>
      <c r="O18">
        <v>0</v>
      </c>
      <c r="Q18">
        <v>12</v>
      </c>
      <c r="R18">
        <v>1.25</v>
      </c>
      <c r="S18">
        <v>0</v>
      </c>
      <c r="U18">
        <v>12</v>
      </c>
      <c r="V18">
        <v>2.5</v>
      </c>
      <c r="W18">
        <v>0</v>
      </c>
      <c r="Y18">
        <v>12</v>
      </c>
      <c r="Z18">
        <v>2.5</v>
      </c>
      <c r="AA18">
        <v>0</v>
      </c>
    </row>
    <row r="19" spans="2:27" x14ac:dyDescent="0.2">
      <c r="B19">
        <v>59.778500000000001</v>
      </c>
      <c r="C19">
        <v>6</v>
      </c>
      <c r="D19">
        <v>59.782699999999998</v>
      </c>
      <c r="E19">
        <v>6</v>
      </c>
      <c r="G19">
        <v>-31.268699999999999</v>
      </c>
      <c r="H19">
        <v>2</v>
      </c>
      <c r="I19">
        <v>-31.270900000000001</v>
      </c>
      <c r="J19">
        <v>0</v>
      </c>
      <c r="M19">
        <v>13</v>
      </c>
      <c r="N19">
        <v>1.35</v>
      </c>
      <c r="O19">
        <v>0</v>
      </c>
      <c r="Q19">
        <v>13</v>
      </c>
      <c r="R19">
        <v>1.35</v>
      </c>
      <c r="S19">
        <v>0</v>
      </c>
      <c r="U19">
        <v>13</v>
      </c>
      <c r="V19">
        <v>2.7</v>
      </c>
      <c r="W19">
        <v>0</v>
      </c>
      <c r="Y19">
        <v>13</v>
      </c>
      <c r="Z19">
        <v>2.7</v>
      </c>
      <c r="AA19">
        <v>0</v>
      </c>
    </row>
    <row r="20" spans="2:27" x14ac:dyDescent="0.2">
      <c r="B20">
        <v>68.975099999999998</v>
      </c>
      <c r="C20">
        <v>6</v>
      </c>
      <c r="D20">
        <v>68.98</v>
      </c>
      <c r="E20">
        <v>5</v>
      </c>
      <c r="G20">
        <v>-27.59</v>
      </c>
      <c r="H20">
        <v>0</v>
      </c>
      <c r="I20">
        <v>-27.591999999999999</v>
      </c>
      <c r="J20">
        <v>0</v>
      </c>
      <c r="M20">
        <v>14</v>
      </c>
      <c r="N20">
        <v>1.45</v>
      </c>
      <c r="O20">
        <v>0</v>
      </c>
      <c r="Q20">
        <v>14</v>
      </c>
      <c r="R20">
        <v>1.45</v>
      </c>
      <c r="S20">
        <v>0</v>
      </c>
      <c r="U20">
        <v>14</v>
      </c>
      <c r="V20">
        <v>2.9</v>
      </c>
      <c r="W20">
        <v>0</v>
      </c>
      <c r="Y20">
        <v>14</v>
      </c>
      <c r="Z20">
        <v>2.9</v>
      </c>
      <c r="AA20">
        <v>0</v>
      </c>
    </row>
    <row r="21" spans="2:27" x14ac:dyDescent="0.2">
      <c r="B21">
        <v>78.171800000000005</v>
      </c>
      <c r="C21">
        <v>3</v>
      </c>
      <c r="D21">
        <v>78.177300000000002</v>
      </c>
      <c r="E21">
        <v>0</v>
      </c>
      <c r="G21">
        <v>-23.9114</v>
      </c>
      <c r="H21">
        <v>2</v>
      </c>
      <c r="I21">
        <v>-23.9131</v>
      </c>
      <c r="J21">
        <v>4</v>
      </c>
      <c r="M21">
        <v>15</v>
      </c>
      <c r="N21">
        <v>1.55</v>
      </c>
      <c r="O21">
        <v>0</v>
      </c>
      <c r="Q21">
        <v>15</v>
      </c>
      <c r="R21">
        <v>1.55</v>
      </c>
      <c r="S21">
        <v>0</v>
      </c>
      <c r="U21">
        <v>15</v>
      </c>
      <c r="V21">
        <v>3.1</v>
      </c>
      <c r="W21">
        <v>4.0871899999999997</v>
      </c>
      <c r="Y21">
        <v>15</v>
      </c>
      <c r="Z21">
        <v>3.1</v>
      </c>
      <c r="AA21">
        <v>0</v>
      </c>
    </row>
    <row r="22" spans="2:27" x14ac:dyDescent="0.2">
      <c r="B22">
        <v>87.368499999999997</v>
      </c>
      <c r="C22">
        <v>2</v>
      </c>
      <c r="D22">
        <v>87.374600000000001</v>
      </c>
      <c r="E22">
        <v>1</v>
      </c>
      <c r="G22">
        <v>-20.232700000000001</v>
      </c>
      <c r="H22">
        <v>1</v>
      </c>
      <c r="I22">
        <v>-20.234100000000002</v>
      </c>
      <c r="J22">
        <v>1</v>
      </c>
      <c r="M22">
        <v>16</v>
      </c>
      <c r="N22">
        <v>1.65</v>
      </c>
      <c r="O22">
        <v>0</v>
      </c>
      <c r="Q22">
        <v>16</v>
      </c>
      <c r="R22">
        <v>1.65</v>
      </c>
      <c r="S22">
        <v>0</v>
      </c>
      <c r="U22">
        <v>16</v>
      </c>
      <c r="V22">
        <v>3.3</v>
      </c>
      <c r="W22">
        <v>5.4104000000000001</v>
      </c>
      <c r="Y22">
        <v>16</v>
      </c>
      <c r="Z22">
        <v>3.3</v>
      </c>
      <c r="AA22">
        <v>37.880800000000001</v>
      </c>
    </row>
    <row r="23" spans="2:27" x14ac:dyDescent="0.2">
      <c r="G23">
        <v>-16.553999999999998</v>
      </c>
      <c r="H23">
        <v>3</v>
      </c>
      <c r="I23">
        <v>-16.555199999999999</v>
      </c>
      <c r="J23">
        <v>4</v>
      </c>
      <c r="M23">
        <v>17</v>
      </c>
      <c r="N23">
        <v>1.75</v>
      </c>
      <c r="O23">
        <v>0</v>
      </c>
      <c r="Q23">
        <v>17</v>
      </c>
      <c r="R23">
        <v>1.75</v>
      </c>
      <c r="S23">
        <v>0</v>
      </c>
      <c r="U23">
        <v>17</v>
      </c>
      <c r="V23">
        <v>3.5</v>
      </c>
      <c r="W23">
        <v>4.8098999999999998</v>
      </c>
      <c r="Y23">
        <v>17</v>
      </c>
      <c r="Z23">
        <v>3.5</v>
      </c>
      <c r="AA23">
        <v>44.901899999999998</v>
      </c>
    </row>
    <row r="24" spans="2:27" x14ac:dyDescent="0.2">
      <c r="G24">
        <v>-12.875400000000001</v>
      </c>
      <c r="H24">
        <v>2</v>
      </c>
      <c r="I24">
        <v>-12.876300000000001</v>
      </c>
      <c r="J24">
        <v>1</v>
      </c>
      <c r="M24">
        <v>18</v>
      </c>
      <c r="N24">
        <v>1.85</v>
      </c>
      <c r="O24">
        <v>0</v>
      </c>
      <c r="Q24">
        <v>18</v>
      </c>
      <c r="R24">
        <v>1.85</v>
      </c>
      <c r="S24">
        <v>0</v>
      </c>
      <c r="U24">
        <v>18</v>
      </c>
      <c r="V24">
        <v>3.7</v>
      </c>
      <c r="W24">
        <v>1.4347000000000001</v>
      </c>
      <c r="Y24">
        <v>18</v>
      </c>
      <c r="Z24">
        <v>3.7</v>
      </c>
      <c r="AA24">
        <v>40.18</v>
      </c>
    </row>
    <row r="25" spans="2:27" x14ac:dyDescent="0.2">
      <c r="G25">
        <v>-9.1966800000000006</v>
      </c>
      <c r="H25">
        <v>0</v>
      </c>
      <c r="I25">
        <v>-9.1973299999999991</v>
      </c>
      <c r="J25">
        <v>1</v>
      </c>
      <c r="M25">
        <v>19</v>
      </c>
      <c r="N25">
        <v>1.95</v>
      </c>
      <c r="O25">
        <v>0</v>
      </c>
      <c r="Q25">
        <v>19</v>
      </c>
      <c r="R25">
        <v>1.95</v>
      </c>
      <c r="S25">
        <v>0</v>
      </c>
      <c r="U25">
        <v>19</v>
      </c>
      <c r="V25">
        <v>3.9</v>
      </c>
      <c r="W25">
        <v>1.29135</v>
      </c>
      <c r="Y25">
        <v>19</v>
      </c>
      <c r="Z25">
        <v>3.9</v>
      </c>
      <c r="AA25">
        <v>24.540900000000001</v>
      </c>
    </row>
    <row r="26" spans="2:27" x14ac:dyDescent="0.2">
      <c r="G26">
        <v>-5.5180100000000003</v>
      </c>
      <c r="H26">
        <v>0</v>
      </c>
      <c r="I26">
        <v>-5.5183999999999997</v>
      </c>
      <c r="J26">
        <v>0</v>
      </c>
      <c r="M26">
        <v>20</v>
      </c>
      <c r="N26">
        <v>2.0499999999999998</v>
      </c>
      <c r="O26">
        <v>0</v>
      </c>
      <c r="Q26">
        <v>20</v>
      </c>
      <c r="R26">
        <v>2.0499999999999998</v>
      </c>
      <c r="S26">
        <v>0</v>
      </c>
      <c r="U26">
        <v>20</v>
      </c>
      <c r="V26">
        <v>4.0999999999999996</v>
      </c>
      <c r="W26">
        <v>0</v>
      </c>
      <c r="Y26">
        <v>20</v>
      </c>
      <c r="Z26">
        <v>4.0999999999999996</v>
      </c>
      <c r="AA26">
        <v>3.5061300000000002</v>
      </c>
    </row>
    <row r="27" spans="2:27" x14ac:dyDescent="0.2">
      <c r="G27">
        <v>-1.8393299999999999</v>
      </c>
      <c r="H27">
        <v>1</v>
      </c>
      <c r="I27">
        <v>-1.8394600000000001</v>
      </c>
      <c r="J27">
        <v>0</v>
      </c>
      <c r="M27">
        <v>21</v>
      </c>
      <c r="N27">
        <v>2.15</v>
      </c>
      <c r="O27">
        <v>0</v>
      </c>
      <c r="Q27">
        <v>21</v>
      </c>
      <c r="R27">
        <v>2.15</v>
      </c>
      <c r="S27">
        <v>0</v>
      </c>
      <c r="U27">
        <v>21</v>
      </c>
      <c r="V27">
        <v>4.3</v>
      </c>
      <c r="W27">
        <v>0</v>
      </c>
      <c r="Y27">
        <v>21</v>
      </c>
      <c r="Z27">
        <v>4.3</v>
      </c>
      <c r="AA27">
        <v>4.2501600000000002</v>
      </c>
    </row>
    <row r="28" spans="2:27" x14ac:dyDescent="0.2">
      <c r="G28">
        <v>1.83934</v>
      </c>
      <c r="H28">
        <v>2</v>
      </c>
      <c r="I28">
        <v>1.8394699999999999</v>
      </c>
      <c r="J28">
        <v>3</v>
      </c>
      <c r="M28">
        <v>22</v>
      </c>
      <c r="N28">
        <v>2.25</v>
      </c>
      <c r="O28">
        <v>0</v>
      </c>
      <c r="Q28">
        <v>22</v>
      </c>
      <c r="R28">
        <v>2.25</v>
      </c>
      <c r="S28">
        <v>0</v>
      </c>
      <c r="U28">
        <v>22</v>
      </c>
      <c r="V28">
        <v>4.5</v>
      </c>
      <c r="W28">
        <v>0</v>
      </c>
      <c r="Y28">
        <v>22</v>
      </c>
      <c r="Z28">
        <v>4.5</v>
      </c>
      <c r="AA28">
        <v>2.9106200000000002</v>
      </c>
    </row>
    <row r="29" spans="2:27" x14ac:dyDescent="0.2">
      <c r="G29">
        <v>5.5180100000000003</v>
      </c>
      <c r="H29">
        <v>3</v>
      </c>
      <c r="I29">
        <v>5.5183999999999997</v>
      </c>
      <c r="J29">
        <v>5</v>
      </c>
      <c r="M29">
        <v>23</v>
      </c>
      <c r="N29">
        <v>2.35</v>
      </c>
      <c r="O29">
        <v>0</v>
      </c>
      <c r="Q29">
        <v>23</v>
      </c>
      <c r="R29">
        <v>2.35</v>
      </c>
      <c r="S29">
        <v>0</v>
      </c>
      <c r="U29">
        <v>23</v>
      </c>
      <c r="V29">
        <v>4.7</v>
      </c>
      <c r="W29">
        <v>0</v>
      </c>
      <c r="Y29">
        <v>23</v>
      </c>
      <c r="Z29">
        <v>4.7</v>
      </c>
      <c r="AA29">
        <v>3.55762</v>
      </c>
    </row>
    <row r="30" spans="2:27" x14ac:dyDescent="0.2">
      <c r="G30">
        <v>9.1966900000000003</v>
      </c>
      <c r="H30">
        <v>3</v>
      </c>
      <c r="I30">
        <v>9.1973299999999991</v>
      </c>
      <c r="J30">
        <v>4</v>
      </c>
      <c r="M30">
        <v>24</v>
      </c>
      <c r="N30">
        <v>2.4500000000000002</v>
      </c>
      <c r="O30">
        <v>0</v>
      </c>
      <c r="Q30">
        <v>24</v>
      </c>
      <c r="R30">
        <v>2.4500000000000002</v>
      </c>
      <c r="S30">
        <v>0</v>
      </c>
      <c r="U30">
        <v>24</v>
      </c>
      <c r="V30">
        <v>4.9000000000000004</v>
      </c>
      <c r="W30">
        <v>0</v>
      </c>
      <c r="Y30">
        <v>24</v>
      </c>
      <c r="Z30">
        <v>4.9000000000000004</v>
      </c>
      <c r="AA30">
        <v>4.0914599999999997</v>
      </c>
    </row>
    <row r="31" spans="2:27" x14ac:dyDescent="0.2">
      <c r="G31">
        <v>12.875400000000001</v>
      </c>
      <c r="H31">
        <v>2</v>
      </c>
      <c r="I31">
        <v>12.876300000000001</v>
      </c>
      <c r="J31">
        <v>0</v>
      </c>
      <c r="M31">
        <v>25</v>
      </c>
      <c r="N31">
        <v>2.5499999999999998</v>
      </c>
      <c r="O31">
        <v>0</v>
      </c>
      <c r="Q31">
        <v>25</v>
      </c>
      <c r="R31">
        <v>2.5499999999999998</v>
      </c>
      <c r="S31">
        <v>0</v>
      </c>
      <c r="U31">
        <v>25</v>
      </c>
      <c r="V31">
        <v>5.0999999999999996</v>
      </c>
      <c r="W31">
        <v>0</v>
      </c>
      <c r="Y31">
        <v>25</v>
      </c>
      <c r="Z31">
        <v>5.0999999999999996</v>
      </c>
      <c r="AA31">
        <v>3.0215100000000001</v>
      </c>
    </row>
    <row r="32" spans="2:27" x14ac:dyDescent="0.2">
      <c r="G32">
        <v>16.553999999999998</v>
      </c>
      <c r="H32">
        <v>1</v>
      </c>
      <c r="I32">
        <v>16.555199999999999</v>
      </c>
      <c r="J32">
        <v>0</v>
      </c>
      <c r="M32">
        <v>26</v>
      </c>
      <c r="N32">
        <v>2.65</v>
      </c>
      <c r="O32">
        <v>0</v>
      </c>
      <c r="Q32">
        <v>26</v>
      </c>
      <c r="R32">
        <v>2.65</v>
      </c>
      <c r="S32">
        <v>0</v>
      </c>
      <c r="U32">
        <v>26</v>
      </c>
      <c r="V32">
        <v>5.3</v>
      </c>
      <c r="W32">
        <v>0.69930300000000001</v>
      </c>
      <c r="Y32">
        <v>26</v>
      </c>
      <c r="Z32">
        <v>5.3</v>
      </c>
      <c r="AA32">
        <v>2.7978100000000001</v>
      </c>
    </row>
    <row r="33" spans="7:27" x14ac:dyDescent="0.2">
      <c r="G33">
        <v>20.232700000000001</v>
      </c>
      <c r="H33">
        <v>0</v>
      </c>
      <c r="I33">
        <v>20.234100000000002</v>
      </c>
      <c r="J33">
        <v>0</v>
      </c>
      <c r="M33">
        <v>27</v>
      </c>
      <c r="N33">
        <v>2.75</v>
      </c>
      <c r="O33">
        <v>0</v>
      </c>
      <c r="Q33">
        <v>27</v>
      </c>
      <c r="R33">
        <v>2.75</v>
      </c>
      <c r="S33">
        <v>0</v>
      </c>
      <c r="U33">
        <v>27</v>
      </c>
      <c r="V33">
        <v>5.5</v>
      </c>
      <c r="W33">
        <v>0</v>
      </c>
      <c r="Y33">
        <v>27</v>
      </c>
      <c r="Z33">
        <v>5.5</v>
      </c>
      <c r="AA33">
        <v>1.2990200000000001</v>
      </c>
    </row>
    <row r="34" spans="7:27" x14ac:dyDescent="0.2">
      <c r="G34">
        <v>23.9114</v>
      </c>
      <c r="H34">
        <v>1</v>
      </c>
      <c r="I34">
        <v>23.9131</v>
      </c>
      <c r="J34">
        <v>0</v>
      </c>
      <c r="M34">
        <v>28</v>
      </c>
      <c r="N34">
        <v>2.85</v>
      </c>
      <c r="O34">
        <v>0</v>
      </c>
      <c r="Q34">
        <v>28</v>
      </c>
      <c r="R34">
        <v>2.85</v>
      </c>
      <c r="S34">
        <v>0</v>
      </c>
      <c r="U34">
        <v>28</v>
      </c>
      <c r="V34">
        <v>5.7</v>
      </c>
      <c r="W34">
        <v>1.20922</v>
      </c>
      <c r="Y34">
        <v>28</v>
      </c>
      <c r="Z34">
        <v>5.7</v>
      </c>
      <c r="AA34">
        <v>1.8142100000000001</v>
      </c>
    </row>
    <row r="35" spans="7:27" x14ac:dyDescent="0.2">
      <c r="G35">
        <v>27.5901</v>
      </c>
      <c r="H35">
        <v>4</v>
      </c>
      <c r="I35">
        <v>27.591999999999999</v>
      </c>
      <c r="J35">
        <v>2</v>
      </c>
      <c r="M35">
        <v>29</v>
      </c>
      <c r="N35">
        <v>2.95</v>
      </c>
      <c r="O35">
        <v>0</v>
      </c>
      <c r="Q35">
        <v>29</v>
      </c>
      <c r="R35">
        <v>2.95</v>
      </c>
      <c r="S35">
        <v>0</v>
      </c>
      <c r="U35">
        <v>29</v>
      </c>
      <c r="V35">
        <v>5.9</v>
      </c>
      <c r="W35">
        <v>1.12863</v>
      </c>
      <c r="Y35">
        <v>29</v>
      </c>
      <c r="Z35">
        <v>5.9</v>
      </c>
      <c r="AA35">
        <v>3.95106</v>
      </c>
    </row>
    <row r="36" spans="7:27" x14ac:dyDescent="0.2">
      <c r="G36">
        <v>31.268699999999999</v>
      </c>
      <c r="H36">
        <v>2</v>
      </c>
      <c r="I36">
        <v>31.270900000000001</v>
      </c>
      <c r="J36">
        <v>1</v>
      </c>
      <c r="M36">
        <v>30</v>
      </c>
      <c r="N36">
        <v>3.05</v>
      </c>
      <c r="O36">
        <v>0</v>
      </c>
      <c r="Q36">
        <v>30</v>
      </c>
      <c r="R36">
        <v>3.05</v>
      </c>
      <c r="S36">
        <v>0</v>
      </c>
      <c r="U36">
        <v>30</v>
      </c>
      <c r="V36">
        <v>6.1</v>
      </c>
      <c r="W36">
        <v>0.52792300000000003</v>
      </c>
      <c r="Y36">
        <v>30</v>
      </c>
      <c r="Z36">
        <v>6.1</v>
      </c>
      <c r="AA36">
        <v>4.2242699999999997</v>
      </c>
    </row>
    <row r="37" spans="7:27" x14ac:dyDescent="0.2">
      <c r="G37">
        <v>34.947400000000002</v>
      </c>
      <c r="H37">
        <v>4</v>
      </c>
      <c r="I37">
        <v>34.9499</v>
      </c>
      <c r="J37">
        <v>1</v>
      </c>
      <c r="M37">
        <v>31</v>
      </c>
      <c r="N37">
        <v>3.15</v>
      </c>
      <c r="O37">
        <v>7.9190199999999997</v>
      </c>
      <c r="Q37">
        <v>31</v>
      </c>
      <c r="R37">
        <v>3.15</v>
      </c>
      <c r="S37">
        <v>0</v>
      </c>
      <c r="U37">
        <v>31</v>
      </c>
      <c r="V37">
        <v>6.3</v>
      </c>
      <c r="W37">
        <v>0.98987700000000001</v>
      </c>
      <c r="Y37">
        <v>31</v>
      </c>
      <c r="Z37">
        <v>6.3</v>
      </c>
      <c r="AA37">
        <v>4.4553900000000004</v>
      </c>
    </row>
    <row r="38" spans="7:27" x14ac:dyDescent="0.2">
      <c r="G38">
        <v>38.626100000000001</v>
      </c>
      <c r="H38">
        <v>0</v>
      </c>
      <c r="I38">
        <v>38.628799999999998</v>
      </c>
      <c r="J38">
        <v>0</v>
      </c>
      <c r="M38">
        <v>32</v>
      </c>
      <c r="N38">
        <v>3.25</v>
      </c>
      <c r="O38">
        <v>0</v>
      </c>
      <c r="Q38">
        <v>32</v>
      </c>
      <c r="R38">
        <v>3.25</v>
      </c>
      <c r="S38">
        <v>33.483600000000003</v>
      </c>
      <c r="U38">
        <v>32</v>
      </c>
      <c r="V38">
        <v>6.5</v>
      </c>
      <c r="W38">
        <v>3.2546599999999999</v>
      </c>
      <c r="Y38">
        <v>32</v>
      </c>
      <c r="Z38">
        <v>6.5</v>
      </c>
      <c r="AA38">
        <v>1.3951499999999999</v>
      </c>
    </row>
    <row r="39" spans="7:27" x14ac:dyDescent="0.2">
      <c r="G39">
        <v>42.304699999999997</v>
      </c>
      <c r="H39">
        <v>1</v>
      </c>
      <c r="I39">
        <v>42.307699999999997</v>
      </c>
      <c r="J39">
        <v>0</v>
      </c>
      <c r="M39">
        <v>33</v>
      </c>
      <c r="N39">
        <v>3.35</v>
      </c>
      <c r="O39">
        <v>10.502599999999999</v>
      </c>
      <c r="Q39">
        <v>33</v>
      </c>
      <c r="R39">
        <v>3.35</v>
      </c>
      <c r="S39">
        <v>42.019399999999997</v>
      </c>
      <c r="U39">
        <v>33</v>
      </c>
      <c r="V39">
        <v>6.7</v>
      </c>
      <c r="W39">
        <v>0</v>
      </c>
      <c r="Y39">
        <v>33</v>
      </c>
      <c r="Z39">
        <v>6.7</v>
      </c>
      <c r="AA39">
        <v>3.9393199999999999</v>
      </c>
    </row>
    <row r="40" spans="7:27" x14ac:dyDescent="0.2">
      <c r="G40">
        <v>45.983400000000003</v>
      </c>
      <c r="H40">
        <v>2</v>
      </c>
      <c r="I40">
        <v>45.986699999999999</v>
      </c>
      <c r="J40">
        <v>0</v>
      </c>
      <c r="M40">
        <v>34</v>
      </c>
      <c r="N40">
        <v>3.45</v>
      </c>
      <c r="O40">
        <v>3.3008799999999998</v>
      </c>
      <c r="Q40">
        <v>34</v>
      </c>
      <c r="R40">
        <v>3.45</v>
      </c>
      <c r="S40">
        <v>52.825299999999999</v>
      </c>
      <c r="U40">
        <v>34</v>
      </c>
      <c r="V40">
        <v>6.9</v>
      </c>
      <c r="W40">
        <v>0.41260999999999998</v>
      </c>
      <c r="Y40">
        <v>34</v>
      </c>
      <c r="Z40">
        <v>6.9</v>
      </c>
      <c r="AA40">
        <v>1.2380899999999999</v>
      </c>
    </row>
    <row r="41" spans="7:27" x14ac:dyDescent="0.2">
      <c r="G41">
        <v>49.662100000000002</v>
      </c>
      <c r="H41">
        <v>1</v>
      </c>
      <c r="I41">
        <v>49.665599999999998</v>
      </c>
      <c r="J41">
        <v>1</v>
      </c>
      <c r="M41">
        <v>35</v>
      </c>
      <c r="N41">
        <v>3.55</v>
      </c>
      <c r="O41">
        <v>6.2351000000000001</v>
      </c>
      <c r="Q41">
        <v>35</v>
      </c>
      <c r="R41">
        <v>3.55</v>
      </c>
      <c r="S41">
        <v>37.418500000000002</v>
      </c>
      <c r="U41">
        <v>35</v>
      </c>
      <c r="V41">
        <v>7.1</v>
      </c>
      <c r="W41">
        <v>0.38969399999999998</v>
      </c>
      <c r="Y41">
        <v>35</v>
      </c>
      <c r="Z41">
        <v>7.1</v>
      </c>
      <c r="AA41">
        <v>1.16933</v>
      </c>
    </row>
    <row r="42" spans="7:27" x14ac:dyDescent="0.2">
      <c r="G42">
        <v>53.340800000000002</v>
      </c>
      <c r="H42">
        <v>2</v>
      </c>
      <c r="I42">
        <v>53.344499999999996</v>
      </c>
      <c r="J42">
        <v>1</v>
      </c>
      <c r="M42">
        <v>36</v>
      </c>
      <c r="N42">
        <v>3.65</v>
      </c>
      <c r="O42">
        <v>2.9490799999999999</v>
      </c>
      <c r="Q42">
        <v>36</v>
      </c>
      <c r="R42">
        <v>3.65</v>
      </c>
      <c r="S42">
        <v>17.6982</v>
      </c>
      <c r="U42">
        <v>36</v>
      </c>
      <c r="V42">
        <v>7.3</v>
      </c>
      <c r="W42">
        <v>0.73726899999999995</v>
      </c>
      <c r="Y42">
        <v>36</v>
      </c>
      <c r="Z42">
        <v>7.3</v>
      </c>
      <c r="AA42">
        <v>0.737425</v>
      </c>
    </row>
    <row r="43" spans="7:27" x14ac:dyDescent="0.2">
      <c r="G43">
        <v>57.019399999999997</v>
      </c>
      <c r="H43">
        <v>1</v>
      </c>
      <c r="I43">
        <v>57.023499999999999</v>
      </c>
      <c r="J43">
        <v>1</v>
      </c>
      <c r="M43">
        <v>37</v>
      </c>
      <c r="N43">
        <v>3.75</v>
      </c>
      <c r="O43">
        <v>0</v>
      </c>
      <c r="Q43">
        <v>37</v>
      </c>
      <c r="R43">
        <v>3.75</v>
      </c>
      <c r="S43">
        <v>61.4788</v>
      </c>
      <c r="U43">
        <v>37</v>
      </c>
      <c r="V43">
        <v>7.5</v>
      </c>
      <c r="W43">
        <v>0.34923700000000002</v>
      </c>
      <c r="Y43">
        <v>37</v>
      </c>
      <c r="Z43">
        <v>7.5</v>
      </c>
      <c r="AA43">
        <v>1.04793</v>
      </c>
    </row>
    <row r="44" spans="7:27" x14ac:dyDescent="0.2">
      <c r="G44">
        <v>60.698099999999997</v>
      </c>
      <c r="H44">
        <v>4</v>
      </c>
      <c r="I44">
        <v>60.702399999999997</v>
      </c>
      <c r="J44">
        <v>3</v>
      </c>
      <c r="M44">
        <v>38</v>
      </c>
      <c r="N44">
        <v>3.85</v>
      </c>
      <c r="O44">
        <v>2.6506500000000002</v>
      </c>
      <c r="Q44">
        <v>38</v>
      </c>
      <c r="R44">
        <v>3.85</v>
      </c>
      <c r="S44">
        <v>18.558499999999999</v>
      </c>
      <c r="U44">
        <v>38</v>
      </c>
      <c r="V44">
        <v>7.7</v>
      </c>
      <c r="W44">
        <v>0.33133200000000002</v>
      </c>
      <c r="Y44">
        <v>38</v>
      </c>
      <c r="Z44">
        <v>7.7</v>
      </c>
      <c r="AA44">
        <v>0.99420500000000001</v>
      </c>
    </row>
    <row r="45" spans="7:27" x14ac:dyDescent="0.2">
      <c r="G45">
        <v>64.376800000000003</v>
      </c>
      <c r="H45">
        <v>2</v>
      </c>
      <c r="I45">
        <v>64.381299999999996</v>
      </c>
      <c r="J45">
        <v>5</v>
      </c>
      <c r="M45">
        <v>39</v>
      </c>
      <c r="N45">
        <v>3.95</v>
      </c>
      <c r="O45">
        <v>0</v>
      </c>
      <c r="Q45">
        <v>39</v>
      </c>
      <c r="R45">
        <v>3.95</v>
      </c>
      <c r="S45">
        <v>30.2242</v>
      </c>
      <c r="U45">
        <v>39</v>
      </c>
      <c r="V45">
        <v>7.9</v>
      </c>
      <c r="W45">
        <v>1.2590699999999999</v>
      </c>
      <c r="Y45">
        <v>39</v>
      </c>
      <c r="Z45">
        <v>7.9</v>
      </c>
      <c r="AA45">
        <v>0.62967099999999998</v>
      </c>
    </row>
    <row r="46" spans="7:27" x14ac:dyDescent="0.2">
      <c r="G46">
        <v>68.055499999999995</v>
      </c>
      <c r="H46">
        <v>1</v>
      </c>
      <c r="I46">
        <v>68.060299999999998</v>
      </c>
      <c r="J46">
        <v>0</v>
      </c>
      <c r="M46">
        <v>40</v>
      </c>
      <c r="N46">
        <v>4.05</v>
      </c>
      <c r="O46">
        <v>0</v>
      </c>
      <c r="Q46">
        <v>40</v>
      </c>
      <c r="R46">
        <v>4.05</v>
      </c>
      <c r="S46">
        <v>2.3958400000000002</v>
      </c>
      <c r="U46">
        <v>40</v>
      </c>
      <c r="V46">
        <v>8.1</v>
      </c>
      <c r="W46">
        <v>1.49709</v>
      </c>
      <c r="Y46">
        <v>40</v>
      </c>
      <c r="Z46">
        <v>8.1</v>
      </c>
      <c r="AA46">
        <v>0.89844199999999996</v>
      </c>
    </row>
    <row r="47" spans="7:27" x14ac:dyDescent="0.2">
      <c r="G47">
        <v>71.734099999999998</v>
      </c>
      <c r="H47">
        <v>4</v>
      </c>
      <c r="I47">
        <v>71.739199999999997</v>
      </c>
      <c r="J47">
        <v>2</v>
      </c>
      <c r="M47">
        <v>41</v>
      </c>
      <c r="N47">
        <v>4.1500000000000004</v>
      </c>
      <c r="O47">
        <v>0</v>
      </c>
      <c r="Q47">
        <v>41</v>
      </c>
      <c r="R47">
        <v>4.1500000000000004</v>
      </c>
      <c r="S47">
        <v>4.5635599999999998</v>
      </c>
      <c r="U47">
        <v>41</v>
      </c>
      <c r="V47">
        <v>8.3000000000000007</v>
      </c>
      <c r="W47">
        <v>0.85548599999999997</v>
      </c>
      <c r="Y47">
        <v>41</v>
      </c>
      <c r="Z47">
        <v>8.3000000000000007</v>
      </c>
      <c r="AA47">
        <v>0.28522199999999998</v>
      </c>
    </row>
    <row r="48" spans="7:27" x14ac:dyDescent="0.2">
      <c r="G48">
        <v>75.412800000000004</v>
      </c>
      <c r="H48">
        <v>2</v>
      </c>
      <c r="I48">
        <v>75.418099999999995</v>
      </c>
      <c r="J48">
        <v>0</v>
      </c>
      <c r="M48">
        <v>42</v>
      </c>
      <c r="N48">
        <v>4.25</v>
      </c>
      <c r="O48">
        <v>0</v>
      </c>
      <c r="Q48">
        <v>42</v>
      </c>
      <c r="R48">
        <v>4.25</v>
      </c>
      <c r="S48">
        <v>2.1756700000000002</v>
      </c>
      <c r="U48">
        <v>42</v>
      </c>
      <c r="V48">
        <v>8.5</v>
      </c>
      <c r="W48">
        <v>0.271901</v>
      </c>
      <c r="Y48">
        <v>42</v>
      </c>
      <c r="Z48">
        <v>8.5</v>
      </c>
      <c r="AA48">
        <v>0.27195900000000001</v>
      </c>
    </row>
    <row r="49" spans="7:27" x14ac:dyDescent="0.2">
      <c r="G49">
        <v>79.091499999999996</v>
      </c>
      <c r="H49">
        <v>1</v>
      </c>
      <c r="I49">
        <v>79.097099999999998</v>
      </c>
      <c r="J49">
        <v>0</v>
      </c>
      <c r="M49">
        <v>43</v>
      </c>
      <c r="N49">
        <v>4.3499999999999996</v>
      </c>
      <c r="O49">
        <v>0</v>
      </c>
      <c r="Q49">
        <v>43</v>
      </c>
      <c r="R49">
        <v>4.3499999999999996</v>
      </c>
      <c r="S49">
        <v>6.2303800000000003</v>
      </c>
      <c r="U49">
        <v>43</v>
      </c>
      <c r="V49">
        <v>8.6999999999999993</v>
      </c>
      <c r="W49">
        <v>0.77863199999999999</v>
      </c>
      <c r="Y49">
        <v>43</v>
      </c>
      <c r="Z49">
        <v>8.6999999999999993</v>
      </c>
      <c r="AA49">
        <v>0.51919800000000005</v>
      </c>
    </row>
    <row r="50" spans="7:27" x14ac:dyDescent="0.2">
      <c r="G50">
        <v>82.770099999999999</v>
      </c>
      <c r="H50">
        <v>0</v>
      </c>
      <c r="I50">
        <v>82.775999999999996</v>
      </c>
      <c r="J50">
        <v>0</v>
      </c>
      <c r="M50">
        <v>44</v>
      </c>
      <c r="N50">
        <v>4.45</v>
      </c>
      <c r="O50">
        <v>0</v>
      </c>
      <c r="Q50">
        <v>44</v>
      </c>
      <c r="R50">
        <v>4.45</v>
      </c>
      <c r="S50">
        <v>3.9690099999999999</v>
      </c>
      <c r="U50">
        <v>44</v>
      </c>
      <c r="V50">
        <v>8.9</v>
      </c>
      <c r="W50">
        <v>1.4880599999999999</v>
      </c>
      <c r="Y50">
        <v>44</v>
      </c>
      <c r="Z50">
        <v>8.9</v>
      </c>
      <c r="AA50">
        <v>0</v>
      </c>
    </row>
    <row r="51" spans="7:27" x14ac:dyDescent="0.2">
      <c r="G51">
        <v>86.448800000000006</v>
      </c>
      <c r="H51">
        <v>2</v>
      </c>
      <c r="I51">
        <v>86.454899999999995</v>
      </c>
      <c r="J51">
        <v>1</v>
      </c>
      <c r="M51">
        <v>45</v>
      </c>
      <c r="N51">
        <v>4.55</v>
      </c>
      <c r="O51">
        <v>0</v>
      </c>
      <c r="Q51">
        <v>45</v>
      </c>
      <c r="R51">
        <v>4.55</v>
      </c>
      <c r="S51">
        <v>1.8982399999999999</v>
      </c>
      <c r="U51">
        <v>45</v>
      </c>
      <c r="V51">
        <v>9.1</v>
      </c>
      <c r="W51">
        <v>0.47445900000000002</v>
      </c>
      <c r="Y51">
        <v>45</v>
      </c>
      <c r="Z51">
        <v>9.1</v>
      </c>
      <c r="AA51">
        <v>0.711839</v>
      </c>
    </row>
    <row r="52" spans="7:27" x14ac:dyDescent="0.2">
      <c r="G52">
        <v>90.127499999999998</v>
      </c>
      <c r="H52">
        <v>0</v>
      </c>
      <c r="I52">
        <v>90.133899999999997</v>
      </c>
      <c r="J52">
        <v>0</v>
      </c>
      <c r="M52">
        <v>46</v>
      </c>
      <c r="N52">
        <v>4.6500000000000004</v>
      </c>
      <c r="O52">
        <v>0</v>
      </c>
      <c r="Q52">
        <v>46</v>
      </c>
      <c r="R52">
        <v>4.6500000000000004</v>
      </c>
      <c r="S52">
        <v>1.8174699999999999</v>
      </c>
      <c r="U52">
        <v>46</v>
      </c>
      <c r="V52">
        <v>9.3000000000000007</v>
      </c>
      <c r="W52">
        <v>0.90854400000000002</v>
      </c>
      <c r="Y52">
        <v>46</v>
      </c>
      <c r="Z52">
        <v>9.3000000000000007</v>
      </c>
      <c r="AA52">
        <v>0.68155299999999996</v>
      </c>
    </row>
    <row r="53" spans="7:27" x14ac:dyDescent="0.2">
      <c r="M53">
        <v>47</v>
      </c>
      <c r="N53">
        <v>4.75</v>
      </c>
      <c r="O53">
        <v>0</v>
      </c>
      <c r="Q53">
        <v>47</v>
      </c>
      <c r="R53">
        <v>4.75</v>
      </c>
      <c r="S53">
        <v>5.2252700000000001</v>
      </c>
      <c r="U53">
        <v>47</v>
      </c>
      <c r="V53">
        <v>9.5</v>
      </c>
      <c r="W53">
        <v>0.65302099999999996</v>
      </c>
      <c r="Y53">
        <v>47</v>
      </c>
      <c r="Z53">
        <v>9.5</v>
      </c>
      <c r="AA53">
        <v>1.0886</v>
      </c>
    </row>
    <row r="54" spans="7:27" x14ac:dyDescent="0.2">
      <c r="M54">
        <v>48</v>
      </c>
      <c r="N54">
        <v>4.8499999999999996</v>
      </c>
      <c r="O54">
        <v>0</v>
      </c>
      <c r="Q54">
        <v>48</v>
      </c>
      <c r="R54">
        <v>4.8499999999999996</v>
      </c>
      <c r="S54">
        <v>1.6706700000000001</v>
      </c>
      <c r="U54">
        <v>48</v>
      </c>
      <c r="V54">
        <v>9.6999999999999993</v>
      </c>
      <c r="W54">
        <v>1.67032</v>
      </c>
      <c r="Y54">
        <v>48</v>
      </c>
      <c r="Z54">
        <v>9.6999999999999993</v>
      </c>
      <c r="AA54">
        <v>1.04417</v>
      </c>
    </row>
    <row r="55" spans="7:27" x14ac:dyDescent="0.2">
      <c r="M55">
        <v>49</v>
      </c>
      <c r="N55">
        <v>4.95</v>
      </c>
      <c r="O55">
        <v>0</v>
      </c>
      <c r="Q55">
        <v>49</v>
      </c>
      <c r="R55">
        <v>4.95</v>
      </c>
      <c r="S55">
        <v>6.4154299999999997</v>
      </c>
      <c r="U55">
        <v>49</v>
      </c>
      <c r="V55">
        <v>9.9</v>
      </c>
      <c r="W55">
        <v>1.4030800000000001</v>
      </c>
      <c r="Y55">
        <v>49</v>
      </c>
      <c r="Z55">
        <v>9.9</v>
      </c>
      <c r="AA55">
        <v>0.60144600000000004</v>
      </c>
    </row>
    <row r="56" spans="7:27" x14ac:dyDescent="0.2">
      <c r="M56">
        <v>50</v>
      </c>
      <c r="N56">
        <v>5.05</v>
      </c>
      <c r="O56">
        <v>0</v>
      </c>
      <c r="Q56">
        <v>50</v>
      </c>
      <c r="R56">
        <v>5.05</v>
      </c>
      <c r="S56">
        <v>1.54097</v>
      </c>
      <c r="U56">
        <v>50</v>
      </c>
      <c r="V56">
        <v>10.1</v>
      </c>
      <c r="W56">
        <v>1.34806</v>
      </c>
      <c r="Y56">
        <v>50</v>
      </c>
      <c r="Z56">
        <v>10.1</v>
      </c>
      <c r="AA56">
        <v>0.38524199999999997</v>
      </c>
    </row>
    <row r="57" spans="7:27" x14ac:dyDescent="0.2">
      <c r="M57">
        <v>51</v>
      </c>
      <c r="N57">
        <v>5.15</v>
      </c>
      <c r="O57">
        <v>0</v>
      </c>
      <c r="Q57">
        <v>51</v>
      </c>
      <c r="R57">
        <v>5.15</v>
      </c>
      <c r="S57">
        <v>4.4451200000000002</v>
      </c>
      <c r="U57">
        <v>51</v>
      </c>
      <c r="V57">
        <v>10.3</v>
      </c>
      <c r="W57">
        <v>0.74069700000000005</v>
      </c>
      <c r="Y57">
        <v>51</v>
      </c>
      <c r="Z57">
        <v>10.3</v>
      </c>
      <c r="AA57">
        <v>0.37042700000000001</v>
      </c>
    </row>
    <row r="58" spans="7:27" x14ac:dyDescent="0.2">
      <c r="M58">
        <v>52</v>
      </c>
      <c r="N58">
        <v>5.25</v>
      </c>
      <c r="O58">
        <v>1.4255</v>
      </c>
      <c r="Q58">
        <v>52</v>
      </c>
      <c r="R58">
        <v>5.25</v>
      </c>
      <c r="S58">
        <v>2.8515999999999999</v>
      </c>
      <c r="U58">
        <v>52</v>
      </c>
      <c r="V58">
        <v>10.5</v>
      </c>
      <c r="W58">
        <v>1.4255</v>
      </c>
      <c r="Y58">
        <v>52</v>
      </c>
      <c r="Z58">
        <v>10.5</v>
      </c>
      <c r="AA58">
        <v>0.53467500000000001</v>
      </c>
    </row>
    <row r="59" spans="7:27" x14ac:dyDescent="0.2">
      <c r="M59">
        <v>53</v>
      </c>
      <c r="N59">
        <v>5.35</v>
      </c>
      <c r="O59">
        <v>0</v>
      </c>
      <c r="Q59">
        <v>53</v>
      </c>
      <c r="R59">
        <v>5.35</v>
      </c>
      <c r="S59">
        <v>2.746</v>
      </c>
      <c r="U59">
        <v>53</v>
      </c>
      <c r="V59">
        <v>10.7</v>
      </c>
      <c r="W59">
        <v>1.0295300000000001</v>
      </c>
      <c r="Y59">
        <v>53</v>
      </c>
      <c r="Z59">
        <v>10.7</v>
      </c>
      <c r="AA59">
        <v>1.0297499999999999</v>
      </c>
    </row>
    <row r="60" spans="7:27" x14ac:dyDescent="0.2">
      <c r="M60">
        <v>54</v>
      </c>
      <c r="N60">
        <v>5.45</v>
      </c>
      <c r="O60">
        <v>0</v>
      </c>
      <c r="Q60">
        <v>54</v>
      </c>
      <c r="R60">
        <v>5.45</v>
      </c>
      <c r="S60">
        <v>1.32308</v>
      </c>
      <c r="U60">
        <v>54</v>
      </c>
      <c r="V60">
        <v>10.9</v>
      </c>
      <c r="W60">
        <v>1.1574500000000001</v>
      </c>
      <c r="Y60">
        <v>54</v>
      </c>
      <c r="Z60">
        <v>10.9</v>
      </c>
      <c r="AA60">
        <v>0.49615399999999998</v>
      </c>
    </row>
    <row r="61" spans="7:27" x14ac:dyDescent="0.2">
      <c r="M61">
        <v>55</v>
      </c>
      <c r="N61">
        <v>5.55</v>
      </c>
      <c r="O61">
        <v>0</v>
      </c>
      <c r="Q61">
        <v>55</v>
      </c>
      <c r="R61">
        <v>5.55</v>
      </c>
      <c r="S61">
        <v>1.27583</v>
      </c>
      <c r="U61">
        <v>55</v>
      </c>
      <c r="V61">
        <v>11.1</v>
      </c>
      <c r="W61">
        <v>0.79722499999999996</v>
      </c>
      <c r="Y61">
        <v>55</v>
      </c>
      <c r="Z61">
        <v>11.1</v>
      </c>
      <c r="AA61">
        <v>0.31895800000000002</v>
      </c>
    </row>
    <row r="62" spans="7:27" x14ac:dyDescent="0.2">
      <c r="M62">
        <v>56</v>
      </c>
      <c r="N62">
        <v>5.65</v>
      </c>
      <c r="O62">
        <v>2.4616199999999999</v>
      </c>
      <c r="Q62">
        <v>56</v>
      </c>
      <c r="R62">
        <v>5.65</v>
      </c>
      <c r="S62">
        <v>1.2310700000000001</v>
      </c>
      <c r="U62">
        <v>56</v>
      </c>
      <c r="V62">
        <v>11.3</v>
      </c>
      <c r="W62">
        <v>0.76925500000000002</v>
      </c>
      <c r="Y62">
        <v>56</v>
      </c>
      <c r="Z62">
        <v>11.3</v>
      </c>
      <c r="AA62">
        <v>0.76941800000000005</v>
      </c>
    </row>
    <row r="63" spans="7:27" x14ac:dyDescent="0.2">
      <c r="M63">
        <v>57</v>
      </c>
      <c r="N63">
        <v>5.75</v>
      </c>
      <c r="O63">
        <v>0</v>
      </c>
      <c r="Q63">
        <v>57</v>
      </c>
      <c r="R63">
        <v>5.75</v>
      </c>
      <c r="S63">
        <v>2.3772500000000001</v>
      </c>
      <c r="U63">
        <v>57</v>
      </c>
      <c r="V63">
        <v>11.5</v>
      </c>
      <c r="W63">
        <v>0.74273199999999995</v>
      </c>
      <c r="Y63">
        <v>57</v>
      </c>
      <c r="Z63">
        <v>11.5</v>
      </c>
      <c r="AA63">
        <v>0.44573400000000002</v>
      </c>
    </row>
    <row r="64" spans="7:27" x14ac:dyDescent="0.2">
      <c r="M64">
        <v>58</v>
      </c>
      <c r="N64">
        <v>5.85</v>
      </c>
      <c r="O64">
        <v>1.1480900000000001</v>
      </c>
      <c r="Q64">
        <v>58</v>
      </c>
      <c r="R64">
        <v>5.85</v>
      </c>
      <c r="S64">
        <v>2.2966700000000002</v>
      </c>
      <c r="U64">
        <v>58</v>
      </c>
      <c r="V64">
        <v>11.7</v>
      </c>
      <c r="W64">
        <v>0.717557</v>
      </c>
      <c r="Y64">
        <v>58</v>
      </c>
      <c r="Z64">
        <v>11.7</v>
      </c>
      <c r="AA64">
        <v>0</v>
      </c>
    </row>
    <row r="65" spans="13:27" x14ac:dyDescent="0.2">
      <c r="M65">
        <v>59</v>
      </c>
      <c r="N65">
        <v>5.95</v>
      </c>
      <c r="O65">
        <v>1.1098300000000001</v>
      </c>
      <c r="Q65">
        <v>59</v>
      </c>
      <c r="R65">
        <v>5.95</v>
      </c>
      <c r="S65">
        <v>5.5503</v>
      </c>
      <c r="U65">
        <v>59</v>
      </c>
      <c r="V65">
        <v>11.9</v>
      </c>
      <c r="W65">
        <v>1.1098300000000001</v>
      </c>
      <c r="Y65">
        <v>59</v>
      </c>
      <c r="Z65">
        <v>11.9</v>
      </c>
      <c r="AA65">
        <v>0.69378799999999996</v>
      </c>
    </row>
    <row r="66" spans="13:27" x14ac:dyDescent="0.2">
      <c r="M66">
        <v>60</v>
      </c>
      <c r="N66">
        <v>6.05</v>
      </c>
      <c r="O66">
        <v>0</v>
      </c>
      <c r="Q66">
        <v>60</v>
      </c>
      <c r="R66">
        <v>6.05</v>
      </c>
      <c r="S66">
        <v>4.29467</v>
      </c>
      <c r="U66">
        <v>60</v>
      </c>
      <c r="V66">
        <v>12.1</v>
      </c>
      <c r="W66">
        <v>0.80508100000000005</v>
      </c>
      <c r="Y66">
        <v>60</v>
      </c>
      <c r="Z66">
        <v>12.1</v>
      </c>
      <c r="AA66">
        <v>0.80525100000000005</v>
      </c>
    </row>
    <row r="67" spans="13:27" x14ac:dyDescent="0.2">
      <c r="M67">
        <v>61</v>
      </c>
      <c r="N67">
        <v>6.15</v>
      </c>
      <c r="O67">
        <v>1.0388200000000001</v>
      </c>
      <c r="Q67">
        <v>61</v>
      </c>
      <c r="R67">
        <v>6.15</v>
      </c>
      <c r="S67">
        <v>4.1561500000000002</v>
      </c>
      <c r="U67">
        <v>61</v>
      </c>
      <c r="V67">
        <v>12.3</v>
      </c>
      <c r="W67">
        <v>1.68808</v>
      </c>
      <c r="Y67">
        <v>61</v>
      </c>
      <c r="Z67">
        <v>12.3</v>
      </c>
      <c r="AA67">
        <v>0.51951800000000004</v>
      </c>
    </row>
    <row r="68" spans="13:27" x14ac:dyDescent="0.2">
      <c r="M68">
        <v>62</v>
      </c>
      <c r="N68">
        <v>6.25</v>
      </c>
      <c r="O68">
        <v>0</v>
      </c>
      <c r="Q68">
        <v>62</v>
      </c>
      <c r="R68">
        <v>6.25</v>
      </c>
      <c r="S68">
        <v>4.0242199999999997</v>
      </c>
      <c r="U68">
        <v>62</v>
      </c>
      <c r="V68">
        <v>12.5</v>
      </c>
      <c r="W68">
        <v>1.7602199999999999</v>
      </c>
      <c r="Y68">
        <v>62</v>
      </c>
      <c r="Z68">
        <v>12.5</v>
      </c>
      <c r="AA68">
        <v>0.88029800000000002</v>
      </c>
    </row>
    <row r="69" spans="13:27" x14ac:dyDescent="0.2">
      <c r="M69">
        <v>63</v>
      </c>
      <c r="N69">
        <v>6.35</v>
      </c>
      <c r="O69">
        <v>1.94882</v>
      </c>
      <c r="Q69">
        <v>63</v>
      </c>
      <c r="R69">
        <v>6.35</v>
      </c>
      <c r="S69">
        <v>4.8730900000000004</v>
      </c>
      <c r="U69">
        <v>63</v>
      </c>
      <c r="V69">
        <v>12.7</v>
      </c>
      <c r="W69">
        <v>1.0962099999999999</v>
      </c>
      <c r="Y69">
        <v>63</v>
      </c>
      <c r="Z69">
        <v>12.7</v>
      </c>
      <c r="AA69">
        <v>0.97461799999999998</v>
      </c>
    </row>
    <row r="70" spans="13:27" x14ac:dyDescent="0.2">
      <c r="M70">
        <v>64</v>
      </c>
      <c r="N70">
        <v>6.45</v>
      </c>
      <c r="O70">
        <v>2.8332999999999999</v>
      </c>
      <c r="Q70">
        <v>64</v>
      </c>
      <c r="R70">
        <v>6.45</v>
      </c>
      <c r="S70">
        <v>1.8892599999999999</v>
      </c>
      <c r="U70">
        <v>64</v>
      </c>
      <c r="V70">
        <v>12.9</v>
      </c>
      <c r="W70">
        <v>0.94443200000000005</v>
      </c>
      <c r="Y70">
        <v>64</v>
      </c>
      <c r="Z70">
        <v>12.9</v>
      </c>
      <c r="AA70">
        <v>0.94463200000000003</v>
      </c>
    </row>
    <row r="71" spans="13:27" x14ac:dyDescent="0.2">
      <c r="M71">
        <v>65</v>
      </c>
      <c r="N71">
        <v>6.55</v>
      </c>
      <c r="O71">
        <v>3.6632600000000002</v>
      </c>
      <c r="Q71">
        <v>65</v>
      </c>
      <c r="R71">
        <v>6.55</v>
      </c>
      <c r="S71">
        <v>0.91600899999999996</v>
      </c>
      <c r="U71">
        <v>65</v>
      </c>
      <c r="V71">
        <v>13.1</v>
      </c>
      <c r="W71">
        <v>0.91581500000000005</v>
      </c>
      <c r="Y71">
        <v>65</v>
      </c>
      <c r="Z71">
        <v>13.1</v>
      </c>
      <c r="AA71">
        <v>1.03051</v>
      </c>
    </row>
    <row r="72" spans="13:27" x14ac:dyDescent="0.2">
      <c r="M72">
        <v>66</v>
      </c>
      <c r="N72">
        <v>6.65</v>
      </c>
      <c r="O72">
        <v>0</v>
      </c>
      <c r="Q72">
        <v>66</v>
      </c>
      <c r="R72">
        <v>6.65</v>
      </c>
      <c r="S72">
        <v>5.3319999999999999</v>
      </c>
      <c r="U72">
        <v>66</v>
      </c>
      <c r="V72">
        <v>13.3</v>
      </c>
      <c r="W72">
        <v>0.77741899999999997</v>
      </c>
      <c r="Y72">
        <v>66</v>
      </c>
      <c r="Z72">
        <v>13.3</v>
      </c>
      <c r="AA72">
        <v>0.88866699999999998</v>
      </c>
    </row>
    <row r="73" spans="13:27" x14ac:dyDescent="0.2">
      <c r="M73">
        <v>67</v>
      </c>
      <c r="N73">
        <v>6.75</v>
      </c>
      <c r="O73">
        <v>0</v>
      </c>
      <c r="Q73">
        <v>67</v>
      </c>
      <c r="R73">
        <v>6.75</v>
      </c>
      <c r="S73">
        <v>2.5876000000000001</v>
      </c>
      <c r="U73">
        <v>67</v>
      </c>
      <c r="V73">
        <v>13.5</v>
      </c>
      <c r="W73">
        <v>0.86234999999999995</v>
      </c>
      <c r="Y73">
        <v>67</v>
      </c>
      <c r="Z73">
        <v>13.5</v>
      </c>
      <c r="AA73">
        <v>0.75471600000000005</v>
      </c>
    </row>
    <row r="74" spans="13:27" x14ac:dyDescent="0.2">
      <c r="M74">
        <v>68</v>
      </c>
      <c r="N74">
        <v>6.85</v>
      </c>
      <c r="O74">
        <v>0</v>
      </c>
      <c r="Q74">
        <v>68</v>
      </c>
      <c r="R74">
        <v>6.85</v>
      </c>
      <c r="S74">
        <v>0.83753299999999997</v>
      </c>
      <c r="U74">
        <v>68</v>
      </c>
      <c r="V74">
        <v>13.7</v>
      </c>
      <c r="W74">
        <v>1.0466899999999999</v>
      </c>
      <c r="Y74">
        <v>68</v>
      </c>
      <c r="Z74">
        <v>13.7</v>
      </c>
      <c r="AA74">
        <v>0.94222499999999998</v>
      </c>
    </row>
    <row r="75" spans="13:27" x14ac:dyDescent="0.2">
      <c r="M75">
        <v>69</v>
      </c>
      <c r="N75">
        <v>6.95</v>
      </c>
      <c r="O75">
        <v>0.81343299999999996</v>
      </c>
      <c r="Q75">
        <v>69</v>
      </c>
      <c r="R75">
        <v>6.95</v>
      </c>
      <c r="S75">
        <v>1.62721</v>
      </c>
      <c r="U75">
        <v>69</v>
      </c>
      <c r="V75">
        <v>13.9</v>
      </c>
      <c r="W75">
        <v>0.711754</v>
      </c>
      <c r="Y75">
        <v>69</v>
      </c>
      <c r="Z75">
        <v>13.9</v>
      </c>
      <c r="AA75">
        <v>0.81360500000000002</v>
      </c>
    </row>
    <row r="76" spans="13:27" x14ac:dyDescent="0.2">
      <c r="M76">
        <v>70</v>
      </c>
      <c r="N76">
        <v>7.05</v>
      </c>
      <c r="O76">
        <v>0.79052100000000003</v>
      </c>
      <c r="Q76">
        <v>70</v>
      </c>
      <c r="R76">
        <v>7.05</v>
      </c>
      <c r="S76">
        <v>1.58138</v>
      </c>
      <c r="U76">
        <v>70</v>
      </c>
      <c r="V76">
        <v>14.1</v>
      </c>
      <c r="W76">
        <v>0.79052100000000003</v>
      </c>
      <c r="Y76">
        <v>70</v>
      </c>
      <c r="Z76">
        <v>14.1</v>
      </c>
      <c r="AA76">
        <v>1.0871999999999999</v>
      </c>
    </row>
    <row r="77" spans="13:27" x14ac:dyDescent="0.2">
      <c r="M77">
        <v>71</v>
      </c>
      <c r="N77">
        <v>7.15</v>
      </c>
      <c r="O77">
        <v>0</v>
      </c>
      <c r="Q77">
        <v>71</v>
      </c>
      <c r="R77">
        <v>7.15</v>
      </c>
      <c r="S77">
        <v>0.76872600000000002</v>
      </c>
      <c r="U77">
        <v>71</v>
      </c>
      <c r="V77">
        <v>14.3</v>
      </c>
      <c r="W77">
        <v>1.05677</v>
      </c>
      <c r="Y77">
        <v>71</v>
      </c>
      <c r="Z77">
        <v>14.3</v>
      </c>
      <c r="AA77">
        <v>0.48045399999999999</v>
      </c>
    </row>
    <row r="78" spans="13:27" x14ac:dyDescent="0.2">
      <c r="M78">
        <v>72</v>
      </c>
      <c r="N78">
        <v>7.25</v>
      </c>
      <c r="O78">
        <v>1.49502</v>
      </c>
      <c r="Q78">
        <v>72</v>
      </c>
      <c r="R78">
        <v>7.25</v>
      </c>
      <c r="S78">
        <v>0.74766600000000005</v>
      </c>
      <c r="U78">
        <v>72</v>
      </c>
      <c r="V78">
        <v>14.5</v>
      </c>
      <c r="W78">
        <v>1.3081400000000001</v>
      </c>
      <c r="Y78">
        <v>72</v>
      </c>
      <c r="Z78">
        <v>14.5</v>
      </c>
      <c r="AA78">
        <v>1.3084199999999999</v>
      </c>
    </row>
    <row r="79" spans="13:27" x14ac:dyDescent="0.2">
      <c r="M79">
        <v>73</v>
      </c>
      <c r="N79">
        <v>7.35</v>
      </c>
      <c r="O79">
        <v>0</v>
      </c>
      <c r="Q79">
        <v>73</v>
      </c>
      <c r="R79">
        <v>7.35</v>
      </c>
      <c r="S79">
        <v>0.72746</v>
      </c>
      <c r="U79">
        <v>73</v>
      </c>
      <c r="V79">
        <v>14.7</v>
      </c>
      <c r="W79">
        <v>0.90913299999999997</v>
      </c>
      <c r="Y79">
        <v>73</v>
      </c>
      <c r="Z79">
        <v>14.7</v>
      </c>
      <c r="AA79">
        <v>1.2730600000000001</v>
      </c>
    </row>
    <row r="80" spans="13:27" x14ac:dyDescent="0.2">
      <c r="M80">
        <v>74</v>
      </c>
      <c r="N80">
        <v>7.45</v>
      </c>
      <c r="O80">
        <v>0</v>
      </c>
      <c r="Q80">
        <v>74</v>
      </c>
      <c r="R80">
        <v>7.45</v>
      </c>
      <c r="S80">
        <v>0.708063</v>
      </c>
      <c r="U80">
        <v>74</v>
      </c>
      <c r="V80">
        <v>14.9</v>
      </c>
      <c r="W80">
        <v>0.88489099999999998</v>
      </c>
      <c r="Y80">
        <v>74</v>
      </c>
      <c r="Z80">
        <v>14.9</v>
      </c>
      <c r="AA80">
        <v>0.88507800000000003</v>
      </c>
    </row>
    <row r="81" spans="13:27" x14ac:dyDescent="0.2">
      <c r="M81">
        <v>75</v>
      </c>
      <c r="N81">
        <v>7.55</v>
      </c>
      <c r="O81">
        <v>0.68928500000000004</v>
      </c>
      <c r="Q81">
        <v>75</v>
      </c>
      <c r="R81">
        <v>7.55</v>
      </c>
      <c r="S81">
        <v>1.37886</v>
      </c>
      <c r="U81">
        <v>75</v>
      </c>
      <c r="V81">
        <v>15.1</v>
      </c>
      <c r="W81">
        <v>0.86160599999999998</v>
      </c>
      <c r="Y81">
        <v>75</v>
      </c>
      <c r="Z81">
        <v>15.1</v>
      </c>
      <c r="AA81">
        <v>1.12032</v>
      </c>
    </row>
    <row r="82" spans="13:27" x14ac:dyDescent="0.2">
      <c r="M82">
        <v>76</v>
      </c>
      <c r="N82">
        <v>7.65</v>
      </c>
      <c r="O82">
        <v>0</v>
      </c>
      <c r="Q82">
        <v>76</v>
      </c>
      <c r="R82">
        <v>7.65</v>
      </c>
      <c r="S82">
        <v>1.3430500000000001</v>
      </c>
      <c r="U82">
        <v>76</v>
      </c>
      <c r="V82">
        <v>15.3</v>
      </c>
      <c r="W82">
        <v>0.67138200000000003</v>
      </c>
      <c r="Y82">
        <v>76</v>
      </c>
      <c r="Z82">
        <v>15.3</v>
      </c>
      <c r="AA82">
        <v>1.17517</v>
      </c>
    </row>
    <row r="83" spans="13:27" x14ac:dyDescent="0.2">
      <c r="M83">
        <v>77</v>
      </c>
      <c r="N83">
        <v>7.75</v>
      </c>
      <c r="O83">
        <v>0.65416799999999997</v>
      </c>
      <c r="Q83">
        <v>77</v>
      </c>
      <c r="R83">
        <v>7.75</v>
      </c>
      <c r="S83">
        <v>0.65430699999999997</v>
      </c>
      <c r="U83">
        <v>77</v>
      </c>
      <c r="V83">
        <v>15.5</v>
      </c>
      <c r="W83">
        <v>0.81771000000000005</v>
      </c>
      <c r="Y83">
        <v>77</v>
      </c>
      <c r="Z83">
        <v>15.5</v>
      </c>
      <c r="AA83">
        <v>0.57251799999999997</v>
      </c>
    </row>
    <row r="84" spans="13:27" x14ac:dyDescent="0.2">
      <c r="M84">
        <v>78</v>
      </c>
      <c r="N84">
        <v>7.85</v>
      </c>
      <c r="O84">
        <v>1.27522</v>
      </c>
      <c r="Q84">
        <v>78</v>
      </c>
      <c r="R84">
        <v>7.85</v>
      </c>
      <c r="S84">
        <v>0</v>
      </c>
      <c r="U84">
        <v>78</v>
      </c>
      <c r="V84">
        <v>15.7</v>
      </c>
      <c r="W84">
        <v>1.0361100000000001</v>
      </c>
      <c r="Y84">
        <v>78</v>
      </c>
      <c r="Z84">
        <v>15.7</v>
      </c>
      <c r="AA84">
        <v>1.27549</v>
      </c>
    </row>
    <row r="85" spans="13:27" x14ac:dyDescent="0.2">
      <c r="M85">
        <v>79</v>
      </c>
      <c r="N85">
        <v>7.95</v>
      </c>
      <c r="O85">
        <v>1.2433399999999999</v>
      </c>
      <c r="Q85">
        <v>79</v>
      </c>
      <c r="R85">
        <v>7.95</v>
      </c>
      <c r="S85">
        <v>1.2436</v>
      </c>
      <c r="U85">
        <v>79</v>
      </c>
      <c r="V85">
        <v>15.9</v>
      </c>
      <c r="W85">
        <v>0.38854300000000003</v>
      </c>
      <c r="Y85">
        <v>79</v>
      </c>
      <c r="Z85">
        <v>15.9</v>
      </c>
      <c r="AA85">
        <v>0.69952499999999995</v>
      </c>
    </row>
    <row r="86" spans="13:27" x14ac:dyDescent="0.2">
      <c r="M86">
        <v>80</v>
      </c>
      <c r="N86">
        <v>8.0500000000000007</v>
      </c>
      <c r="O86">
        <v>1.2126399999999999</v>
      </c>
      <c r="Q86">
        <v>80</v>
      </c>
      <c r="R86">
        <v>8.0500000000000007</v>
      </c>
      <c r="S86">
        <v>1.2129000000000001</v>
      </c>
      <c r="U86">
        <v>80</v>
      </c>
      <c r="V86">
        <v>16.100000000000001</v>
      </c>
      <c r="W86">
        <v>0.53052900000000003</v>
      </c>
      <c r="Y86">
        <v>80</v>
      </c>
      <c r="Z86">
        <v>16.100000000000001</v>
      </c>
      <c r="AA86">
        <v>0.60644799999999999</v>
      </c>
    </row>
    <row r="87" spans="13:27" x14ac:dyDescent="0.2">
      <c r="M87">
        <v>81</v>
      </c>
      <c r="N87">
        <v>8.15</v>
      </c>
      <c r="O87">
        <v>1.7746</v>
      </c>
      <c r="Q87">
        <v>81</v>
      </c>
      <c r="R87">
        <v>8.15</v>
      </c>
      <c r="S87">
        <v>0.59165699999999999</v>
      </c>
      <c r="U87">
        <v>81</v>
      </c>
      <c r="V87">
        <v>16.3</v>
      </c>
      <c r="W87">
        <v>0.96123899999999995</v>
      </c>
      <c r="Y87">
        <v>81</v>
      </c>
      <c r="Z87">
        <v>16.3</v>
      </c>
      <c r="AA87">
        <v>1.4791399999999999</v>
      </c>
    </row>
    <row r="88" spans="13:27" x14ac:dyDescent="0.2">
      <c r="M88">
        <v>82</v>
      </c>
      <c r="N88">
        <v>8.25</v>
      </c>
      <c r="O88">
        <v>0.57727899999999999</v>
      </c>
      <c r="Q88">
        <v>82</v>
      </c>
      <c r="R88">
        <v>8.25</v>
      </c>
      <c r="S88">
        <v>0.57740100000000005</v>
      </c>
      <c r="U88">
        <v>82</v>
      </c>
      <c r="V88">
        <v>16.5</v>
      </c>
      <c r="W88">
        <v>0.43295899999999998</v>
      </c>
      <c r="Y88">
        <v>82</v>
      </c>
      <c r="Z88">
        <v>16.5</v>
      </c>
      <c r="AA88">
        <v>0.72175100000000003</v>
      </c>
    </row>
    <row r="89" spans="13:27" x14ac:dyDescent="0.2">
      <c r="M89">
        <v>83</v>
      </c>
      <c r="N89">
        <v>8.35</v>
      </c>
      <c r="O89">
        <v>1.12707</v>
      </c>
      <c r="Q89">
        <v>83</v>
      </c>
      <c r="R89">
        <v>8.35</v>
      </c>
      <c r="S89">
        <v>0</v>
      </c>
      <c r="U89">
        <v>83</v>
      </c>
      <c r="V89">
        <v>16.7</v>
      </c>
      <c r="W89">
        <v>0.915744</v>
      </c>
      <c r="Y89">
        <v>83</v>
      </c>
      <c r="Z89">
        <v>16.7</v>
      </c>
      <c r="AA89">
        <v>1.12731</v>
      </c>
    </row>
    <row r="90" spans="13:27" x14ac:dyDescent="0.2">
      <c r="M90">
        <v>84</v>
      </c>
      <c r="N90">
        <v>8.4499999999999993</v>
      </c>
      <c r="O90">
        <v>0.55027599999999999</v>
      </c>
      <c r="Q90">
        <v>84</v>
      </c>
      <c r="R90">
        <v>8.4499999999999993</v>
      </c>
      <c r="S90">
        <v>0.55039199999999999</v>
      </c>
      <c r="U90">
        <v>84</v>
      </c>
      <c r="V90">
        <v>16.899999999999999</v>
      </c>
      <c r="W90">
        <v>0.962982</v>
      </c>
      <c r="Y90">
        <v>84</v>
      </c>
      <c r="Z90">
        <v>16.899999999999999</v>
      </c>
      <c r="AA90">
        <v>0.96318599999999999</v>
      </c>
    </row>
    <row r="91" spans="13:27" x14ac:dyDescent="0.2">
      <c r="M91">
        <v>85</v>
      </c>
      <c r="N91">
        <v>8.5500000000000007</v>
      </c>
      <c r="O91">
        <v>0</v>
      </c>
      <c r="Q91">
        <v>85</v>
      </c>
      <c r="R91">
        <v>8.5500000000000007</v>
      </c>
      <c r="S91">
        <v>0</v>
      </c>
      <c r="U91">
        <v>85</v>
      </c>
      <c r="V91">
        <v>17.100000000000001</v>
      </c>
      <c r="W91">
        <v>0.73903399999999997</v>
      </c>
      <c r="Y91">
        <v>85</v>
      </c>
      <c r="Z91">
        <v>17.100000000000001</v>
      </c>
      <c r="AA91">
        <v>1.47838</v>
      </c>
    </row>
    <row r="92" spans="13:27" x14ac:dyDescent="0.2">
      <c r="M92">
        <v>86</v>
      </c>
      <c r="N92">
        <v>8.65</v>
      </c>
      <c r="O92">
        <v>1.5753699999999999</v>
      </c>
      <c r="Q92">
        <v>86</v>
      </c>
      <c r="R92">
        <v>8.65</v>
      </c>
      <c r="S92">
        <v>0.52523500000000001</v>
      </c>
      <c r="U92">
        <v>86</v>
      </c>
      <c r="V92">
        <v>17.3</v>
      </c>
      <c r="W92">
        <v>0.91896699999999998</v>
      </c>
      <c r="Y92">
        <v>86</v>
      </c>
      <c r="Z92">
        <v>17.3</v>
      </c>
      <c r="AA92">
        <v>1.1817800000000001</v>
      </c>
    </row>
    <row r="93" spans="13:27" x14ac:dyDescent="0.2">
      <c r="M93">
        <v>87</v>
      </c>
      <c r="N93">
        <v>8.75</v>
      </c>
      <c r="O93">
        <v>0</v>
      </c>
      <c r="Q93">
        <v>87</v>
      </c>
      <c r="R93">
        <v>8.75</v>
      </c>
      <c r="S93">
        <v>0.51329800000000003</v>
      </c>
      <c r="U93">
        <v>87</v>
      </c>
      <c r="V93">
        <v>17.5</v>
      </c>
      <c r="W93">
        <v>0.89808200000000005</v>
      </c>
      <c r="Y93">
        <v>87</v>
      </c>
      <c r="Z93">
        <v>17.5</v>
      </c>
      <c r="AA93">
        <v>0.96243400000000001</v>
      </c>
    </row>
    <row r="94" spans="13:27" x14ac:dyDescent="0.2">
      <c r="M94">
        <v>88</v>
      </c>
      <c r="N94">
        <v>8.85</v>
      </c>
      <c r="O94">
        <v>2.5082900000000001</v>
      </c>
      <c r="Q94">
        <v>88</v>
      </c>
      <c r="R94">
        <v>8.85</v>
      </c>
      <c r="S94">
        <v>0</v>
      </c>
      <c r="U94">
        <v>88</v>
      </c>
      <c r="V94">
        <v>17.7</v>
      </c>
      <c r="W94">
        <v>0.81519399999999997</v>
      </c>
      <c r="Y94">
        <v>88</v>
      </c>
      <c r="Z94">
        <v>17.7</v>
      </c>
      <c r="AA94">
        <v>1.1916899999999999</v>
      </c>
    </row>
    <row r="95" spans="13:27" x14ac:dyDescent="0.2">
      <c r="M95">
        <v>89</v>
      </c>
      <c r="N95">
        <v>8.9499999999999993</v>
      </c>
      <c r="O95">
        <v>0.49051</v>
      </c>
      <c r="Q95">
        <v>89</v>
      </c>
      <c r="R95">
        <v>8.9499999999999993</v>
      </c>
      <c r="S95">
        <v>0</v>
      </c>
      <c r="U95">
        <v>89</v>
      </c>
      <c r="V95">
        <v>17.899999999999999</v>
      </c>
      <c r="W95">
        <v>1.04233</v>
      </c>
      <c r="Y95">
        <v>89</v>
      </c>
      <c r="Z95">
        <v>17.899999999999999</v>
      </c>
      <c r="AA95">
        <v>0.919902</v>
      </c>
    </row>
    <row r="96" spans="13:27" x14ac:dyDescent="0.2">
      <c r="M96">
        <v>90</v>
      </c>
      <c r="N96">
        <v>9.0500000000000007</v>
      </c>
      <c r="O96">
        <v>0.47972999999999999</v>
      </c>
      <c r="Q96">
        <v>90</v>
      </c>
      <c r="R96">
        <v>9.0500000000000007</v>
      </c>
      <c r="S96">
        <v>1.4395</v>
      </c>
      <c r="U96">
        <v>90</v>
      </c>
      <c r="V96">
        <v>18.100000000000001</v>
      </c>
      <c r="W96">
        <v>1.1393599999999999</v>
      </c>
      <c r="Y96">
        <v>90</v>
      </c>
      <c r="Z96">
        <v>18.100000000000001</v>
      </c>
      <c r="AA96">
        <v>1.0196400000000001</v>
      </c>
    </row>
    <row r="97" spans="13:27" x14ac:dyDescent="0.2">
      <c r="M97">
        <v>91</v>
      </c>
      <c r="N97">
        <v>9.15</v>
      </c>
      <c r="O97">
        <v>0.469302</v>
      </c>
      <c r="Q97">
        <v>91</v>
      </c>
      <c r="R97">
        <v>9.15</v>
      </c>
      <c r="S97">
        <v>0</v>
      </c>
      <c r="U97">
        <v>91</v>
      </c>
      <c r="V97">
        <v>18.3</v>
      </c>
      <c r="W97">
        <v>1.11459</v>
      </c>
      <c r="Y97">
        <v>91</v>
      </c>
      <c r="Z97">
        <v>18.3</v>
      </c>
      <c r="AA97">
        <v>0.99747799999999998</v>
      </c>
    </row>
    <row r="98" spans="13:27" x14ac:dyDescent="0.2">
      <c r="M98">
        <v>92</v>
      </c>
      <c r="N98">
        <v>9.25</v>
      </c>
      <c r="O98">
        <v>1.3776299999999999</v>
      </c>
      <c r="Q98">
        <v>92</v>
      </c>
      <c r="R98">
        <v>9.25</v>
      </c>
      <c r="S98">
        <v>0.45930700000000002</v>
      </c>
      <c r="U98">
        <v>92</v>
      </c>
      <c r="V98">
        <v>18.5</v>
      </c>
      <c r="W98">
        <v>0.68881499999999996</v>
      </c>
      <c r="Y98">
        <v>92</v>
      </c>
      <c r="Z98">
        <v>18.5</v>
      </c>
      <c r="AA98">
        <v>1.49275</v>
      </c>
    </row>
    <row r="99" spans="13:27" x14ac:dyDescent="0.2">
      <c r="M99">
        <v>93</v>
      </c>
      <c r="N99">
        <v>9.35</v>
      </c>
      <c r="O99">
        <v>0.44944000000000001</v>
      </c>
      <c r="Q99">
        <v>93</v>
      </c>
      <c r="R99">
        <v>9.35</v>
      </c>
      <c r="S99">
        <v>0.89907000000000004</v>
      </c>
      <c r="U99">
        <v>93</v>
      </c>
      <c r="V99">
        <v>18.7</v>
      </c>
      <c r="W99">
        <v>1.0112399999999999</v>
      </c>
      <c r="Y99">
        <v>93</v>
      </c>
      <c r="Z99">
        <v>18.7</v>
      </c>
      <c r="AA99">
        <v>1.01145</v>
      </c>
    </row>
    <row r="100" spans="13:27" x14ac:dyDescent="0.2">
      <c r="M100">
        <v>94</v>
      </c>
      <c r="N100">
        <v>9.4499999999999993</v>
      </c>
      <c r="O100">
        <v>0.43997799999999998</v>
      </c>
      <c r="Q100">
        <v>94</v>
      </c>
      <c r="R100">
        <v>9.4499999999999993</v>
      </c>
      <c r="S100">
        <v>1.7602899999999999</v>
      </c>
      <c r="U100">
        <v>94</v>
      </c>
      <c r="V100">
        <v>18.899999999999999</v>
      </c>
      <c r="W100">
        <v>1.37493</v>
      </c>
      <c r="Y100">
        <v>94</v>
      </c>
      <c r="Z100">
        <v>18.899999999999999</v>
      </c>
      <c r="AA100">
        <v>0.88014300000000001</v>
      </c>
    </row>
    <row r="101" spans="13:27" x14ac:dyDescent="0.2">
      <c r="M101">
        <v>95</v>
      </c>
      <c r="N101">
        <v>9.5500000000000007</v>
      </c>
      <c r="O101">
        <v>0.86162499999999997</v>
      </c>
      <c r="Q101">
        <v>95</v>
      </c>
      <c r="R101">
        <v>9.5500000000000007</v>
      </c>
      <c r="S101">
        <v>0.43090400000000001</v>
      </c>
      <c r="U101">
        <v>95</v>
      </c>
      <c r="V101">
        <v>19.100000000000001</v>
      </c>
      <c r="W101">
        <v>1.1308800000000001</v>
      </c>
      <c r="Y101">
        <v>95</v>
      </c>
      <c r="Z101">
        <v>19.100000000000001</v>
      </c>
      <c r="AA101">
        <v>0.48476599999999997</v>
      </c>
    </row>
    <row r="102" spans="13:27" x14ac:dyDescent="0.2">
      <c r="M102">
        <v>96</v>
      </c>
      <c r="N102">
        <v>9.65</v>
      </c>
      <c r="O102">
        <v>1.6877200000000001</v>
      </c>
      <c r="Q102">
        <v>96</v>
      </c>
      <c r="R102">
        <v>9.65</v>
      </c>
      <c r="S102">
        <v>1.26606</v>
      </c>
      <c r="U102">
        <v>96</v>
      </c>
      <c r="V102">
        <v>19.3</v>
      </c>
      <c r="W102">
        <v>0.84386000000000005</v>
      </c>
      <c r="Y102">
        <v>96</v>
      </c>
      <c r="Z102">
        <v>19.3</v>
      </c>
      <c r="AA102">
        <v>0.896791</v>
      </c>
    </row>
    <row r="103" spans="13:27" x14ac:dyDescent="0.2">
      <c r="M103">
        <v>97</v>
      </c>
      <c r="N103">
        <v>9.75</v>
      </c>
      <c r="O103">
        <v>1.6532800000000001</v>
      </c>
      <c r="Q103">
        <v>97</v>
      </c>
      <c r="R103">
        <v>9.75</v>
      </c>
      <c r="S103">
        <v>0.82681400000000005</v>
      </c>
      <c r="U103">
        <v>97</v>
      </c>
      <c r="V103">
        <v>19.5</v>
      </c>
      <c r="W103">
        <v>1.23996</v>
      </c>
      <c r="Y103">
        <v>97</v>
      </c>
      <c r="Z103">
        <v>19.5</v>
      </c>
      <c r="AA103">
        <v>0.87848999999999999</v>
      </c>
    </row>
    <row r="104" spans="13:27" x14ac:dyDescent="0.2">
      <c r="M104">
        <v>98</v>
      </c>
      <c r="N104">
        <v>9.85</v>
      </c>
      <c r="O104">
        <v>2.4298199999999999</v>
      </c>
      <c r="Q104">
        <v>98</v>
      </c>
      <c r="R104">
        <v>9.85</v>
      </c>
      <c r="S104">
        <v>1.2151700000000001</v>
      </c>
      <c r="U104">
        <v>98</v>
      </c>
      <c r="V104">
        <v>19.7</v>
      </c>
      <c r="W104">
        <v>1.3161499999999999</v>
      </c>
      <c r="Y104">
        <v>98</v>
      </c>
      <c r="Z104">
        <v>19.7</v>
      </c>
      <c r="AA104">
        <v>1.0632699999999999</v>
      </c>
    </row>
    <row r="105" spans="13:27" x14ac:dyDescent="0.2">
      <c r="M105">
        <v>99</v>
      </c>
      <c r="N105">
        <v>9.9499999999999993</v>
      </c>
      <c r="O105">
        <v>0.39687099999999997</v>
      </c>
      <c r="Q105">
        <v>99</v>
      </c>
      <c r="R105">
        <v>9.9499999999999993</v>
      </c>
      <c r="S105">
        <v>0</v>
      </c>
      <c r="U105">
        <v>99</v>
      </c>
      <c r="V105">
        <v>19.899999999999999</v>
      </c>
      <c r="W105">
        <v>1.141</v>
      </c>
      <c r="Y105">
        <v>99</v>
      </c>
      <c r="Z105">
        <v>19.899999999999999</v>
      </c>
      <c r="AA105">
        <v>1.14124</v>
      </c>
    </row>
    <row r="106" spans="13:27" x14ac:dyDescent="0.2">
      <c r="O106">
        <f>SUM(O6:O105)</f>
        <v>76.208987999999991</v>
      </c>
      <c r="S106">
        <f>SUM(S6:S105)</f>
        <v>407.66478200000012</v>
      </c>
      <c r="W106">
        <f>SUM(W6:W105)</f>
        <v>86.711496000000011</v>
      </c>
      <c r="AA106">
        <f>SUM(AA6:AA105)</f>
        <v>248.60987000000014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EAM500</vt:lpstr>
      <vt:lpstr>EAM1000</vt:lpstr>
      <vt:lpstr>atom_swap Xe (EAM)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</dc:creator>
  <cp:lastModifiedBy>Ben B</cp:lastModifiedBy>
  <dcterms:created xsi:type="dcterms:W3CDTF">2018-02-28T15:44:14Z</dcterms:created>
  <dcterms:modified xsi:type="dcterms:W3CDTF">2018-02-28T16:07:16Z</dcterms:modified>
</cp:coreProperties>
</file>