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980" yWindow="34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E40" i="1"/>
  <c r="D40" i="1"/>
  <c r="C40" i="1"/>
  <c r="F40" i="1"/>
  <c r="O40" i="1"/>
  <c r="N40" i="1"/>
  <c r="P40" i="1"/>
  <c r="M40" i="1"/>
  <c r="E24" i="1"/>
  <c r="H36" i="1"/>
  <c r="E36" i="1"/>
  <c r="D36" i="1"/>
  <c r="C36" i="1"/>
  <c r="F36" i="1"/>
  <c r="E30" i="1"/>
  <c r="H33" i="1"/>
  <c r="E33" i="1"/>
  <c r="D33" i="1"/>
  <c r="C33" i="1"/>
  <c r="F33" i="1"/>
  <c r="O20" i="1"/>
  <c r="N20" i="1"/>
  <c r="M20" i="1"/>
  <c r="O22" i="1"/>
  <c r="N22" i="1"/>
  <c r="M22" i="1"/>
  <c r="P22" i="1"/>
  <c r="P20" i="1"/>
  <c r="H30" i="1"/>
  <c r="D30" i="1"/>
  <c r="C30" i="1"/>
  <c r="F30" i="1"/>
  <c r="H27" i="1"/>
  <c r="D27" i="1"/>
  <c r="E27" i="1"/>
  <c r="C27" i="1"/>
  <c r="F27" i="1"/>
  <c r="C4" i="1"/>
  <c r="D24" i="1"/>
  <c r="H24" i="1"/>
  <c r="C24" i="1"/>
  <c r="F24" i="1"/>
  <c r="D20" i="1"/>
  <c r="E20" i="1"/>
  <c r="C20" i="1"/>
  <c r="F20" i="1"/>
  <c r="H20" i="1"/>
  <c r="H21" i="1"/>
  <c r="D21" i="1"/>
  <c r="E21" i="1"/>
  <c r="C21" i="1"/>
  <c r="F21" i="1"/>
  <c r="L4" i="1"/>
  <c r="L3" i="1"/>
  <c r="C3" i="1"/>
  <c r="F15" i="1"/>
  <c r="E15" i="1"/>
  <c r="C15" i="1"/>
  <c r="I10" i="1"/>
  <c r="H10" i="1"/>
  <c r="K4" i="1"/>
  <c r="I4" i="1"/>
  <c r="K3" i="1"/>
  <c r="I3" i="1"/>
  <c r="C10" i="1"/>
  <c r="B10" i="1"/>
  <c r="E4" i="1"/>
  <c r="E3" i="1"/>
</calcChain>
</file>

<file path=xl/sharedStrings.xml><?xml version="1.0" encoding="utf-8"?>
<sst xmlns="http://schemas.openxmlformats.org/spreadsheetml/2006/main" count="81" uniqueCount="31">
  <si>
    <t>UMo ADP</t>
  </si>
  <si>
    <t>bccU</t>
  </si>
  <si>
    <t>E</t>
  </si>
  <si>
    <t>E/at</t>
  </si>
  <si>
    <t>V</t>
  </si>
  <si>
    <t>a0</t>
  </si>
  <si>
    <t>bccMo</t>
  </si>
  <si>
    <t>c11</t>
  </si>
  <si>
    <t>c12</t>
  </si>
  <si>
    <t>c44</t>
  </si>
  <si>
    <t>B</t>
  </si>
  <si>
    <t>UMo EAM</t>
  </si>
  <si>
    <t>u10mo</t>
  </si>
  <si>
    <t>T</t>
  </si>
  <si>
    <t>Ef/at</t>
  </si>
  <si>
    <t>Sigma 5 310</t>
  </si>
  <si>
    <t>bcc Mo</t>
  </si>
  <si>
    <t>Ef</t>
  </si>
  <si>
    <t>Ef/area</t>
  </si>
  <si>
    <t>in J/m^2</t>
  </si>
  <si>
    <t>unrelaxed</t>
  </si>
  <si>
    <t>relaxed</t>
  </si>
  <si>
    <t>V/at</t>
  </si>
  <si>
    <t>Kind of Sigma 5 310</t>
  </si>
  <si>
    <t>Sigma 5 210</t>
  </si>
  <si>
    <t>Sigma 7 210</t>
  </si>
  <si>
    <t>110 surf</t>
  </si>
  <si>
    <t>100 surf</t>
  </si>
  <si>
    <t>Sigma 510</t>
  </si>
  <si>
    <t>overlap0.5</t>
  </si>
  <si>
    <t>overlap1.5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</si>
</sst>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B41" sqref="B41"/>
    </sheetView>
  </sheetViews>
  <sheetFormatPr baseColWidth="10" defaultRowHeight="15" x14ac:dyDescent="0"/>
  <sheetData>
    <row r="1" spans="1:12">
      <c r="A1" t="s">
        <v>0</v>
      </c>
      <c r="G1" t="s">
        <v>11</v>
      </c>
    </row>
    <row r="2" spans="1:12">
      <c r="B2" t="s">
        <v>2</v>
      </c>
      <c r="C2" t="s">
        <v>3</v>
      </c>
      <c r="D2" t="s">
        <v>4</v>
      </c>
      <c r="E2" t="s">
        <v>5</v>
      </c>
      <c r="H2" t="s">
        <v>2</v>
      </c>
      <c r="I2" t="s">
        <v>3</v>
      </c>
      <c r="J2" t="s">
        <v>4</v>
      </c>
      <c r="K2" t="s">
        <v>5</v>
      </c>
    </row>
    <row r="3" spans="1:12">
      <c r="A3" t="s">
        <v>1</v>
      </c>
      <c r="B3">
        <v>-1045.7427600573899</v>
      </c>
      <c r="C3">
        <f>B3/250</f>
        <v>-4.1829710402295595</v>
      </c>
      <c r="D3">
        <v>5428.5150179561597</v>
      </c>
      <c r="E3">
        <f>(D3^(1/3))/5</f>
        <v>3.5149866255440649</v>
      </c>
      <c r="G3" t="s">
        <v>1</v>
      </c>
      <c r="H3">
        <v>-1036.86728857356</v>
      </c>
      <c r="I3">
        <f>H3/250</f>
        <v>-4.1474691542942397</v>
      </c>
      <c r="J3">
        <v>5616.9889380060404</v>
      </c>
      <c r="K3">
        <f>(J3^(1/3))/5</f>
        <v>3.5552039397101871</v>
      </c>
      <c r="L3">
        <f>J3/250</f>
        <v>22.46795575202416</v>
      </c>
    </row>
    <row r="4" spans="1:12">
      <c r="A4" t="s">
        <v>6</v>
      </c>
      <c r="B4">
        <v>-1723.17440379089</v>
      </c>
      <c r="C4">
        <f>B4/250</f>
        <v>-6.8926976151635602</v>
      </c>
      <c r="D4">
        <v>3888.40248260715</v>
      </c>
      <c r="E4">
        <f>(D4^(1/3))/5</f>
        <v>3.1449981881158662</v>
      </c>
      <c r="G4" t="s">
        <v>6</v>
      </c>
      <c r="H4">
        <v>-1732.3427380646699</v>
      </c>
      <c r="I4">
        <f>H4/250</f>
        <v>-6.9293709522586795</v>
      </c>
      <c r="J4">
        <v>3897.3718599512099</v>
      </c>
      <c r="K4">
        <f>(J4^(1/3))/5</f>
        <v>3.1474145200778398</v>
      </c>
      <c r="L4">
        <f>J4/250</f>
        <v>15.58948743980484</v>
      </c>
    </row>
    <row r="6" spans="1:12">
      <c r="B6" t="s">
        <v>1</v>
      </c>
      <c r="C6" t="s">
        <v>6</v>
      </c>
      <c r="H6" t="s">
        <v>1</v>
      </c>
      <c r="I6" t="s">
        <v>6</v>
      </c>
    </row>
    <row r="7" spans="1:12">
      <c r="A7" t="s">
        <v>7</v>
      </c>
      <c r="B7">
        <v>233.4</v>
      </c>
      <c r="C7">
        <v>537.5</v>
      </c>
      <c r="G7" t="s">
        <v>7</v>
      </c>
      <c r="H7">
        <v>236.6</v>
      </c>
      <c r="I7">
        <v>568.4</v>
      </c>
    </row>
    <row r="8" spans="1:12">
      <c r="A8" t="s">
        <v>8</v>
      </c>
      <c r="B8">
        <v>98.8</v>
      </c>
      <c r="C8">
        <v>176.8</v>
      </c>
      <c r="G8" t="s">
        <v>8</v>
      </c>
      <c r="H8">
        <v>51.6</v>
      </c>
      <c r="I8">
        <v>230.6</v>
      </c>
    </row>
    <row r="9" spans="1:12">
      <c r="A9" t="s">
        <v>9</v>
      </c>
      <c r="B9">
        <v>90</v>
      </c>
      <c r="C9">
        <v>145.69999999999999</v>
      </c>
      <c r="G9" t="s">
        <v>9</v>
      </c>
      <c r="H9">
        <v>51.5</v>
      </c>
      <c r="I9">
        <v>169.4</v>
      </c>
    </row>
    <row r="10" spans="1:12">
      <c r="A10" t="s">
        <v>10</v>
      </c>
      <c r="B10">
        <f>(B7+2*B8)/3</f>
        <v>143.66666666666666</v>
      </c>
      <c r="C10">
        <f>(C7+2*C8)/3</f>
        <v>297.03333333333336</v>
      </c>
      <c r="G10" t="s">
        <v>10</v>
      </c>
      <c r="H10">
        <f>(H7+2*H8)/3</f>
        <v>113.26666666666667</v>
      </c>
      <c r="I10">
        <f>(I7+2*I8)/3</f>
        <v>343.2</v>
      </c>
    </row>
    <row r="13" spans="1:12">
      <c r="A13" t="s">
        <v>12</v>
      </c>
    </row>
    <row r="14" spans="1:12">
      <c r="A14" t="s">
        <v>13</v>
      </c>
      <c r="B14" t="s">
        <v>2</v>
      </c>
      <c r="C14" t="s">
        <v>3</v>
      </c>
      <c r="D14" t="s">
        <v>4</v>
      </c>
      <c r="E14" t="s">
        <v>5</v>
      </c>
      <c r="F14" t="s">
        <v>14</v>
      </c>
    </row>
    <row r="15" spans="1:12">
      <c r="A15">
        <v>100</v>
      </c>
      <c r="B15">
        <v>-1186.04</v>
      </c>
      <c r="C15">
        <f>B15/250</f>
        <v>-4.7441599999999999</v>
      </c>
      <c r="D15">
        <v>4919.2299999999996</v>
      </c>
      <c r="E15">
        <f>(D15^(1/3))/5</f>
        <v>3.4014365325274896</v>
      </c>
      <c r="F15">
        <f>(B15-195*C3-55*C4)/250</f>
        <v>3.4950886715040042E-2</v>
      </c>
    </row>
    <row r="18" spans="1:16">
      <c r="A18" t="s">
        <v>16</v>
      </c>
      <c r="K18" t="s">
        <v>6</v>
      </c>
    </row>
    <row r="19" spans="1:16">
      <c r="A19" t="s">
        <v>23</v>
      </c>
      <c r="B19" t="s">
        <v>2</v>
      </c>
      <c r="C19" t="s">
        <v>3</v>
      </c>
      <c r="D19" t="s">
        <v>17</v>
      </c>
      <c r="E19" t="s">
        <v>18</v>
      </c>
      <c r="F19" t="s">
        <v>19</v>
      </c>
      <c r="G19" t="s">
        <v>4</v>
      </c>
      <c r="H19" t="s">
        <v>22</v>
      </c>
      <c r="K19" t="s">
        <v>26</v>
      </c>
      <c r="L19" t="s">
        <v>2</v>
      </c>
      <c r="M19" t="s">
        <v>3</v>
      </c>
      <c r="N19" t="s">
        <v>17</v>
      </c>
      <c r="O19" t="s">
        <v>18</v>
      </c>
      <c r="P19" t="s">
        <v>19</v>
      </c>
    </row>
    <row r="20" spans="1:16">
      <c r="A20" t="s">
        <v>20</v>
      </c>
      <c r="B20">
        <v>-6558.7538000000004</v>
      </c>
      <c r="C20">
        <f>B20/958</f>
        <v>-6.8462983298538624</v>
      </c>
      <c r="D20">
        <f>B20-958*C4</f>
        <v>44.450515326690038</v>
      </c>
      <c r="E20">
        <f>D20/(2*19.8591*6.28)</f>
        <v>0.17820816492432032</v>
      </c>
      <c r="F20">
        <f>E20*16.02</f>
        <v>2.8548948020876113</v>
      </c>
      <c r="G20">
        <v>14860.4085169104</v>
      </c>
      <c r="H20">
        <f>G20/958</f>
        <v>15.511908681534864</v>
      </c>
      <c r="L20">
        <v>-10826.271000000001</v>
      </c>
      <c r="M20">
        <f>L20/1600</f>
        <v>-6.7664193750000008</v>
      </c>
      <c r="N20">
        <f>L20-1600*C$4</f>
        <v>202.04518426169489</v>
      </c>
      <c r="O20">
        <f>N20/(2*22.234872*15.722579)</f>
        <v>0.28897487769654995</v>
      </c>
      <c r="P20" s="1">
        <f>O20*16.02</f>
        <v>4.6293775406987301</v>
      </c>
    </row>
    <row r="21" spans="1:16">
      <c r="A21" t="s">
        <v>21</v>
      </c>
      <c r="B21">
        <v>-6571.9458000000004</v>
      </c>
      <c r="C21">
        <f>B21/958</f>
        <v>-6.8600686847599173</v>
      </c>
      <c r="D21">
        <f>B21-958*C4</f>
        <v>31.258515326690031</v>
      </c>
      <c r="E21">
        <f>D21/(2*19.901501*6.2934083)</f>
        <v>0.12478621434611133</v>
      </c>
      <c r="F21">
        <f>E21*16.02</f>
        <v>1.9990751538247034</v>
      </c>
      <c r="G21">
        <v>14955.796033431699</v>
      </c>
      <c r="H21">
        <f>G21/958</f>
        <v>15.611478114229332</v>
      </c>
      <c r="K21" t="s">
        <v>27</v>
      </c>
      <c r="L21" t="s">
        <v>2</v>
      </c>
      <c r="M21" t="s">
        <v>3</v>
      </c>
      <c r="N21" t="s">
        <v>17</v>
      </c>
      <c r="O21" t="s">
        <v>18</v>
      </c>
      <c r="P21" t="s">
        <v>19</v>
      </c>
    </row>
    <row r="22" spans="1:16">
      <c r="L22">
        <v>-8982.9817000000003</v>
      </c>
      <c r="M22">
        <f>L22/1325</f>
        <v>-6.7796088301886792</v>
      </c>
      <c r="N22">
        <f>L22-1325*C$4</f>
        <v>149.84264009171784</v>
      </c>
      <c r="O22">
        <f>N22/(2*15.712256*15.712256)</f>
        <v>0.30347877874480211</v>
      </c>
      <c r="P22" s="1">
        <f>O22*16.02</f>
        <v>4.8617300354917301</v>
      </c>
    </row>
    <row r="23" spans="1:16">
      <c r="A23" t="s">
        <v>15</v>
      </c>
    </row>
    <row r="24" spans="1:16">
      <c r="A24" t="s">
        <v>21</v>
      </c>
      <c r="B24">
        <v>-3296.2437224998598</v>
      </c>
      <c r="C24">
        <f>B24/480</f>
        <v>-6.8671744218747079</v>
      </c>
      <c r="D24">
        <f>B24-480*C$4</f>
        <v>12.251132778649207</v>
      </c>
      <c r="E24">
        <f>D24/(2*9.9530865*6.2948858)</f>
        <v>9.7768874803194947E-2</v>
      </c>
      <c r="F24" s="1">
        <f>E24*16.02</f>
        <v>1.566257374347183</v>
      </c>
      <c r="G24">
        <v>7483.1661999999997</v>
      </c>
      <c r="H24">
        <f>G24/480</f>
        <v>15.589929583333333</v>
      </c>
    </row>
    <row r="26" spans="1:16">
      <c r="A26" t="s">
        <v>24</v>
      </c>
      <c r="B26" t="s">
        <v>30</v>
      </c>
    </row>
    <row r="27" spans="1:16">
      <c r="A27" t="s">
        <v>21</v>
      </c>
      <c r="B27">
        <v>-3202.8279000000002</v>
      </c>
      <c r="C27">
        <f>B27/468</f>
        <v>-6.8436493589743597</v>
      </c>
      <c r="D27">
        <f>B27-468*C$4</f>
        <v>22.954583896545955</v>
      </c>
      <c r="E27">
        <f>D27/(2*13.983061*6.2534182)</f>
        <v>0.13125616270379292</v>
      </c>
      <c r="F27" s="2">
        <f>E27*16.02</f>
        <v>2.1027237265147627</v>
      </c>
      <c r="G27">
        <v>7330.5047999999997</v>
      </c>
      <c r="H27">
        <f>G27/468</f>
        <v>15.663471794871795</v>
      </c>
    </row>
    <row r="28" spans="1:16">
      <c r="F28" s="2"/>
    </row>
    <row r="29" spans="1:16">
      <c r="A29" t="s">
        <v>25</v>
      </c>
      <c r="B29" t="s">
        <v>29</v>
      </c>
      <c r="F29" s="2"/>
    </row>
    <row r="30" spans="1:16">
      <c r="A30" t="s">
        <v>21</v>
      </c>
      <c r="B30">
        <v>-3241.3773000000001</v>
      </c>
      <c r="C30">
        <f>B30/476</f>
        <v>-6.8096161764705885</v>
      </c>
      <c r="D30">
        <f>B30-476*C$4</f>
        <v>39.546764817854637</v>
      </c>
      <c r="E30">
        <f>D30/(2*14.077162*6.2955015)</f>
        <v>0.22311847108234889</v>
      </c>
      <c r="F30" s="2">
        <f>E30*16.02</f>
        <v>3.574357906739229</v>
      </c>
      <c r="G30">
        <v>7485.3450999999995</v>
      </c>
      <c r="H30">
        <f>G30/476</f>
        <v>15.725514915966386</v>
      </c>
    </row>
    <row r="32" spans="1:16">
      <c r="A32" t="s">
        <v>28</v>
      </c>
      <c r="B32" t="s">
        <v>29</v>
      </c>
      <c r="F32" s="2"/>
    </row>
    <row r="33" spans="1:16">
      <c r="A33" t="s">
        <v>21</v>
      </c>
      <c r="B33">
        <v>-5701.5762999999997</v>
      </c>
      <c r="C33">
        <f>B33/832</f>
        <v>-6.8528561298076918</v>
      </c>
      <c r="D33">
        <f>B33-832*C$4</f>
        <v>33.148115816082282</v>
      </c>
      <c r="E33">
        <f>D33/(2*16.068797*6.302701)</f>
        <v>0.1636510450275396</v>
      </c>
      <c r="F33" s="2">
        <f>E33*16.02</f>
        <v>2.6216897413411844</v>
      </c>
      <c r="G33">
        <v>13019.174999999999</v>
      </c>
      <c r="H33">
        <f>G33/832</f>
        <v>15.648046874999999</v>
      </c>
    </row>
    <row r="35" spans="1:16">
      <c r="A35" t="s">
        <v>28</v>
      </c>
      <c r="B35" t="s">
        <v>30</v>
      </c>
      <c r="F35" s="2"/>
    </row>
    <row r="36" spans="1:16">
      <c r="A36" t="s">
        <v>21</v>
      </c>
      <c r="B36">
        <v>-5659.3572000000004</v>
      </c>
      <c r="C36">
        <f>B36/824</f>
        <v>-6.8681519417475734</v>
      </c>
      <c r="D36">
        <f>B36-824*C$4</f>
        <v>20.225634894773066</v>
      </c>
      <c r="E36">
        <f>D36/(2*16.002102*6.2765412)</f>
        <v>0.10068731256906792</v>
      </c>
      <c r="F36" s="1">
        <f>E36*16.02</f>
        <v>1.6130107473564681</v>
      </c>
      <c r="G36">
        <v>12857.736000000001</v>
      </c>
      <c r="H36">
        <f>G36/824</f>
        <v>15.604048543689322</v>
      </c>
    </row>
    <row r="38" spans="1:16">
      <c r="A38" t="s">
        <v>1</v>
      </c>
      <c r="K38" t="s">
        <v>1</v>
      </c>
    </row>
    <row r="39" spans="1:16">
      <c r="A39" t="s">
        <v>15</v>
      </c>
      <c r="K39" t="s">
        <v>26</v>
      </c>
      <c r="L39" t="s">
        <v>2</v>
      </c>
      <c r="M39" t="s">
        <v>3</v>
      </c>
      <c r="N39" t="s">
        <v>17</v>
      </c>
      <c r="O39" t="s">
        <v>18</v>
      </c>
      <c r="P39" t="s">
        <v>19</v>
      </c>
    </row>
    <row r="40" spans="1:16">
      <c r="A40" t="s">
        <v>21</v>
      </c>
      <c r="B40">
        <v>-4030.4404</v>
      </c>
      <c r="C40">
        <f>B40/960</f>
        <v>-4.1983754166666669</v>
      </c>
      <c r="D40">
        <f>B40-960*C$3</f>
        <v>-14.788201379622933</v>
      </c>
      <c r="E40">
        <f>D40/(2*22.285746*7.0473697)</f>
        <v>-4.7079422732353424E-2</v>
      </c>
      <c r="F40" s="1">
        <f>E40*16.02</f>
        <v>-0.75421235217230187</v>
      </c>
      <c r="G40">
        <v>21001.326000000001</v>
      </c>
      <c r="H40">
        <f>G40/960</f>
        <v>21.876381250000001</v>
      </c>
      <c r="L40">
        <v>-5969.9389772449204</v>
      </c>
      <c r="M40">
        <f>L40/1600</f>
        <v>-3.7312118607780751</v>
      </c>
      <c r="N40">
        <f>L40-1600*C$3</f>
        <v>722.81468712237438</v>
      </c>
      <c r="O40">
        <f>N40/(2*22.72915*16.07209)</f>
        <v>0.98933055541182524</v>
      </c>
      <c r="P40" s="1">
        <f>O40*16.02</f>
        <v>15.84907549769744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2015-11-17T17:18:42Z</dcterms:created>
  <dcterms:modified xsi:type="dcterms:W3CDTF">2015-11-20T22:58:42Z</dcterms:modified>
</cp:coreProperties>
</file>