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419F6E0F-1C6E-7642-A8D5-D24DE907489F}" xr6:coauthVersionLast="36" xr6:coauthVersionMax="36" xr10:uidLastSave="{00000000-0000-0000-0000-000000000000}"/>
  <bookViews>
    <workbookView xWindow="8640" yWindow="8680" windowWidth="40980" windowHeight="17840" activeTab="2" xr2:uid="{B1E552FA-29D9-1847-BFC8-E7BB20C3B5E1}"/>
  </bookViews>
  <sheets>
    <sheet name="testing" sheetId="1" r:id="rId1"/>
    <sheet name="Sheet1" sheetId="2" r:id="rId2"/>
    <sheet name="summary" sheetId="4" r:id="rId3"/>
    <sheet name="Sheet2" sheetId="3" r:id="rId4"/>
    <sheet name="with shenyang" sheetId="5" r:id="rId5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10" i="4" l="1"/>
  <c r="AF54" i="4"/>
  <c r="AF50" i="4"/>
  <c r="AG50" i="4"/>
  <c r="AD63" i="4"/>
  <c r="F4" i="2"/>
  <c r="C16" i="2"/>
  <c r="Y279" i="2"/>
  <c r="Y278" i="2"/>
  <c r="Z279" i="2"/>
  <c r="X278" i="2"/>
  <c r="F7" i="2"/>
  <c r="E5" i="2"/>
  <c r="E6" i="2"/>
  <c r="D11" i="2"/>
  <c r="AH273" i="2"/>
  <c r="AH274" i="2"/>
  <c r="AH297" i="2"/>
  <c r="AI297" i="2"/>
  <c r="AH298" i="2"/>
  <c r="AI298" i="2"/>
  <c r="AI296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80" i="2"/>
  <c r="I258" i="2"/>
  <c r="C311" i="2"/>
  <c r="C313" i="2"/>
  <c r="J258" i="2"/>
  <c r="AB275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78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18" i="2"/>
  <c r="V255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20" i="2"/>
  <c r="W219" i="2"/>
  <c r="W218" i="2"/>
  <c r="U255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78" i="2"/>
  <c r="V291" i="2"/>
  <c r="S266" i="2"/>
  <c r="S265" i="2"/>
  <c r="V285" i="2"/>
  <c r="V279" i="2"/>
  <c r="V280" i="2"/>
  <c r="V281" i="2"/>
  <c r="V282" i="2"/>
  <c r="V283" i="2"/>
  <c r="V284" i="2"/>
  <c r="V286" i="2"/>
  <c r="V287" i="2"/>
  <c r="V288" i="2"/>
  <c r="V289" i="2"/>
  <c r="V290" i="2"/>
  <c r="V292" i="2"/>
  <c r="V293" i="2"/>
  <c r="V294" i="2"/>
  <c r="V295" i="2"/>
  <c r="V296" i="2"/>
  <c r="V278" i="2"/>
  <c r="S256" i="2"/>
  <c r="S255" i="2"/>
  <c r="I278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I271" i="2"/>
  <c r="J271" i="2"/>
  <c r="I256" i="2"/>
  <c r="J256" i="2"/>
  <c r="L11" i="2"/>
  <c r="O11" i="2"/>
  <c r="I257" i="2"/>
  <c r="J257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55" i="2"/>
  <c r="J255" i="2"/>
  <c r="T135" i="4"/>
  <c r="T134" i="4"/>
  <c r="T133" i="4"/>
  <c r="T132" i="4"/>
  <c r="T131" i="4"/>
  <c r="T130" i="4"/>
  <c r="T129" i="4"/>
  <c r="T128" i="4"/>
  <c r="I287" i="2"/>
  <c r="I288" i="2"/>
  <c r="I289" i="2"/>
  <c r="I290" i="2"/>
  <c r="I291" i="2"/>
  <c r="I292" i="2"/>
  <c r="J287" i="2"/>
  <c r="J288" i="2"/>
  <c r="J289" i="2"/>
  <c r="J290" i="2"/>
  <c r="J291" i="2"/>
  <c r="K287" i="2"/>
  <c r="K288" i="2"/>
  <c r="K289" i="2"/>
  <c r="K290" i="2"/>
  <c r="K291" i="2"/>
  <c r="K292" i="2"/>
  <c r="M287" i="2"/>
  <c r="M288" i="2"/>
  <c r="M289" i="2"/>
  <c r="M290" i="2"/>
  <c r="M291" i="2"/>
  <c r="AC8" i="4"/>
  <c r="AD8" i="4"/>
  <c r="Z11" i="2"/>
  <c r="L12" i="2"/>
  <c r="Z12" i="2"/>
  <c r="L13" i="2"/>
  <c r="Z13" i="2"/>
  <c r="L14" i="2"/>
  <c r="Z14" i="2"/>
  <c r="L15" i="2"/>
  <c r="Z15" i="2"/>
  <c r="L16" i="2"/>
  <c r="Z16" i="2"/>
  <c r="L17" i="2"/>
  <c r="Z17" i="2"/>
  <c r="L18" i="2"/>
  <c r="Z18" i="2"/>
  <c r="L19" i="2"/>
  <c r="Z19" i="2"/>
  <c r="L20" i="2"/>
  <c r="Z20" i="2"/>
  <c r="L21" i="2"/>
  <c r="Z21" i="2"/>
  <c r="L22" i="2"/>
  <c r="Z22" i="2"/>
  <c r="Z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10" i="2"/>
  <c r="O20" i="2"/>
  <c r="P20" i="2"/>
  <c r="Q20" i="2"/>
  <c r="O21" i="2"/>
  <c r="P21" i="2"/>
  <c r="Q21" i="2"/>
  <c r="O22" i="2"/>
  <c r="P22" i="2"/>
  <c r="Q22" i="2"/>
  <c r="Q23" i="2"/>
  <c r="Y36" i="4"/>
  <c r="AE8" i="4"/>
  <c r="AF8" i="4"/>
  <c r="AG8" i="4"/>
  <c r="AH8" i="4"/>
  <c r="AI8" i="4"/>
  <c r="AJ8" i="4"/>
  <c r="AK8" i="4"/>
  <c r="AC9" i="4"/>
  <c r="AD9" i="4"/>
  <c r="AE9" i="4"/>
  <c r="AF9" i="4"/>
  <c r="AG9" i="4"/>
  <c r="AH9" i="4"/>
  <c r="AI9" i="4"/>
  <c r="AJ9" i="4"/>
  <c r="AK9" i="4"/>
  <c r="AC10" i="4"/>
  <c r="AE10" i="4"/>
  <c r="AF10" i="4"/>
  <c r="AG10" i="4"/>
  <c r="AH10" i="4"/>
  <c r="AI10" i="4"/>
  <c r="AJ10" i="4"/>
  <c r="AK10" i="4"/>
  <c r="AC11" i="4"/>
  <c r="AD11" i="4"/>
  <c r="AE11" i="4"/>
  <c r="AF11" i="4"/>
  <c r="AG11" i="4"/>
  <c r="AH11" i="4"/>
  <c r="AI11" i="4"/>
  <c r="AJ11" i="4"/>
  <c r="AK11" i="4"/>
  <c r="AC12" i="4"/>
  <c r="AD12" i="4"/>
  <c r="AE12" i="4"/>
  <c r="AF12" i="4"/>
  <c r="AG12" i="4"/>
  <c r="AH12" i="4"/>
  <c r="AI12" i="4"/>
  <c r="AJ12" i="4"/>
  <c r="AK12" i="4"/>
  <c r="AC13" i="4"/>
  <c r="AD13" i="4"/>
  <c r="AE13" i="4"/>
  <c r="AF13" i="4"/>
  <c r="AG13" i="4"/>
  <c r="AH13" i="4"/>
  <c r="AI13" i="4"/>
  <c r="AJ13" i="4"/>
  <c r="AK13" i="4"/>
  <c r="AC14" i="4"/>
  <c r="AD14" i="4"/>
  <c r="AE14" i="4"/>
  <c r="AF14" i="4"/>
  <c r="AG14" i="4"/>
  <c r="AH14" i="4"/>
  <c r="AI14" i="4"/>
  <c r="AJ14" i="4"/>
  <c r="AK14" i="4"/>
  <c r="AC15" i="4"/>
  <c r="AD15" i="4"/>
  <c r="AE15" i="4"/>
  <c r="AF15" i="4"/>
  <c r="AG15" i="4"/>
  <c r="AH15" i="4"/>
  <c r="AI15" i="4"/>
  <c r="AJ15" i="4"/>
  <c r="AK15" i="4"/>
  <c r="AC16" i="4"/>
  <c r="AD16" i="4"/>
  <c r="AE16" i="4"/>
  <c r="AF16" i="4"/>
  <c r="AG16" i="4"/>
  <c r="AH16" i="4"/>
  <c r="AI16" i="4"/>
  <c r="AJ16" i="4"/>
  <c r="AK16" i="4"/>
  <c r="AC17" i="4"/>
  <c r="AD17" i="4"/>
  <c r="AE17" i="4"/>
  <c r="AF17" i="4"/>
  <c r="AG17" i="4"/>
  <c r="AH17" i="4"/>
  <c r="AI17" i="4"/>
  <c r="AJ17" i="4"/>
  <c r="AK17" i="4"/>
  <c r="AC18" i="4"/>
  <c r="AD18" i="4"/>
  <c r="AE18" i="4"/>
  <c r="AF18" i="4"/>
  <c r="AG18" i="4"/>
  <c r="AH18" i="4"/>
  <c r="AI18" i="4"/>
  <c r="AJ18" i="4"/>
  <c r="AK18" i="4"/>
  <c r="AC19" i="4"/>
  <c r="AD19" i="4"/>
  <c r="AE19" i="4"/>
  <c r="AF19" i="4"/>
  <c r="AG19" i="4"/>
  <c r="AH19" i="4"/>
  <c r="AI19" i="4"/>
  <c r="AJ19" i="4"/>
  <c r="AK19" i="4"/>
  <c r="AC20" i="4"/>
  <c r="AD20" i="4"/>
  <c r="AE20" i="4"/>
  <c r="AF20" i="4"/>
  <c r="AG20" i="4"/>
  <c r="AH20" i="4"/>
  <c r="AI20" i="4"/>
  <c r="AJ20" i="4"/>
  <c r="AK20" i="4"/>
  <c r="AC21" i="4"/>
  <c r="AD21" i="4"/>
  <c r="AE21" i="4"/>
  <c r="AF21" i="4"/>
  <c r="AG21" i="4"/>
  <c r="AH21" i="4"/>
  <c r="AI21" i="4"/>
  <c r="AJ21" i="4"/>
  <c r="AK21" i="4"/>
  <c r="AC22" i="4"/>
  <c r="AD22" i="4"/>
  <c r="AE22" i="4"/>
  <c r="AF22" i="4"/>
  <c r="AG22" i="4"/>
  <c r="AH22" i="4"/>
  <c r="AI22" i="4"/>
  <c r="AJ22" i="4"/>
  <c r="AK22" i="4"/>
  <c r="AC23" i="4"/>
  <c r="AD23" i="4"/>
  <c r="AE23" i="4"/>
  <c r="AF23" i="4"/>
  <c r="AG23" i="4"/>
  <c r="AH23" i="4"/>
  <c r="AI23" i="4"/>
  <c r="AJ23" i="4"/>
  <c r="AK23" i="4"/>
  <c r="AC24" i="4"/>
  <c r="AD24" i="4"/>
  <c r="AE24" i="4"/>
  <c r="AF24" i="4"/>
  <c r="AG24" i="4"/>
  <c r="AH24" i="4"/>
  <c r="AI24" i="4"/>
  <c r="AJ24" i="4"/>
  <c r="AK24" i="4"/>
  <c r="AC25" i="4"/>
  <c r="AD25" i="4"/>
  <c r="AE25" i="4"/>
  <c r="AF25" i="4"/>
  <c r="AG25" i="4"/>
  <c r="AH25" i="4"/>
  <c r="AI25" i="4"/>
  <c r="AJ25" i="4"/>
  <c r="AK25" i="4"/>
  <c r="AC26" i="4"/>
  <c r="AD26" i="4"/>
  <c r="AE26" i="4"/>
  <c r="AF26" i="4"/>
  <c r="AG26" i="4"/>
  <c r="AH26" i="4"/>
  <c r="AI26" i="4"/>
  <c r="AJ26" i="4"/>
  <c r="AK26" i="4"/>
  <c r="AC27" i="4"/>
  <c r="AD27" i="4"/>
  <c r="AE27" i="4"/>
  <c r="AF27" i="4"/>
  <c r="AG27" i="4"/>
  <c r="AH27" i="4"/>
  <c r="AI27" i="4"/>
  <c r="AJ27" i="4"/>
  <c r="AK27" i="4"/>
  <c r="AC28" i="4"/>
  <c r="AD28" i="4"/>
  <c r="AE28" i="4"/>
  <c r="AF28" i="4"/>
  <c r="AG28" i="4"/>
  <c r="AH28" i="4"/>
  <c r="AI28" i="4"/>
  <c r="AJ28" i="4"/>
  <c r="AK28" i="4"/>
  <c r="AC29" i="4"/>
  <c r="AD29" i="4"/>
  <c r="AE29" i="4"/>
  <c r="AF29" i="4"/>
  <c r="AG29" i="4"/>
  <c r="AH29" i="4"/>
  <c r="AI29" i="4"/>
  <c r="AJ29" i="4"/>
  <c r="AK29" i="4"/>
  <c r="AC30" i="4"/>
  <c r="AD30" i="4"/>
  <c r="AE30" i="4"/>
  <c r="AF30" i="4"/>
  <c r="AG30" i="4"/>
  <c r="AH30" i="4"/>
  <c r="AI30" i="4"/>
  <c r="AJ30" i="4"/>
  <c r="AK30" i="4"/>
  <c r="AC31" i="4"/>
  <c r="AD31" i="4"/>
  <c r="AE31" i="4"/>
  <c r="AF31" i="4"/>
  <c r="AG31" i="4"/>
  <c r="AH31" i="4"/>
  <c r="AI31" i="4"/>
  <c r="AJ31" i="4"/>
  <c r="AK31" i="4"/>
  <c r="AC32" i="4"/>
  <c r="AD32" i="4"/>
  <c r="AE32" i="4"/>
  <c r="AF32" i="4"/>
  <c r="AG32" i="4"/>
  <c r="AH32" i="4"/>
  <c r="AI32" i="4"/>
  <c r="AJ32" i="4"/>
  <c r="AK32" i="4"/>
  <c r="AF43" i="4"/>
  <c r="AF48" i="4"/>
  <c r="AG43" i="4"/>
  <c r="AF44" i="4"/>
  <c r="AG44" i="4"/>
  <c r="AF45" i="4"/>
  <c r="AG45" i="4"/>
  <c r="AF46" i="4"/>
  <c r="AG46" i="4"/>
  <c r="AF47" i="4"/>
  <c r="AG47" i="4"/>
  <c r="AG48" i="4"/>
  <c r="AG54" i="4"/>
  <c r="AF37" i="4"/>
  <c r="AF36" i="4"/>
  <c r="AF41" i="4"/>
  <c r="AG36" i="4"/>
  <c r="AG37" i="4"/>
  <c r="AF38" i="4"/>
  <c r="AG38" i="4"/>
  <c r="AF39" i="4"/>
  <c r="AG39" i="4"/>
  <c r="AF40" i="4"/>
  <c r="AG40" i="4"/>
  <c r="AG41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F63" i="4"/>
  <c r="AF65" i="4"/>
  <c r="AF66" i="4"/>
  <c r="AF67" i="4"/>
  <c r="AF68" i="4"/>
  <c r="AF69" i="4"/>
  <c r="AF70" i="4"/>
  <c r="AF71" i="4"/>
  <c r="AF72" i="4"/>
  <c r="AF73" i="4"/>
  <c r="AF74" i="4"/>
  <c r="AF64" i="4"/>
  <c r="AB59" i="4"/>
  <c r="AB60" i="4"/>
  <c r="AB61" i="4"/>
  <c r="AE64" i="4"/>
  <c r="AE65" i="4"/>
  <c r="AE66" i="4"/>
  <c r="AE67" i="4"/>
  <c r="AE68" i="4"/>
  <c r="AE69" i="4"/>
  <c r="AE70" i="4"/>
  <c r="AE71" i="4"/>
  <c r="AE72" i="4"/>
  <c r="AE73" i="4"/>
  <c r="AE74" i="4"/>
  <c r="AE63" i="4"/>
  <c r="AG60" i="4"/>
  <c r="AG61" i="4"/>
  <c r="AD73" i="4"/>
  <c r="AD74" i="4"/>
  <c r="AD64" i="4"/>
  <c r="AD65" i="4"/>
  <c r="AD66" i="4"/>
  <c r="AD67" i="4"/>
  <c r="AD68" i="4"/>
  <c r="AD69" i="4"/>
  <c r="AD70" i="4"/>
  <c r="AD71" i="4"/>
  <c r="AD72" i="4"/>
  <c r="AF51" i="4"/>
  <c r="AG51" i="4"/>
  <c r="AF52" i="4"/>
  <c r="AG52" i="4"/>
  <c r="AF53" i="4"/>
  <c r="AG53" i="4"/>
  <c r="AE47" i="4"/>
  <c r="AE46" i="4"/>
  <c r="AE45" i="4"/>
  <c r="AE44" i="4"/>
  <c r="AE43" i="4"/>
  <c r="AE40" i="4"/>
  <c r="AE39" i="4"/>
  <c r="AE38" i="4"/>
  <c r="AE37" i="4"/>
  <c r="AE36" i="4"/>
  <c r="AE54" i="4"/>
  <c r="AE53" i="4"/>
  <c r="AE52" i="4"/>
  <c r="AE51" i="4"/>
  <c r="AE50" i="4"/>
  <c r="L9" i="4"/>
  <c r="L8" i="4"/>
  <c r="L7" i="4"/>
  <c r="L6" i="4"/>
  <c r="L5" i="4"/>
  <c r="L4" i="4"/>
  <c r="L3" i="4"/>
  <c r="L2" i="4"/>
  <c r="O19" i="2"/>
  <c r="P19" i="2"/>
  <c r="Q19" i="2"/>
  <c r="Y96" i="4"/>
  <c r="Y95" i="4"/>
  <c r="Z96" i="4"/>
  <c r="Y97" i="4"/>
  <c r="Z97" i="4"/>
  <c r="Y98" i="4"/>
  <c r="Z98" i="4"/>
  <c r="Y99" i="4"/>
  <c r="Z99" i="4"/>
  <c r="Y100" i="4"/>
  <c r="Z100" i="4"/>
  <c r="Y101" i="4"/>
  <c r="Z101" i="4"/>
  <c r="Y102" i="4"/>
  <c r="Z102" i="4"/>
  <c r="Y103" i="4"/>
  <c r="Z103" i="4"/>
  <c r="Y104" i="4"/>
  <c r="Z104" i="4"/>
  <c r="Y105" i="4"/>
  <c r="Z105" i="4"/>
  <c r="Y106" i="4"/>
  <c r="Z106" i="4"/>
  <c r="Y107" i="4"/>
  <c r="Z107" i="4"/>
  <c r="Y108" i="4"/>
  <c r="Z108" i="4"/>
  <c r="Y109" i="4"/>
  <c r="Z109" i="4"/>
  <c r="Y110" i="4"/>
  <c r="Z110" i="4"/>
  <c r="Y111" i="4"/>
  <c r="Z111" i="4"/>
  <c r="Y112" i="4"/>
  <c r="Z112" i="4"/>
  <c r="Y113" i="4"/>
  <c r="Z113" i="4"/>
  <c r="Y114" i="4"/>
  <c r="Z114" i="4"/>
  <c r="Y115" i="4"/>
  <c r="Z115" i="4"/>
  <c r="Y116" i="4"/>
  <c r="Z116" i="4"/>
  <c r="Y117" i="4"/>
  <c r="Z117" i="4"/>
  <c r="Y118" i="4"/>
  <c r="Z118" i="4"/>
  <c r="Y119" i="4"/>
  <c r="Z119" i="4"/>
  <c r="Y120" i="4"/>
  <c r="Z120" i="4"/>
  <c r="Y121" i="4"/>
  <c r="Z121" i="4"/>
  <c r="Y122" i="4"/>
  <c r="Z122" i="4"/>
  <c r="Y123" i="4"/>
  <c r="Z123" i="4"/>
  <c r="Y124" i="4"/>
  <c r="Z124" i="4"/>
  <c r="V95" i="4"/>
  <c r="W95" i="4"/>
  <c r="X95" i="4"/>
  <c r="V96" i="4"/>
  <c r="W96" i="4"/>
  <c r="X96" i="4"/>
  <c r="V97" i="4"/>
  <c r="W97" i="4"/>
  <c r="X97" i="4"/>
  <c r="V98" i="4"/>
  <c r="W98" i="4"/>
  <c r="X98" i="4"/>
  <c r="V99" i="4"/>
  <c r="W99" i="4"/>
  <c r="X99" i="4"/>
  <c r="V100" i="4"/>
  <c r="W100" i="4"/>
  <c r="X100" i="4"/>
  <c r="V101" i="4"/>
  <c r="W101" i="4"/>
  <c r="X101" i="4"/>
  <c r="V102" i="4"/>
  <c r="W102" i="4"/>
  <c r="X102" i="4"/>
  <c r="V103" i="4"/>
  <c r="W103" i="4"/>
  <c r="X103" i="4"/>
  <c r="V104" i="4"/>
  <c r="W104" i="4"/>
  <c r="X104" i="4"/>
  <c r="V105" i="4"/>
  <c r="W105" i="4"/>
  <c r="X105" i="4"/>
  <c r="V106" i="4"/>
  <c r="W106" i="4"/>
  <c r="X106" i="4"/>
  <c r="V107" i="4"/>
  <c r="W107" i="4"/>
  <c r="X107" i="4"/>
  <c r="V108" i="4"/>
  <c r="W108" i="4"/>
  <c r="X108" i="4"/>
  <c r="V109" i="4"/>
  <c r="W109" i="4"/>
  <c r="X109" i="4"/>
  <c r="V110" i="4"/>
  <c r="W110" i="4"/>
  <c r="X110" i="4"/>
  <c r="V111" i="4"/>
  <c r="W111" i="4"/>
  <c r="X111" i="4"/>
  <c r="V112" i="4"/>
  <c r="W112" i="4"/>
  <c r="X112" i="4"/>
  <c r="V113" i="4"/>
  <c r="W113" i="4"/>
  <c r="X113" i="4"/>
  <c r="V114" i="4"/>
  <c r="W114" i="4"/>
  <c r="X114" i="4"/>
  <c r="V115" i="4"/>
  <c r="W115" i="4"/>
  <c r="X115" i="4"/>
  <c r="V116" i="4"/>
  <c r="W116" i="4"/>
  <c r="X116" i="4"/>
  <c r="V117" i="4"/>
  <c r="W117" i="4"/>
  <c r="X117" i="4"/>
  <c r="V118" i="4"/>
  <c r="W118" i="4"/>
  <c r="X118" i="4"/>
  <c r="V119" i="4"/>
  <c r="W119" i="4"/>
  <c r="X119" i="4"/>
  <c r="V120" i="4"/>
  <c r="W120" i="4"/>
  <c r="X120" i="4"/>
  <c r="V121" i="4"/>
  <c r="W121" i="4"/>
  <c r="X121" i="4"/>
  <c r="V122" i="4"/>
  <c r="W122" i="4"/>
  <c r="X122" i="4"/>
  <c r="V123" i="4"/>
  <c r="W123" i="4"/>
  <c r="X123" i="4"/>
  <c r="V124" i="4"/>
  <c r="W124" i="4"/>
  <c r="X124" i="4"/>
  <c r="Y94" i="4"/>
  <c r="X94" i="4"/>
  <c r="W94" i="4"/>
  <c r="V94" i="4"/>
  <c r="Z95" i="4"/>
  <c r="Y61" i="4"/>
  <c r="Y60" i="4"/>
  <c r="Z61" i="4"/>
  <c r="Y62" i="4"/>
  <c r="Z62" i="4"/>
  <c r="Y63" i="4"/>
  <c r="Z63" i="4"/>
  <c r="Y64" i="4"/>
  <c r="Z64" i="4"/>
  <c r="Y65" i="4"/>
  <c r="Z65" i="4"/>
  <c r="Y66" i="4"/>
  <c r="Z66" i="4"/>
  <c r="Y67" i="4"/>
  <c r="Z67" i="4"/>
  <c r="Y68" i="4"/>
  <c r="Z68" i="4"/>
  <c r="Y69" i="4"/>
  <c r="Z69" i="4"/>
  <c r="Y70" i="4"/>
  <c r="Z70" i="4"/>
  <c r="Y71" i="4"/>
  <c r="Z71" i="4"/>
  <c r="Y72" i="4"/>
  <c r="Z72" i="4"/>
  <c r="Y73" i="4"/>
  <c r="Z73" i="4"/>
  <c r="Y74" i="4"/>
  <c r="Z74" i="4"/>
  <c r="Y75" i="4"/>
  <c r="Z75" i="4"/>
  <c r="Y76" i="4"/>
  <c r="Z76" i="4"/>
  <c r="Y77" i="4"/>
  <c r="Z77" i="4"/>
  <c r="Y78" i="4"/>
  <c r="Z78" i="4"/>
  <c r="Y79" i="4"/>
  <c r="Z79" i="4"/>
  <c r="Y80" i="4"/>
  <c r="Z80" i="4"/>
  <c r="Y81" i="4"/>
  <c r="Z81" i="4"/>
  <c r="Y82" i="4"/>
  <c r="Z82" i="4"/>
  <c r="Y83" i="4"/>
  <c r="Z83" i="4"/>
  <c r="Y84" i="4"/>
  <c r="Z84" i="4"/>
  <c r="Y85" i="4"/>
  <c r="Z85" i="4"/>
  <c r="Y86" i="4"/>
  <c r="Z86" i="4"/>
  <c r="Y87" i="4"/>
  <c r="Z87" i="4"/>
  <c r="Y88" i="4"/>
  <c r="Z88" i="4"/>
  <c r="Y89" i="4"/>
  <c r="Z89" i="4"/>
  <c r="Y59" i="4"/>
  <c r="Z60" i="4"/>
  <c r="V60" i="4"/>
  <c r="W60" i="4"/>
  <c r="X60" i="4"/>
  <c r="V61" i="4"/>
  <c r="W61" i="4"/>
  <c r="X61" i="4"/>
  <c r="V62" i="4"/>
  <c r="W62" i="4"/>
  <c r="X62" i="4"/>
  <c r="V63" i="4"/>
  <c r="W63" i="4"/>
  <c r="X63" i="4"/>
  <c r="V64" i="4"/>
  <c r="W64" i="4"/>
  <c r="X64" i="4"/>
  <c r="V65" i="4"/>
  <c r="W65" i="4"/>
  <c r="X65" i="4"/>
  <c r="V66" i="4"/>
  <c r="W66" i="4"/>
  <c r="X66" i="4"/>
  <c r="V67" i="4"/>
  <c r="W67" i="4"/>
  <c r="X67" i="4"/>
  <c r="V68" i="4"/>
  <c r="W68" i="4"/>
  <c r="X68" i="4"/>
  <c r="V69" i="4"/>
  <c r="W69" i="4"/>
  <c r="X69" i="4"/>
  <c r="V70" i="4"/>
  <c r="W70" i="4"/>
  <c r="X70" i="4"/>
  <c r="V71" i="4"/>
  <c r="W71" i="4"/>
  <c r="X71" i="4"/>
  <c r="V72" i="4"/>
  <c r="W72" i="4"/>
  <c r="X72" i="4"/>
  <c r="V73" i="4"/>
  <c r="W73" i="4"/>
  <c r="X73" i="4"/>
  <c r="V74" i="4"/>
  <c r="W74" i="4"/>
  <c r="X74" i="4"/>
  <c r="V75" i="4"/>
  <c r="W75" i="4"/>
  <c r="X75" i="4"/>
  <c r="V76" i="4"/>
  <c r="W76" i="4"/>
  <c r="X76" i="4"/>
  <c r="V77" i="4"/>
  <c r="W77" i="4"/>
  <c r="X77" i="4"/>
  <c r="V78" i="4"/>
  <c r="W78" i="4"/>
  <c r="X78" i="4"/>
  <c r="V79" i="4"/>
  <c r="W79" i="4"/>
  <c r="X79" i="4"/>
  <c r="V80" i="4"/>
  <c r="W80" i="4"/>
  <c r="X80" i="4"/>
  <c r="V81" i="4"/>
  <c r="W81" i="4"/>
  <c r="X81" i="4"/>
  <c r="V82" i="4"/>
  <c r="W82" i="4"/>
  <c r="X82" i="4"/>
  <c r="V83" i="4"/>
  <c r="W83" i="4"/>
  <c r="X83" i="4"/>
  <c r="V84" i="4"/>
  <c r="W84" i="4"/>
  <c r="X84" i="4"/>
  <c r="V85" i="4"/>
  <c r="W85" i="4"/>
  <c r="X85" i="4"/>
  <c r="V86" i="4"/>
  <c r="W86" i="4"/>
  <c r="X86" i="4"/>
  <c r="V87" i="4"/>
  <c r="W87" i="4"/>
  <c r="X87" i="4"/>
  <c r="V88" i="4"/>
  <c r="W88" i="4"/>
  <c r="X88" i="4"/>
  <c r="V89" i="4"/>
  <c r="W89" i="4"/>
  <c r="X89" i="4"/>
  <c r="X59" i="4"/>
  <c r="W59" i="4"/>
  <c r="I70" i="4"/>
  <c r="V59" i="4"/>
  <c r="Y38" i="4"/>
  <c r="Y37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Z37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36" i="4"/>
  <c r="V18" i="4"/>
  <c r="W19" i="4"/>
  <c r="Y15" i="4"/>
  <c r="Y14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V15" i="4"/>
  <c r="W15" i="4"/>
  <c r="X15" i="4"/>
  <c r="V16" i="4"/>
  <c r="W16" i="4"/>
  <c r="X16" i="4"/>
  <c r="V17" i="4"/>
  <c r="W17" i="4"/>
  <c r="X17" i="4"/>
  <c r="W18" i="4"/>
  <c r="X18" i="4"/>
  <c r="V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Y13" i="4"/>
  <c r="X13" i="4"/>
  <c r="W13" i="4"/>
  <c r="V13" i="4"/>
  <c r="Z14" i="4"/>
  <c r="X14" i="4"/>
  <c r="W14" i="4"/>
  <c r="V14" i="4"/>
  <c r="L19" i="4"/>
  <c r="L18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17" i="4"/>
  <c r="M18" i="4"/>
  <c r="L16" i="4"/>
  <c r="M17" i="4"/>
  <c r="L15" i="4"/>
  <c r="M16" i="4"/>
  <c r="L14" i="4"/>
  <c r="M15" i="4"/>
  <c r="L13" i="4"/>
  <c r="M14" i="4"/>
  <c r="L54" i="4"/>
  <c r="L53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52" i="4"/>
  <c r="M53" i="4"/>
  <c r="L51" i="4"/>
  <c r="M52" i="4"/>
  <c r="L50" i="4"/>
  <c r="M51" i="4"/>
  <c r="L49" i="4"/>
  <c r="M50" i="4"/>
  <c r="L48" i="4"/>
  <c r="M49" i="4"/>
  <c r="L95" i="4"/>
  <c r="L94" i="4"/>
  <c r="M95" i="4"/>
  <c r="L96" i="4"/>
  <c r="M96" i="4"/>
  <c r="L97" i="4"/>
  <c r="M97" i="4"/>
  <c r="L93" i="4"/>
  <c r="M94" i="4"/>
  <c r="L92" i="4"/>
  <c r="M93" i="4"/>
  <c r="L91" i="4"/>
  <c r="M92" i="4"/>
  <c r="L90" i="4"/>
  <c r="M91" i="4"/>
  <c r="L89" i="4"/>
  <c r="M90" i="4"/>
  <c r="L88" i="4"/>
  <c r="M89" i="4"/>
  <c r="L87" i="4"/>
  <c r="M88" i="4"/>
  <c r="L86" i="4"/>
  <c r="M87" i="4"/>
  <c r="L85" i="4"/>
  <c r="M86" i="4"/>
  <c r="L84" i="4"/>
  <c r="M85" i="4"/>
  <c r="L83" i="4"/>
  <c r="M84" i="4"/>
  <c r="L82" i="4"/>
  <c r="M83" i="4"/>
  <c r="L81" i="4"/>
  <c r="M82" i="4"/>
  <c r="L80" i="4"/>
  <c r="M81" i="4"/>
  <c r="L79" i="4"/>
  <c r="M80" i="4"/>
  <c r="L78" i="4"/>
  <c r="M79" i="4"/>
  <c r="L77" i="4"/>
  <c r="M78" i="4"/>
  <c r="L76" i="4"/>
  <c r="M77" i="4"/>
  <c r="L75" i="4"/>
  <c r="M76" i="4"/>
  <c r="L74" i="4"/>
  <c r="M75" i="4"/>
  <c r="L73" i="4"/>
  <c r="M74" i="4"/>
  <c r="L72" i="4"/>
  <c r="M73" i="4"/>
  <c r="L71" i="4"/>
  <c r="M72" i="4"/>
  <c r="L70" i="4"/>
  <c r="M71" i="4"/>
  <c r="L104" i="4"/>
  <c r="L103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02" i="4"/>
  <c r="M103" i="4"/>
  <c r="Y161" i="2"/>
  <c r="Y160" i="2"/>
  <c r="Z161" i="2"/>
  <c r="Y159" i="2"/>
  <c r="Y158" i="2"/>
  <c r="Z159" i="2"/>
  <c r="I102" i="4"/>
  <c r="K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K103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V218" i="2"/>
  <c r="I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13" i="4"/>
  <c r="K48" i="4"/>
  <c r="J48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L91" i="2"/>
  <c r="C21" i="2"/>
  <c r="M91" i="2"/>
  <c r="L78" i="2"/>
  <c r="M78" i="2"/>
  <c r="C8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76" i="2"/>
  <c r="M296" i="2"/>
  <c r="K296" i="2"/>
  <c r="J296" i="2"/>
  <c r="I296" i="2"/>
  <c r="M295" i="2"/>
  <c r="K295" i="2"/>
  <c r="J295" i="2"/>
  <c r="I295" i="2"/>
  <c r="M294" i="2"/>
  <c r="K294" i="2"/>
  <c r="J294" i="2"/>
  <c r="I294" i="2"/>
  <c r="M293" i="2"/>
  <c r="K293" i="2"/>
  <c r="J293" i="2"/>
  <c r="I293" i="2"/>
  <c r="M292" i="2"/>
  <c r="J292" i="2"/>
  <c r="M286" i="2"/>
  <c r="K286" i="2"/>
  <c r="J286" i="2"/>
  <c r="I286" i="2"/>
  <c r="M285" i="2"/>
  <c r="K285" i="2"/>
  <c r="J285" i="2"/>
  <c r="I285" i="2"/>
  <c r="M284" i="2"/>
  <c r="K284" i="2"/>
  <c r="J284" i="2"/>
  <c r="I284" i="2"/>
  <c r="M283" i="2"/>
  <c r="K283" i="2"/>
  <c r="J283" i="2"/>
  <c r="I283" i="2"/>
  <c r="M282" i="2"/>
  <c r="K282" i="2"/>
  <c r="J282" i="2"/>
  <c r="I282" i="2"/>
  <c r="M281" i="2"/>
  <c r="K281" i="2"/>
  <c r="J281" i="2"/>
  <c r="I281" i="2"/>
  <c r="M280" i="2"/>
  <c r="K280" i="2"/>
  <c r="J280" i="2"/>
  <c r="I280" i="2"/>
  <c r="M279" i="2"/>
  <c r="K279" i="2"/>
  <c r="J279" i="2"/>
  <c r="I279" i="2"/>
  <c r="K278" i="2"/>
  <c r="J278" i="2"/>
  <c r="J117" i="2"/>
  <c r="O18" i="2"/>
  <c r="AA37" i="2"/>
  <c r="C37" i="2"/>
  <c r="AA39" i="2"/>
  <c r="Z37" i="2"/>
  <c r="Z39" i="2"/>
  <c r="AA40" i="2"/>
  <c r="T28" i="2"/>
  <c r="C28" i="2"/>
  <c r="T30" i="2"/>
  <c r="B16" i="2"/>
  <c r="T33" i="2"/>
  <c r="E37" i="2"/>
  <c r="E39" i="2"/>
  <c r="D37" i="2"/>
  <c r="D39" i="2"/>
  <c r="E40" i="2"/>
  <c r="F37" i="2"/>
  <c r="F39" i="2"/>
  <c r="F40" i="2"/>
  <c r="G37" i="2"/>
  <c r="G39" i="2"/>
  <c r="G40" i="2"/>
  <c r="H37" i="2"/>
  <c r="H39" i="2"/>
  <c r="H40" i="2"/>
  <c r="I37" i="2"/>
  <c r="I39" i="2"/>
  <c r="I40" i="2"/>
  <c r="J37" i="2"/>
  <c r="J39" i="2"/>
  <c r="J40" i="2"/>
  <c r="K37" i="2"/>
  <c r="K39" i="2"/>
  <c r="K40" i="2"/>
  <c r="L37" i="2"/>
  <c r="L39" i="2"/>
  <c r="L40" i="2"/>
  <c r="M37" i="2"/>
  <c r="M39" i="2"/>
  <c r="M40" i="2"/>
  <c r="N37" i="2"/>
  <c r="N39" i="2"/>
  <c r="N40" i="2"/>
  <c r="O37" i="2"/>
  <c r="O39" i="2"/>
  <c r="O40" i="2"/>
  <c r="P37" i="2"/>
  <c r="P39" i="2"/>
  <c r="P40" i="2"/>
  <c r="Q37" i="2"/>
  <c r="Q39" i="2"/>
  <c r="Q40" i="2"/>
  <c r="R37" i="2"/>
  <c r="R39" i="2"/>
  <c r="R40" i="2"/>
  <c r="S37" i="2"/>
  <c r="S39" i="2"/>
  <c r="S40" i="2"/>
  <c r="T37" i="2"/>
  <c r="T39" i="2"/>
  <c r="T40" i="2"/>
  <c r="U37" i="2"/>
  <c r="U39" i="2"/>
  <c r="U40" i="2"/>
  <c r="V37" i="2"/>
  <c r="V39" i="2"/>
  <c r="V40" i="2"/>
  <c r="W37" i="2"/>
  <c r="W39" i="2"/>
  <c r="W40" i="2"/>
  <c r="X37" i="2"/>
  <c r="X39" i="2"/>
  <c r="X40" i="2"/>
  <c r="Y37" i="2"/>
  <c r="Y39" i="2"/>
  <c r="Y40" i="2"/>
  <c r="Z40" i="2"/>
  <c r="C39" i="2"/>
  <c r="D40" i="2"/>
  <c r="Y123" i="2"/>
  <c r="Y122" i="2"/>
  <c r="Z123" i="2"/>
  <c r="Y183" i="2"/>
  <c r="Y182" i="2"/>
  <c r="Z183" i="2"/>
  <c r="Y146" i="2"/>
  <c r="Y145" i="2"/>
  <c r="Z146" i="2"/>
  <c r="AI245" i="2"/>
  <c r="AJ245" i="2"/>
  <c r="AK245" i="2"/>
  <c r="AL245" i="2"/>
  <c r="AL244" i="2"/>
  <c r="AM245" i="2"/>
  <c r="AI246" i="2"/>
  <c r="AJ246" i="2"/>
  <c r="AK246" i="2"/>
  <c r="AL246" i="2"/>
  <c r="AM246" i="2"/>
  <c r="AI247" i="2"/>
  <c r="AJ247" i="2"/>
  <c r="AK247" i="2"/>
  <c r="AL247" i="2"/>
  <c r="AM247" i="2"/>
  <c r="AI248" i="2"/>
  <c r="AJ248" i="2"/>
  <c r="AK248" i="2"/>
  <c r="AL248" i="2"/>
  <c r="AM248" i="2"/>
  <c r="AL219" i="2"/>
  <c r="AL218" i="2"/>
  <c r="AM219" i="2"/>
  <c r="AL220" i="2"/>
  <c r="AL221" i="2"/>
  <c r="AL222" i="2"/>
  <c r="AM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18" i="2"/>
  <c r="AM240" i="2"/>
  <c r="AM234" i="2"/>
  <c r="AM228" i="2"/>
  <c r="AM226" i="2"/>
  <c r="V240" i="2"/>
  <c r="W240" i="2"/>
  <c r="X240" i="2"/>
  <c r="Y240" i="2"/>
  <c r="Y239" i="2"/>
  <c r="Z240" i="2"/>
  <c r="V241" i="2"/>
  <c r="W241" i="2"/>
  <c r="X241" i="2"/>
  <c r="Y241" i="2"/>
  <c r="Z241" i="2"/>
  <c r="V242" i="2"/>
  <c r="W242" i="2"/>
  <c r="X242" i="2"/>
  <c r="Y242" i="2"/>
  <c r="Z242" i="2"/>
  <c r="V243" i="2"/>
  <c r="W243" i="2"/>
  <c r="X243" i="2"/>
  <c r="Y243" i="2"/>
  <c r="Z243" i="2"/>
  <c r="V244" i="2"/>
  <c r="W244" i="2"/>
  <c r="X244" i="2"/>
  <c r="Y244" i="2"/>
  <c r="Z244" i="2"/>
  <c r="V245" i="2"/>
  <c r="W245" i="2"/>
  <c r="X245" i="2"/>
  <c r="Y245" i="2"/>
  <c r="V235" i="2"/>
  <c r="W235" i="2"/>
  <c r="X235" i="2"/>
  <c r="Y235" i="2"/>
  <c r="Y234" i="2"/>
  <c r="Z235" i="2"/>
  <c r="V236" i="2"/>
  <c r="W236" i="2"/>
  <c r="X236" i="2"/>
  <c r="Y236" i="2"/>
  <c r="Z236" i="2"/>
  <c r="V237" i="2"/>
  <c r="W237" i="2"/>
  <c r="X237" i="2"/>
  <c r="Y237" i="2"/>
  <c r="Z237" i="2"/>
  <c r="V238" i="2"/>
  <c r="W238" i="2"/>
  <c r="X238" i="2"/>
  <c r="Y238" i="2"/>
  <c r="Z238" i="2"/>
  <c r="V239" i="2"/>
  <c r="W239" i="2"/>
  <c r="X239" i="2"/>
  <c r="Z23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V233" i="2"/>
  <c r="X233" i="2"/>
  <c r="Y233" i="2"/>
  <c r="Y232" i="2"/>
  <c r="Z233" i="2"/>
  <c r="V234" i="2"/>
  <c r="X234" i="2"/>
  <c r="Z234" i="2"/>
  <c r="Y224" i="2"/>
  <c r="Y219" i="2"/>
  <c r="L219" i="2"/>
  <c r="V224" i="2"/>
  <c r="Z219" i="2"/>
  <c r="X224" i="2"/>
  <c r="Y220" i="2"/>
  <c r="Y221" i="2"/>
  <c r="Y222" i="2"/>
  <c r="Y223" i="2"/>
  <c r="Y225" i="2"/>
  <c r="Y226" i="2"/>
  <c r="Y227" i="2"/>
  <c r="Y228" i="2"/>
  <c r="Y229" i="2"/>
  <c r="Y230" i="2"/>
  <c r="Y231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18" i="2"/>
  <c r="X219" i="2"/>
  <c r="X221" i="2"/>
  <c r="X222" i="2"/>
  <c r="X223" i="2"/>
  <c r="X225" i="2"/>
  <c r="X226" i="2"/>
  <c r="X227" i="2"/>
  <c r="X228" i="2"/>
  <c r="X229" i="2"/>
  <c r="X230" i="2"/>
  <c r="X231" i="2"/>
  <c r="X232" i="2"/>
  <c r="X218" i="2"/>
  <c r="V219" i="2"/>
  <c r="V220" i="2"/>
  <c r="V221" i="2"/>
  <c r="V222" i="2"/>
  <c r="V223" i="2"/>
  <c r="V225" i="2"/>
  <c r="V226" i="2"/>
  <c r="V227" i="2"/>
  <c r="V228" i="2"/>
  <c r="V229" i="2"/>
  <c r="V230" i="2"/>
  <c r="V231" i="2"/>
  <c r="V232" i="2"/>
  <c r="T265" i="2"/>
  <c r="U265" i="2"/>
  <c r="V265" i="2"/>
  <c r="V264" i="2"/>
  <c r="W265" i="2"/>
  <c r="T266" i="2"/>
  <c r="U266" i="2"/>
  <c r="V266" i="2"/>
  <c r="W266" i="2"/>
  <c r="S267" i="2"/>
  <c r="T267" i="2"/>
  <c r="U267" i="2"/>
  <c r="V267" i="2"/>
  <c r="W267" i="2"/>
  <c r="S268" i="2"/>
  <c r="T268" i="2"/>
  <c r="U268" i="2"/>
  <c r="V268" i="2"/>
  <c r="W268" i="2"/>
  <c r="S269" i="2"/>
  <c r="T269" i="2"/>
  <c r="U269" i="2"/>
  <c r="V269" i="2"/>
  <c r="W269" i="2"/>
  <c r="S270" i="2"/>
  <c r="T270" i="2"/>
  <c r="U270" i="2"/>
  <c r="V270" i="2"/>
  <c r="S271" i="2"/>
  <c r="T271" i="2"/>
  <c r="U271" i="2"/>
  <c r="V271" i="2"/>
  <c r="W271" i="2"/>
  <c r="S272" i="2"/>
  <c r="T272" i="2"/>
  <c r="U272" i="2"/>
  <c r="V272" i="2"/>
  <c r="W272" i="2"/>
  <c r="AM235" i="2"/>
  <c r="AM236" i="2"/>
  <c r="AM225" i="2"/>
  <c r="AM237" i="2"/>
  <c r="AM244" i="2"/>
  <c r="AM223" i="2"/>
  <c r="AM229" i="2"/>
  <c r="AM241" i="2"/>
  <c r="AM224" i="2"/>
  <c r="AM230" i="2"/>
  <c r="AM242" i="2"/>
  <c r="AM231" i="2"/>
  <c r="AM243" i="2"/>
  <c r="AM220" i="2"/>
  <c r="AM232" i="2"/>
  <c r="AM238" i="2"/>
  <c r="AM221" i="2"/>
  <c r="AM227" i="2"/>
  <c r="AM233" i="2"/>
  <c r="AM239" i="2"/>
  <c r="Z245" i="2"/>
  <c r="W270" i="2"/>
  <c r="S264" i="2"/>
  <c r="T264" i="2"/>
  <c r="U264" i="2"/>
  <c r="S261" i="2"/>
  <c r="T261" i="2"/>
  <c r="U261" i="2"/>
  <c r="V261" i="2"/>
  <c r="V260" i="2"/>
  <c r="W261" i="2"/>
  <c r="S262" i="2"/>
  <c r="T262" i="2"/>
  <c r="U262" i="2"/>
  <c r="V262" i="2"/>
  <c r="W262" i="2"/>
  <c r="S263" i="2"/>
  <c r="T263" i="2"/>
  <c r="U263" i="2"/>
  <c r="V263" i="2"/>
  <c r="W263" i="2"/>
  <c r="S257" i="2"/>
  <c r="S258" i="2"/>
  <c r="S259" i="2"/>
  <c r="S260" i="2"/>
  <c r="U260" i="2"/>
  <c r="T260" i="2"/>
  <c r="V259" i="2"/>
  <c r="U259" i="2"/>
  <c r="T259" i="2"/>
  <c r="V258" i="2"/>
  <c r="U258" i="2"/>
  <c r="T258" i="2"/>
  <c r="V257" i="2"/>
  <c r="U257" i="2"/>
  <c r="T257" i="2"/>
  <c r="V256" i="2"/>
  <c r="U256" i="2"/>
  <c r="T256" i="2"/>
  <c r="T255" i="2"/>
  <c r="Z220" i="2"/>
  <c r="Z221" i="2"/>
  <c r="Z222" i="2"/>
  <c r="Z225" i="2"/>
  <c r="Z226" i="2"/>
  <c r="Z227" i="2"/>
  <c r="Z228" i="2"/>
  <c r="Z229" i="2"/>
  <c r="Z230" i="2"/>
  <c r="Z231" i="2"/>
  <c r="Z232" i="2"/>
  <c r="I218" i="2"/>
  <c r="Z224" i="2"/>
  <c r="J248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18" i="2"/>
  <c r="J219" i="2"/>
  <c r="I237" i="2"/>
  <c r="L237" i="2"/>
  <c r="L236" i="2"/>
  <c r="M237" i="2"/>
  <c r="I238" i="2"/>
  <c r="L238" i="2"/>
  <c r="M238" i="2"/>
  <c r="I239" i="2"/>
  <c r="L239" i="2"/>
  <c r="M239" i="2"/>
  <c r="I240" i="2"/>
  <c r="L240" i="2"/>
  <c r="M240" i="2"/>
  <c r="I241" i="2"/>
  <c r="L241" i="2"/>
  <c r="M241" i="2"/>
  <c r="I242" i="2"/>
  <c r="L242" i="2"/>
  <c r="I243" i="2"/>
  <c r="L243" i="2"/>
  <c r="M243" i="2"/>
  <c r="I244" i="2"/>
  <c r="L244" i="2"/>
  <c r="M244" i="2"/>
  <c r="I245" i="2"/>
  <c r="L245" i="2"/>
  <c r="L246" i="2"/>
  <c r="M246" i="2"/>
  <c r="M245" i="2"/>
  <c r="I246" i="2"/>
  <c r="I247" i="2"/>
  <c r="L247" i="2"/>
  <c r="M247" i="2"/>
  <c r="I248" i="2"/>
  <c r="L248" i="2"/>
  <c r="M248" i="2"/>
  <c r="L220" i="2"/>
  <c r="L221" i="2"/>
  <c r="L222" i="2"/>
  <c r="L223" i="2"/>
  <c r="M223" i="2"/>
  <c r="L224" i="2"/>
  <c r="M224" i="2"/>
  <c r="L225" i="2"/>
  <c r="L226" i="2"/>
  <c r="L227" i="2"/>
  <c r="L228" i="2"/>
  <c r="L229" i="2"/>
  <c r="L230" i="2"/>
  <c r="L231" i="2"/>
  <c r="L232" i="2"/>
  <c r="M232" i="2"/>
  <c r="L233" i="2"/>
  <c r="M233" i="2"/>
  <c r="L234" i="2"/>
  <c r="L235" i="2"/>
  <c r="M235" i="2"/>
  <c r="M236" i="2"/>
  <c r="L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M221" i="2"/>
  <c r="M222" i="2"/>
  <c r="M226" i="2"/>
  <c r="M227" i="2"/>
  <c r="M228" i="2"/>
  <c r="M229" i="2"/>
  <c r="M231" i="2"/>
  <c r="M219" i="2"/>
  <c r="V208" i="2"/>
  <c r="W208" i="2"/>
  <c r="X208" i="2"/>
  <c r="Y208" i="2"/>
  <c r="Y207" i="2"/>
  <c r="Z208" i="2"/>
  <c r="V209" i="2"/>
  <c r="W209" i="2"/>
  <c r="X209" i="2"/>
  <c r="Y209" i="2"/>
  <c r="Z209" i="2"/>
  <c r="V210" i="2"/>
  <c r="W210" i="2"/>
  <c r="X210" i="2"/>
  <c r="Y210" i="2"/>
  <c r="Z210" i="2"/>
  <c r="V211" i="2"/>
  <c r="W211" i="2"/>
  <c r="X211" i="2"/>
  <c r="Y211" i="2"/>
  <c r="Z211" i="2"/>
  <c r="V212" i="2"/>
  <c r="W212" i="2"/>
  <c r="X212" i="2"/>
  <c r="Y212" i="2"/>
  <c r="Z212" i="2"/>
  <c r="Y202" i="2"/>
  <c r="Y201" i="2"/>
  <c r="Z202" i="2"/>
  <c r="Y203" i="2"/>
  <c r="Z203" i="2"/>
  <c r="Y204" i="2"/>
  <c r="Z204" i="2"/>
  <c r="Y205" i="2"/>
  <c r="Z205" i="2"/>
  <c r="Y206" i="2"/>
  <c r="Z206" i="2"/>
  <c r="Z207" i="2"/>
  <c r="V207" i="2"/>
  <c r="W207" i="2"/>
  <c r="X207" i="2"/>
  <c r="Y198" i="2"/>
  <c r="Y197" i="2"/>
  <c r="Z198" i="2"/>
  <c r="Y196" i="2"/>
  <c r="Z197" i="2"/>
  <c r="Y195" i="2"/>
  <c r="Z196" i="2"/>
  <c r="Y186" i="2"/>
  <c r="Y185" i="2"/>
  <c r="Z186" i="2"/>
  <c r="L198" i="2"/>
  <c r="L197" i="2"/>
  <c r="M198" i="2"/>
  <c r="L199" i="2"/>
  <c r="M199" i="2"/>
  <c r="L200" i="2"/>
  <c r="M200" i="2"/>
  <c r="L196" i="2"/>
  <c r="M197" i="2"/>
  <c r="L195" i="2"/>
  <c r="M196" i="2"/>
  <c r="L194" i="2"/>
  <c r="M195" i="2"/>
  <c r="L193" i="2"/>
  <c r="M194" i="2"/>
  <c r="L192" i="2"/>
  <c r="M193" i="2"/>
  <c r="L191" i="2"/>
  <c r="M192" i="2"/>
  <c r="L190" i="2"/>
  <c r="M191" i="2"/>
  <c r="L189" i="2"/>
  <c r="M190" i="2"/>
  <c r="L188" i="2"/>
  <c r="M189" i="2"/>
  <c r="L187" i="2"/>
  <c r="M188" i="2"/>
  <c r="L186" i="2"/>
  <c r="M187" i="2"/>
  <c r="L185" i="2"/>
  <c r="M186" i="2"/>
  <c r="L184" i="2"/>
  <c r="M185" i="2"/>
  <c r="L183" i="2"/>
  <c r="M184" i="2"/>
  <c r="L182" i="2"/>
  <c r="M183" i="2"/>
  <c r="L161" i="2"/>
  <c r="L160" i="2"/>
  <c r="M161" i="2"/>
  <c r="L175" i="2"/>
  <c r="L174" i="2"/>
  <c r="M175" i="2"/>
  <c r="L173" i="2"/>
  <c r="M174" i="2"/>
  <c r="L172" i="2"/>
  <c r="M173" i="2"/>
  <c r="L171" i="2"/>
  <c r="M172" i="2"/>
  <c r="L170" i="2"/>
  <c r="M171" i="2"/>
  <c r="L169" i="2"/>
  <c r="M170" i="2"/>
  <c r="L168" i="2"/>
  <c r="M169" i="2"/>
  <c r="L167" i="2"/>
  <c r="M168" i="2"/>
  <c r="L166" i="2"/>
  <c r="M167" i="2"/>
  <c r="L165" i="2"/>
  <c r="M166" i="2"/>
  <c r="L164" i="2"/>
  <c r="M165" i="2"/>
  <c r="L163" i="2"/>
  <c r="M164" i="2"/>
  <c r="L162" i="2"/>
  <c r="M163" i="2"/>
  <c r="M162" i="2"/>
  <c r="L159" i="2"/>
  <c r="M160" i="2"/>
  <c r="L158" i="2"/>
  <c r="M159" i="2"/>
  <c r="L157" i="2"/>
  <c r="M158" i="2"/>
  <c r="Y141" i="2"/>
  <c r="Y140" i="2"/>
  <c r="Z141" i="2"/>
  <c r="Y142" i="2"/>
  <c r="Z142" i="2"/>
  <c r="Y143" i="2"/>
  <c r="Z143" i="2"/>
  <c r="Y144" i="2"/>
  <c r="Z144" i="2"/>
  <c r="Z145" i="2"/>
  <c r="Y139" i="2"/>
  <c r="Z140" i="2"/>
  <c r="Y138" i="2"/>
  <c r="Z139" i="2"/>
  <c r="Y137" i="2"/>
  <c r="Z138" i="2"/>
  <c r="Y136" i="2"/>
  <c r="Z137" i="2"/>
  <c r="Y135" i="2"/>
  <c r="Z136" i="2"/>
  <c r="Y134" i="2"/>
  <c r="Z135" i="2"/>
  <c r="Y133" i="2"/>
  <c r="Z134" i="2"/>
  <c r="Y132" i="2"/>
  <c r="Z133" i="2"/>
  <c r="Y131" i="2"/>
  <c r="Z132" i="2"/>
  <c r="Y130" i="2"/>
  <c r="Z131" i="2"/>
  <c r="Y129" i="2"/>
  <c r="Z130" i="2"/>
  <c r="Y128" i="2"/>
  <c r="Z129" i="2"/>
  <c r="Y127" i="2"/>
  <c r="Z128" i="2"/>
  <c r="Y126" i="2"/>
  <c r="Z127" i="2"/>
  <c r="Y125" i="2"/>
  <c r="Z126" i="2"/>
  <c r="Y124" i="2"/>
  <c r="Z125" i="2"/>
  <c r="Z124" i="2"/>
  <c r="Z160" i="2"/>
  <c r="Y162" i="2"/>
  <c r="Z162" i="2"/>
  <c r="Y163" i="2"/>
  <c r="Z163" i="2"/>
  <c r="Y164" i="2"/>
  <c r="Z164" i="2"/>
  <c r="Y165" i="2"/>
  <c r="Z165" i="2"/>
  <c r="Y166" i="2"/>
  <c r="Z166" i="2"/>
  <c r="Y167" i="2"/>
  <c r="Z167" i="2"/>
  <c r="Y168" i="2"/>
  <c r="Z168" i="2"/>
  <c r="Y169" i="2"/>
  <c r="Z169" i="2"/>
  <c r="Y170" i="2"/>
  <c r="Z170" i="2"/>
  <c r="Y171" i="2"/>
  <c r="Z171" i="2"/>
  <c r="Y172" i="2"/>
  <c r="Z172" i="2"/>
  <c r="Y173" i="2"/>
  <c r="Z173" i="2"/>
  <c r="Y174" i="2"/>
  <c r="Z174" i="2"/>
  <c r="Y175" i="2"/>
  <c r="Z175" i="2"/>
  <c r="Y176" i="2"/>
  <c r="Z176" i="2"/>
  <c r="D68" i="2"/>
  <c r="C68" i="2"/>
  <c r="D70" i="2"/>
  <c r="Y117" i="2"/>
  <c r="Z117" i="2"/>
  <c r="Y116" i="2"/>
  <c r="Z116" i="2"/>
  <c r="Y115" i="2"/>
  <c r="Z115" i="2"/>
  <c r="Y114" i="2"/>
  <c r="Z114" i="2"/>
  <c r="Y113" i="2"/>
  <c r="Z113" i="2"/>
  <c r="Y112" i="2"/>
  <c r="Z112" i="2"/>
  <c r="Y111" i="2"/>
  <c r="Z111" i="2"/>
  <c r="Y110" i="2"/>
  <c r="Z110" i="2"/>
  <c r="Y109" i="2"/>
  <c r="Z109" i="2"/>
  <c r="Y108" i="2"/>
  <c r="Z108" i="2"/>
  <c r="Y107" i="2"/>
  <c r="Z107" i="2"/>
  <c r="Y106" i="2"/>
  <c r="Z106" i="2"/>
  <c r="Y105" i="2"/>
  <c r="Z105" i="2"/>
  <c r="Y104" i="2"/>
  <c r="Z104" i="2"/>
  <c r="Y103" i="2"/>
  <c r="Z103" i="2"/>
  <c r="Y102" i="2"/>
  <c r="Z102" i="2"/>
  <c r="Y101" i="2"/>
  <c r="Z101" i="2"/>
  <c r="Y100" i="2"/>
  <c r="Z100" i="2"/>
  <c r="Y99" i="2"/>
  <c r="Z99" i="2"/>
  <c r="Y94" i="2"/>
  <c r="Z94" i="2"/>
  <c r="Y93" i="2"/>
  <c r="Z93" i="2"/>
  <c r="Y92" i="2"/>
  <c r="Z92" i="2"/>
  <c r="Y91" i="2"/>
  <c r="Z91" i="2"/>
  <c r="Y90" i="2"/>
  <c r="Z90" i="2"/>
  <c r="Y89" i="2"/>
  <c r="Z89" i="2"/>
  <c r="Y88" i="2"/>
  <c r="Z88" i="2"/>
  <c r="Y87" i="2"/>
  <c r="Z87" i="2"/>
  <c r="Y86" i="2"/>
  <c r="Z86" i="2"/>
  <c r="Y85" i="2"/>
  <c r="Z85" i="2"/>
  <c r="Y84" i="2"/>
  <c r="Z84" i="2"/>
  <c r="Y83" i="2"/>
  <c r="Z83" i="2"/>
  <c r="Y82" i="2"/>
  <c r="Z82" i="2"/>
  <c r="Y81" i="2"/>
  <c r="Z81" i="2"/>
  <c r="Y80" i="2"/>
  <c r="Z80" i="2"/>
  <c r="Y79" i="2"/>
  <c r="Z79" i="2"/>
  <c r="Y78" i="2"/>
  <c r="Z78" i="2"/>
  <c r="Y77" i="2"/>
  <c r="Z77" i="2"/>
  <c r="Y76" i="2"/>
  <c r="Z76" i="2"/>
  <c r="L94" i="2"/>
  <c r="M94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2" i="2"/>
  <c r="M92" i="2"/>
  <c r="L93" i="2"/>
  <c r="M93" i="2"/>
  <c r="L77" i="2"/>
  <c r="M77" i="2"/>
  <c r="L79" i="2"/>
  <c r="M79" i="2"/>
  <c r="L80" i="2"/>
  <c r="M80" i="2"/>
  <c r="L76" i="2"/>
  <c r="M76" i="2"/>
  <c r="X206" i="2"/>
  <c r="W206" i="2"/>
  <c r="V206" i="2"/>
  <c r="X205" i="2"/>
  <c r="W205" i="2"/>
  <c r="V205" i="2"/>
  <c r="X204" i="2"/>
  <c r="W204" i="2"/>
  <c r="V204" i="2"/>
  <c r="X203" i="2"/>
  <c r="W203" i="2"/>
  <c r="V203" i="2"/>
  <c r="X202" i="2"/>
  <c r="W202" i="2"/>
  <c r="V202" i="2"/>
  <c r="X201" i="2"/>
  <c r="W201" i="2"/>
  <c r="V201" i="2"/>
  <c r="Y200" i="2"/>
  <c r="Z201" i="2"/>
  <c r="X200" i="2"/>
  <c r="W200" i="2"/>
  <c r="V200" i="2"/>
  <c r="Y199" i="2"/>
  <c r="Z199" i="2"/>
  <c r="X199" i="2"/>
  <c r="W199" i="2"/>
  <c r="V199" i="2"/>
  <c r="X198" i="2"/>
  <c r="W198" i="2"/>
  <c r="V198" i="2"/>
  <c r="X197" i="2"/>
  <c r="W197" i="2"/>
  <c r="V197" i="2"/>
  <c r="X196" i="2"/>
  <c r="W196" i="2"/>
  <c r="V196" i="2"/>
  <c r="Y194" i="2"/>
  <c r="Z195" i="2"/>
  <c r="X195" i="2"/>
  <c r="W195" i="2"/>
  <c r="V195" i="2"/>
  <c r="Y193" i="2"/>
  <c r="Z194" i="2"/>
  <c r="X194" i="2"/>
  <c r="W194" i="2"/>
  <c r="V194" i="2"/>
  <c r="Y192" i="2"/>
  <c r="Z193" i="2"/>
  <c r="X193" i="2"/>
  <c r="W193" i="2"/>
  <c r="V193" i="2"/>
  <c r="Y191" i="2"/>
  <c r="Z192" i="2"/>
  <c r="X192" i="2"/>
  <c r="W192" i="2"/>
  <c r="V192" i="2"/>
  <c r="Y190" i="2"/>
  <c r="Z191" i="2"/>
  <c r="X191" i="2"/>
  <c r="W191" i="2"/>
  <c r="V191" i="2"/>
  <c r="Y189" i="2"/>
  <c r="Z190" i="2"/>
  <c r="X190" i="2"/>
  <c r="W190" i="2"/>
  <c r="V190" i="2"/>
  <c r="Y188" i="2"/>
  <c r="Z189" i="2"/>
  <c r="X189" i="2"/>
  <c r="W189" i="2"/>
  <c r="V189" i="2"/>
  <c r="Y187" i="2"/>
  <c r="Z188" i="2"/>
  <c r="X188" i="2"/>
  <c r="W188" i="2"/>
  <c r="V188" i="2"/>
  <c r="Z187" i="2"/>
  <c r="X187" i="2"/>
  <c r="W187" i="2"/>
  <c r="V187" i="2"/>
  <c r="X186" i="2"/>
  <c r="W186" i="2"/>
  <c r="V186" i="2"/>
  <c r="X185" i="2"/>
  <c r="W185" i="2"/>
  <c r="V185" i="2"/>
  <c r="Y184" i="2"/>
  <c r="Z184" i="2"/>
  <c r="X184" i="2"/>
  <c r="W184" i="2"/>
  <c r="V184" i="2"/>
  <c r="X183" i="2"/>
  <c r="W183" i="2"/>
  <c r="V183" i="2"/>
  <c r="X182" i="2"/>
  <c r="W182" i="2"/>
  <c r="V182" i="2"/>
  <c r="K200" i="2"/>
  <c r="J200" i="2"/>
  <c r="I200" i="2"/>
  <c r="K199" i="2"/>
  <c r="J199" i="2"/>
  <c r="I199" i="2"/>
  <c r="K198" i="2"/>
  <c r="J198" i="2"/>
  <c r="I198" i="2"/>
  <c r="K197" i="2"/>
  <c r="J197" i="2"/>
  <c r="I197" i="2"/>
  <c r="K196" i="2"/>
  <c r="J196" i="2"/>
  <c r="I196" i="2"/>
  <c r="K195" i="2"/>
  <c r="J195" i="2"/>
  <c r="I195" i="2"/>
  <c r="K194" i="2"/>
  <c r="J194" i="2"/>
  <c r="I194" i="2"/>
  <c r="K193" i="2"/>
  <c r="J193" i="2"/>
  <c r="I193" i="2"/>
  <c r="K192" i="2"/>
  <c r="J192" i="2"/>
  <c r="I192" i="2"/>
  <c r="K191" i="2"/>
  <c r="J191" i="2"/>
  <c r="I191" i="2"/>
  <c r="K190" i="2"/>
  <c r="J190" i="2"/>
  <c r="I190" i="2"/>
  <c r="K189" i="2"/>
  <c r="J189" i="2"/>
  <c r="I189" i="2"/>
  <c r="K188" i="2"/>
  <c r="J188" i="2"/>
  <c r="I188" i="2"/>
  <c r="K187" i="2"/>
  <c r="J187" i="2"/>
  <c r="I187" i="2"/>
  <c r="K186" i="2"/>
  <c r="J186" i="2"/>
  <c r="I186" i="2"/>
  <c r="K185" i="2"/>
  <c r="J185" i="2"/>
  <c r="I185" i="2"/>
  <c r="K184" i="2"/>
  <c r="J184" i="2"/>
  <c r="I184" i="2"/>
  <c r="K183" i="2"/>
  <c r="J183" i="2"/>
  <c r="I183" i="2"/>
  <c r="K182" i="2"/>
  <c r="J182" i="2"/>
  <c r="I182" i="2"/>
  <c r="X176" i="2"/>
  <c r="W176" i="2"/>
  <c r="V176" i="2"/>
  <c r="X175" i="2"/>
  <c r="W175" i="2"/>
  <c r="V175" i="2"/>
  <c r="X174" i="2"/>
  <c r="W174" i="2"/>
  <c r="V174" i="2"/>
  <c r="X173" i="2"/>
  <c r="W173" i="2"/>
  <c r="V173" i="2"/>
  <c r="X172" i="2"/>
  <c r="W172" i="2"/>
  <c r="V172" i="2"/>
  <c r="X171" i="2"/>
  <c r="W171" i="2"/>
  <c r="V171" i="2"/>
  <c r="X170" i="2"/>
  <c r="W170" i="2"/>
  <c r="V170" i="2"/>
  <c r="X169" i="2"/>
  <c r="W169" i="2"/>
  <c r="V169" i="2"/>
  <c r="X168" i="2"/>
  <c r="W168" i="2"/>
  <c r="V168" i="2"/>
  <c r="X167" i="2"/>
  <c r="W167" i="2"/>
  <c r="V167" i="2"/>
  <c r="X166" i="2"/>
  <c r="W166" i="2"/>
  <c r="V166" i="2"/>
  <c r="X165" i="2"/>
  <c r="W165" i="2"/>
  <c r="V165" i="2"/>
  <c r="X164" i="2"/>
  <c r="W164" i="2"/>
  <c r="V164" i="2"/>
  <c r="X163" i="2"/>
  <c r="W163" i="2"/>
  <c r="V163" i="2"/>
  <c r="X162" i="2"/>
  <c r="W162" i="2"/>
  <c r="V162" i="2"/>
  <c r="X161" i="2"/>
  <c r="W161" i="2"/>
  <c r="V161" i="2"/>
  <c r="X160" i="2"/>
  <c r="W160" i="2"/>
  <c r="V160" i="2"/>
  <c r="X159" i="2"/>
  <c r="W159" i="2"/>
  <c r="V159" i="2"/>
  <c r="X158" i="2"/>
  <c r="W158" i="2"/>
  <c r="V158" i="2"/>
  <c r="K175" i="2"/>
  <c r="J175" i="2"/>
  <c r="I175" i="2"/>
  <c r="K174" i="2"/>
  <c r="J174" i="2"/>
  <c r="I174" i="2"/>
  <c r="K173" i="2"/>
  <c r="J173" i="2"/>
  <c r="I173" i="2"/>
  <c r="K172" i="2"/>
  <c r="J172" i="2"/>
  <c r="I172" i="2"/>
  <c r="K171" i="2"/>
  <c r="J171" i="2"/>
  <c r="I171" i="2"/>
  <c r="K170" i="2"/>
  <c r="J170" i="2"/>
  <c r="I170" i="2"/>
  <c r="K169" i="2"/>
  <c r="J169" i="2"/>
  <c r="I169" i="2"/>
  <c r="K168" i="2"/>
  <c r="J168" i="2"/>
  <c r="I168" i="2"/>
  <c r="K167" i="2"/>
  <c r="J167" i="2"/>
  <c r="I167" i="2"/>
  <c r="K166" i="2"/>
  <c r="J166" i="2"/>
  <c r="I166" i="2"/>
  <c r="K165" i="2"/>
  <c r="J165" i="2"/>
  <c r="I165" i="2"/>
  <c r="K164" i="2"/>
  <c r="J164" i="2"/>
  <c r="I164" i="2"/>
  <c r="K163" i="2"/>
  <c r="J163" i="2"/>
  <c r="I163" i="2"/>
  <c r="K162" i="2"/>
  <c r="J162" i="2"/>
  <c r="I162" i="2"/>
  <c r="K161" i="2"/>
  <c r="J161" i="2"/>
  <c r="I161" i="2"/>
  <c r="K160" i="2"/>
  <c r="J160" i="2"/>
  <c r="I160" i="2"/>
  <c r="K159" i="2"/>
  <c r="J159" i="2"/>
  <c r="I159" i="2"/>
  <c r="K158" i="2"/>
  <c r="J158" i="2"/>
  <c r="I158" i="2"/>
  <c r="K157" i="2"/>
  <c r="J157" i="2"/>
  <c r="I157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L146" i="2"/>
  <c r="K146" i="2"/>
  <c r="J146" i="2"/>
  <c r="I146" i="2"/>
  <c r="L145" i="2"/>
  <c r="K145" i="2"/>
  <c r="J145" i="2"/>
  <c r="I145" i="2"/>
  <c r="L144" i="2"/>
  <c r="K144" i="2"/>
  <c r="J144" i="2"/>
  <c r="I144" i="2"/>
  <c r="L143" i="2"/>
  <c r="K143" i="2"/>
  <c r="J143" i="2"/>
  <c r="I143" i="2"/>
  <c r="L142" i="2"/>
  <c r="K142" i="2"/>
  <c r="J142" i="2"/>
  <c r="I142" i="2"/>
  <c r="L141" i="2"/>
  <c r="K141" i="2"/>
  <c r="J141" i="2"/>
  <c r="I141" i="2"/>
  <c r="L140" i="2"/>
  <c r="K140" i="2"/>
  <c r="J140" i="2"/>
  <c r="I140" i="2"/>
  <c r="L139" i="2"/>
  <c r="K139" i="2"/>
  <c r="J139" i="2"/>
  <c r="I139" i="2"/>
  <c r="L138" i="2"/>
  <c r="K138" i="2"/>
  <c r="J138" i="2"/>
  <c r="I138" i="2"/>
  <c r="L137" i="2"/>
  <c r="K137" i="2"/>
  <c r="J137" i="2"/>
  <c r="I137" i="2"/>
  <c r="L136" i="2"/>
  <c r="K136" i="2"/>
  <c r="J136" i="2"/>
  <c r="I136" i="2"/>
  <c r="L135" i="2"/>
  <c r="K135" i="2"/>
  <c r="J135" i="2"/>
  <c r="I135" i="2"/>
  <c r="L134" i="2"/>
  <c r="K134" i="2"/>
  <c r="J134" i="2"/>
  <c r="I134" i="2"/>
  <c r="L133" i="2"/>
  <c r="K133" i="2"/>
  <c r="J133" i="2"/>
  <c r="I133" i="2"/>
  <c r="L132" i="2"/>
  <c r="K132" i="2"/>
  <c r="J132" i="2"/>
  <c r="I132" i="2"/>
  <c r="L131" i="2"/>
  <c r="K131" i="2"/>
  <c r="J131" i="2"/>
  <c r="I131" i="2"/>
  <c r="L130" i="2"/>
  <c r="K130" i="2"/>
  <c r="J130" i="2"/>
  <c r="I130" i="2"/>
  <c r="L129" i="2"/>
  <c r="K129" i="2"/>
  <c r="J129" i="2"/>
  <c r="I129" i="2"/>
  <c r="L128" i="2"/>
  <c r="K128" i="2"/>
  <c r="J128" i="2"/>
  <c r="I128" i="2"/>
  <c r="L127" i="2"/>
  <c r="K127" i="2"/>
  <c r="J127" i="2"/>
  <c r="I127" i="2"/>
  <c r="L126" i="2"/>
  <c r="K126" i="2"/>
  <c r="J126" i="2"/>
  <c r="I126" i="2"/>
  <c r="L125" i="2"/>
  <c r="K125" i="2"/>
  <c r="J125" i="2"/>
  <c r="I125" i="2"/>
  <c r="L124" i="2"/>
  <c r="K124" i="2"/>
  <c r="J124" i="2"/>
  <c r="I124" i="2"/>
  <c r="L123" i="2"/>
  <c r="K123" i="2"/>
  <c r="J123" i="2"/>
  <c r="I123" i="2"/>
  <c r="L122" i="2"/>
  <c r="K122" i="2"/>
  <c r="J122" i="2"/>
  <c r="I122" i="2"/>
  <c r="Z223" i="2"/>
  <c r="W264" i="2"/>
  <c r="W257" i="2"/>
  <c r="W256" i="2"/>
  <c r="W258" i="2"/>
  <c r="W259" i="2"/>
  <c r="W260" i="2"/>
  <c r="M242" i="2"/>
  <c r="M234" i="2"/>
  <c r="M220" i="2"/>
  <c r="M230" i="2"/>
  <c r="M225" i="2"/>
  <c r="Z200" i="2"/>
  <c r="Z185" i="2"/>
  <c r="V146" i="2"/>
  <c r="W146" i="2"/>
  <c r="X146" i="2"/>
  <c r="V141" i="2"/>
  <c r="W141" i="2"/>
  <c r="X141" i="2"/>
  <c r="V142" i="2"/>
  <c r="W142" i="2"/>
  <c r="X142" i="2"/>
  <c r="V143" i="2"/>
  <c r="W143" i="2"/>
  <c r="X143" i="2"/>
  <c r="V144" i="2"/>
  <c r="W144" i="2"/>
  <c r="X144" i="2"/>
  <c r="V145" i="2"/>
  <c r="W145" i="2"/>
  <c r="X145" i="2"/>
  <c r="X140" i="2"/>
  <c r="W140" i="2"/>
  <c r="V140" i="2"/>
  <c r="X139" i="2"/>
  <c r="W139" i="2"/>
  <c r="V139" i="2"/>
  <c r="X138" i="2"/>
  <c r="W138" i="2"/>
  <c r="V138" i="2"/>
  <c r="X137" i="2"/>
  <c r="W137" i="2"/>
  <c r="V137" i="2"/>
  <c r="X136" i="2"/>
  <c r="W136" i="2"/>
  <c r="V136" i="2"/>
  <c r="X135" i="2"/>
  <c r="W135" i="2"/>
  <c r="V135" i="2"/>
  <c r="X134" i="2"/>
  <c r="W134" i="2"/>
  <c r="V134" i="2"/>
  <c r="X133" i="2"/>
  <c r="W133" i="2"/>
  <c r="V133" i="2"/>
  <c r="X132" i="2"/>
  <c r="W132" i="2"/>
  <c r="V132" i="2"/>
  <c r="X131" i="2"/>
  <c r="W131" i="2"/>
  <c r="V131" i="2"/>
  <c r="X130" i="2"/>
  <c r="W130" i="2"/>
  <c r="V130" i="2"/>
  <c r="X129" i="2"/>
  <c r="W129" i="2"/>
  <c r="V129" i="2"/>
  <c r="X128" i="2"/>
  <c r="W128" i="2"/>
  <c r="V128" i="2"/>
  <c r="X127" i="2"/>
  <c r="W127" i="2"/>
  <c r="V127" i="2"/>
  <c r="X126" i="2"/>
  <c r="W126" i="2"/>
  <c r="V126" i="2"/>
  <c r="X125" i="2"/>
  <c r="W125" i="2"/>
  <c r="V125" i="2"/>
  <c r="X124" i="2"/>
  <c r="W124" i="2"/>
  <c r="V124" i="2"/>
  <c r="X123" i="2"/>
  <c r="W123" i="2"/>
  <c r="V123" i="2"/>
  <c r="X122" i="2"/>
  <c r="W122" i="2"/>
  <c r="V122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99" i="2"/>
  <c r="W99" i="2"/>
  <c r="V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99" i="2"/>
  <c r="R18" i="2"/>
  <c r="R1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76" i="2"/>
  <c r="V94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76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C31" i="2"/>
  <c r="K77" i="2"/>
  <c r="K78" i="2"/>
  <c r="K79" i="2"/>
  <c r="K80" i="2"/>
  <c r="K81" i="2"/>
  <c r="K82" i="2"/>
  <c r="K83" i="2"/>
  <c r="K84" i="2"/>
  <c r="K85" i="2"/>
  <c r="K86" i="2"/>
  <c r="K87" i="2"/>
  <c r="K88" i="2"/>
  <c r="K76" i="2"/>
  <c r="J77" i="2"/>
  <c r="J78" i="2"/>
  <c r="J79" i="2"/>
  <c r="J80" i="2"/>
  <c r="J81" i="2"/>
  <c r="J82" i="2"/>
  <c r="J83" i="2"/>
  <c r="J84" i="2"/>
  <c r="J85" i="2"/>
  <c r="J86" i="2"/>
  <c r="J87" i="2"/>
  <c r="J88" i="2"/>
  <c r="J76" i="2"/>
  <c r="I77" i="2"/>
  <c r="I78" i="2"/>
  <c r="I79" i="2"/>
  <c r="I80" i="2"/>
  <c r="I81" i="2"/>
  <c r="I82" i="2"/>
  <c r="I83" i="2"/>
  <c r="I84" i="2"/>
  <c r="I85" i="2"/>
  <c r="I86" i="2"/>
  <c r="I87" i="2"/>
  <c r="I88" i="2"/>
  <c r="D31" i="2"/>
  <c r="O16" i="2"/>
  <c r="P16" i="2"/>
  <c r="Q16" i="2"/>
  <c r="P18" i="2"/>
  <c r="Q18" i="2"/>
  <c r="R11" i="2"/>
  <c r="P11" i="2"/>
  <c r="Q11" i="2"/>
  <c r="O17" i="2"/>
  <c r="P17" i="2"/>
  <c r="Q17" i="2"/>
  <c r="R17" i="2"/>
  <c r="O12" i="2"/>
  <c r="P12" i="2"/>
  <c r="Q12" i="2"/>
  <c r="R12" i="2"/>
  <c r="O15" i="2"/>
  <c r="P15" i="2"/>
  <c r="Q15" i="2"/>
  <c r="R15" i="2"/>
  <c r="O14" i="2"/>
  <c r="P14" i="2"/>
  <c r="Q14" i="2"/>
  <c r="R14" i="2"/>
  <c r="O13" i="2"/>
  <c r="P13" i="2"/>
  <c r="Q13" i="2"/>
  <c r="R13" i="2"/>
  <c r="H165" i="3"/>
  <c r="I165" i="3"/>
  <c r="H166" i="3"/>
  <c r="I166" i="3"/>
  <c r="H167" i="3"/>
  <c r="I167" i="3"/>
  <c r="H168" i="3"/>
  <c r="I168" i="3"/>
  <c r="H169" i="3"/>
  <c r="I169" i="3"/>
  <c r="H143" i="3"/>
  <c r="I143" i="3"/>
  <c r="H144" i="3"/>
  <c r="I144" i="3"/>
  <c r="H145" i="3"/>
  <c r="I145" i="3"/>
  <c r="H146" i="3"/>
  <c r="I146" i="3"/>
  <c r="H147" i="3"/>
  <c r="I147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I151" i="3"/>
  <c r="H151" i="3"/>
  <c r="I133" i="3"/>
  <c r="I134" i="3"/>
  <c r="I135" i="3"/>
  <c r="I136" i="3"/>
  <c r="I137" i="3"/>
  <c r="I138" i="3"/>
  <c r="I139" i="3"/>
  <c r="I140" i="3"/>
  <c r="I141" i="3"/>
  <c r="I142" i="3"/>
  <c r="I132" i="3"/>
  <c r="H133" i="3"/>
  <c r="H134" i="3"/>
  <c r="H135" i="3"/>
  <c r="H136" i="3"/>
  <c r="H137" i="3"/>
  <c r="H138" i="3"/>
  <c r="H139" i="3"/>
  <c r="H140" i="3"/>
  <c r="H141" i="3"/>
  <c r="H142" i="3"/>
  <c r="H132" i="3"/>
  <c r="I118" i="3"/>
  <c r="I119" i="3"/>
  <c r="I120" i="3"/>
  <c r="I121" i="3"/>
  <c r="I122" i="3"/>
  <c r="I123" i="3"/>
  <c r="I124" i="3"/>
  <c r="I125" i="3"/>
  <c r="I126" i="3"/>
  <c r="I127" i="3"/>
  <c r="I117" i="3"/>
  <c r="H118" i="3"/>
  <c r="H119" i="3"/>
  <c r="H120" i="3"/>
  <c r="H121" i="3"/>
  <c r="H122" i="3"/>
  <c r="H123" i="3"/>
  <c r="H124" i="3"/>
  <c r="H125" i="3"/>
  <c r="H126" i="3"/>
  <c r="H127" i="3"/>
  <c r="H117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92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57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2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4" i="3"/>
  <c r="L69" i="2"/>
  <c r="M69" i="2"/>
  <c r="V63" i="2"/>
  <c r="W63" i="2"/>
  <c r="K69" i="2"/>
  <c r="I69" i="2"/>
  <c r="J69" i="2"/>
  <c r="E69" i="2"/>
  <c r="F69" i="2"/>
  <c r="G69" i="2"/>
  <c r="H69" i="2"/>
  <c r="D69" i="2"/>
  <c r="C69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H31" i="2"/>
  <c r="I31" i="2"/>
  <c r="E31" i="2"/>
  <c r="F31" i="2"/>
  <c r="G31" i="2"/>
  <c r="T63" i="2"/>
  <c r="U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C51" i="2"/>
  <c r="D63" i="2"/>
  <c r="C63" i="2"/>
  <c r="E57" i="2"/>
  <c r="F57" i="2"/>
  <c r="G57" i="2"/>
  <c r="H57" i="2"/>
  <c r="I57" i="2"/>
  <c r="J57" i="2"/>
  <c r="D57" i="2"/>
  <c r="C57" i="2"/>
  <c r="E51" i="2"/>
  <c r="D51" i="2"/>
  <c r="F45" i="2"/>
  <c r="G45" i="2"/>
  <c r="H45" i="2"/>
  <c r="I45" i="2"/>
  <c r="J45" i="2"/>
  <c r="K45" i="2"/>
  <c r="L45" i="2"/>
  <c r="E45" i="2"/>
  <c r="D45" i="2"/>
  <c r="C45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U38" i="2"/>
  <c r="V38" i="2"/>
  <c r="W38" i="2"/>
  <c r="X38" i="2"/>
  <c r="Y38" i="2"/>
  <c r="Z38" i="2"/>
  <c r="AA38" i="2"/>
  <c r="C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D29" i="2"/>
  <c r="C29" i="2"/>
  <c r="C18" i="1"/>
  <c r="L1" i="2"/>
  <c r="R81" i="1"/>
  <c r="S81" i="1"/>
  <c r="T81" i="1"/>
  <c r="U81" i="1"/>
  <c r="V81" i="1"/>
  <c r="W81" i="1"/>
  <c r="X81" i="1"/>
  <c r="C81" i="1"/>
  <c r="X83" i="1"/>
  <c r="Y81" i="1"/>
  <c r="Y83" i="1"/>
  <c r="Z81" i="1"/>
  <c r="Z83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Q81" i="1"/>
  <c r="Q83" i="1"/>
  <c r="Q82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2" i="1"/>
  <c r="C83" i="1"/>
  <c r="N76" i="1"/>
  <c r="W75" i="1"/>
  <c r="W76" i="1"/>
  <c r="C75" i="1"/>
  <c r="W77" i="1"/>
  <c r="L75" i="1"/>
  <c r="L77" i="1"/>
  <c r="M75" i="1"/>
  <c r="M77" i="1"/>
  <c r="N75" i="1"/>
  <c r="N77" i="1"/>
  <c r="O75" i="1"/>
  <c r="O77" i="1"/>
  <c r="P75" i="1"/>
  <c r="P77" i="1"/>
  <c r="Q75" i="1"/>
  <c r="Q77" i="1"/>
  <c r="R75" i="1"/>
  <c r="R77" i="1"/>
  <c r="S75" i="1"/>
  <c r="S77" i="1"/>
  <c r="T75" i="1"/>
  <c r="T77" i="1"/>
  <c r="U75" i="1"/>
  <c r="U77" i="1"/>
  <c r="V75" i="1"/>
  <c r="V77" i="1"/>
  <c r="D76" i="1"/>
  <c r="E76" i="1"/>
  <c r="F76" i="1"/>
  <c r="G76" i="1"/>
  <c r="H76" i="1"/>
  <c r="I76" i="1"/>
  <c r="J76" i="1"/>
  <c r="K76" i="1"/>
  <c r="L76" i="1"/>
  <c r="M76" i="1"/>
  <c r="O76" i="1"/>
  <c r="P76" i="1"/>
  <c r="Q76" i="1"/>
  <c r="R76" i="1"/>
  <c r="S76" i="1"/>
  <c r="T76" i="1"/>
  <c r="U76" i="1"/>
  <c r="V76" i="1"/>
  <c r="C76" i="1"/>
  <c r="K75" i="1"/>
  <c r="J75" i="1"/>
  <c r="I75" i="1"/>
  <c r="H75" i="1"/>
  <c r="G75" i="1"/>
  <c r="F75" i="1"/>
  <c r="E75" i="1"/>
  <c r="D75" i="1"/>
  <c r="C77" i="1"/>
  <c r="K64" i="1"/>
  <c r="E70" i="1"/>
  <c r="F70" i="1"/>
  <c r="G70" i="1"/>
  <c r="H70" i="1"/>
  <c r="I70" i="1"/>
  <c r="J70" i="1"/>
  <c r="K70" i="1"/>
  <c r="C70" i="1"/>
  <c r="D70" i="1"/>
  <c r="D69" i="1"/>
  <c r="E69" i="1"/>
  <c r="F69" i="1"/>
  <c r="G69" i="1"/>
  <c r="H69" i="1"/>
  <c r="I69" i="1"/>
  <c r="J69" i="1"/>
  <c r="K69" i="1"/>
  <c r="C69" i="1"/>
  <c r="D71" i="1"/>
  <c r="E71" i="1"/>
  <c r="C71" i="1"/>
  <c r="G63" i="1"/>
  <c r="C63" i="1"/>
  <c r="G65" i="1"/>
  <c r="M68" i="2"/>
  <c r="C70" i="2"/>
  <c r="G56" i="2"/>
  <c r="F56" i="2"/>
  <c r="AB28" i="2"/>
  <c r="S28" i="2"/>
  <c r="O50" i="2"/>
  <c r="E56" i="2"/>
  <c r="C62" i="2"/>
  <c r="C64" i="2"/>
  <c r="R28" i="2"/>
  <c r="Q28" i="2"/>
  <c r="G68" i="2"/>
  <c r="R62" i="2"/>
  <c r="R64" i="2"/>
  <c r="S62" i="2"/>
  <c r="S64" i="2"/>
  <c r="F68" i="2"/>
  <c r="F70" i="2"/>
  <c r="Q62" i="2"/>
  <c r="Q64" i="2"/>
  <c r="P62" i="2"/>
  <c r="P64" i="2"/>
  <c r="O62" i="2"/>
  <c r="O64" i="2"/>
  <c r="R50" i="2"/>
  <c r="N62" i="2"/>
  <c r="N64" i="2"/>
  <c r="Q50" i="2"/>
  <c r="P50" i="2"/>
  <c r="F50" i="2"/>
  <c r="M62" i="2"/>
  <c r="K62" i="2"/>
  <c r="F44" i="2"/>
  <c r="U62" i="2"/>
  <c r="T62" i="2"/>
  <c r="K68" i="2"/>
  <c r="K70" i="2"/>
  <c r="M70" i="2"/>
  <c r="L62" i="2"/>
  <c r="L64" i="2"/>
  <c r="C50" i="2"/>
  <c r="D50" i="2"/>
  <c r="D52" i="2"/>
  <c r="E50" i="2"/>
  <c r="E52" i="2"/>
  <c r="G70" i="2"/>
  <c r="D62" i="2"/>
  <c r="D64" i="2"/>
  <c r="E68" i="2"/>
  <c r="E70" i="2"/>
  <c r="J68" i="2"/>
  <c r="J70" i="2"/>
  <c r="I68" i="2"/>
  <c r="I70" i="2"/>
  <c r="C56" i="2"/>
  <c r="C58" i="2"/>
  <c r="D56" i="2"/>
  <c r="M50" i="2"/>
  <c r="L44" i="2"/>
  <c r="AG28" i="2"/>
  <c r="K50" i="2"/>
  <c r="J44" i="2"/>
  <c r="F62" i="2"/>
  <c r="F64" i="2"/>
  <c r="AE28" i="2"/>
  <c r="I56" i="2"/>
  <c r="C30" i="2"/>
  <c r="N50" i="2"/>
  <c r="J62" i="2"/>
  <c r="J64" i="2"/>
  <c r="W62" i="2"/>
  <c r="I62" i="2"/>
  <c r="V62" i="2"/>
  <c r="L50" i="2"/>
  <c r="H62" i="2"/>
  <c r="K44" i="2"/>
  <c r="G62" i="2"/>
  <c r="AF28" i="2"/>
  <c r="J50" i="2"/>
  <c r="I44" i="2"/>
  <c r="J56" i="2"/>
  <c r="I50" i="2"/>
  <c r="E62" i="2"/>
  <c r="AD28" i="2"/>
  <c r="H44" i="2"/>
  <c r="H50" i="2"/>
  <c r="AC28" i="2"/>
  <c r="G44" i="2"/>
  <c r="H56" i="2"/>
  <c r="G50" i="2"/>
  <c r="H68" i="2"/>
  <c r="H70" i="2"/>
  <c r="L68" i="2"/>
  <c r="L70" i="2"/>
  <c r="P28" i="2"/>
  <c r="AA28" i="2"/>
  <c r="O28" i="2"/>
  <c r="Z28" i="2"/>
  <c r="N28" i="2"/>
  <c r="Y28" i="2"/>
  <c r="M28" i="2"/>
  <c r="X28" i="2"/>
  <c r="L28" i="2"/>
  <c r="W28" i="2"/>
  <c r="K28" i="2"/>
  <c r="V28" i="2"/>
  <c r="J28" i="2"/>
  <c r="U28" i="2"/>
  <c r="I28" i="2"/>
  <c r="C44" i="2"/>
  <c r="C46" i="2"/>
  <c r="H28" i="2"/>
  <c r="H30" i="2"/>
  <c r="D44" i="2"/>
  <c r="G28" i="2"/>
  <c r="E44" i="2"/>
  <c r="F28" i="2"/>
  <c r="E28" i="2"/>
  <c r="D28" i="2"/>
  <c r="D77" i="1"/>
  <c r="E77" i="1"/>
  <c r="F77" i="1"/>
  <c r="G77" i="1"/>
  <c r="H77" i="1"/>
  <c r="I77" i="1"/>
  <c r="J77" i="1"/>
  <c r="K77" i="1"/>
  <c r="F71" i="1"/>
  <c r="G71" i="1"/>
  <c r="H71" i="1"/>
  <c r="I71" i="1"/>
  <c r="J71" i="1"/>
  <c r="K71" i="1"/>
  <c r="C57" i="1"/>
  <c r="D64" i="1"/>
  <c r="E64" i="1"/>
  <c r="F64" i="1"/>
  <c r="G64" i="1"/>
  <c r="H64" i="1"/>
  <c r="I64" i="1"/>
  <c r="J64" i="1"/>
  <c r="C64" i="1"/>
  <c r="K63" i="1"/>
  <c r="J63" i="1"/>
  <c r="I63" i="1"/>
  <c r="H63" i="1"/>
  <c r="F63" i="1"/>
  <c r="E63" i="1"/>
  <c r="D63" i="1"/>
  <c r="C65" i="1"/>
  <c r="H32" i="2"/>
  <c r="H33" i="2"/>
  <c r="D30" i="2"/>
  <c r="E64" i="2"/>
  <c r="E58" i="2"/>
  <c r="G58" i="2"/>
  <c r="T64" i="2"/>
  <c r="D58" i="2"/>
  <c r="I52" i="2"/>
  <c r="X30" i="2"/>
  <c r="J52" i="2"/>
  <c r="L46" i="2"/>
  <c r="E30" i="2"/>
  <c r="U64" i="2"/>
  <c r="K46" i="2"/>
  <c r="I46" i="2"/>
  <c r="M30" i="2"/>
  <c r="Y30" i="2"/>
  <c r="N30" i="2"/>
  <c r="Z30" i="2"/>
  <c r="G64" i="2"/>
  <c r="O30" i="2"/>
  <c r="H64" i="2"/>
  <c r="K64" i="2"/>
  <c r="V64" i="2"/>
  <c r="M64" i="2"/>
  <c r="I64" i="2"/>
  <c r="G30" i="2"/>
  <c r="D46" i="2"/>
  <c r="W64" i="2"/>
  <c r="I30" i="2"/>
  <c r="U30" i="2"/>
  <c r="F58" i="2"/>
  <c r="J46" i="2"/>
  <c r="H58" i="2"/>
  <c r="I58" i="2"/>
  <c r="L30" i="2"/>
  <c r="J58" i="2"/>
  <c r="K52" i="2"/>
  <c r="P52" i="2"/>
  <c r="C52" i="2"/>
  <c r="M52" i="2"/>
  <c r="L52" i="2"/>
  <c r="Q52" i="2"/>
  <c r="G52" i="2"/>
  <c r="O52" i="2"/>
  <c r="N52" i="2"/>
  <c r="H52" i="2"/>
  <c r="F52" i="2"/>
  <c r="R52" i="2"/>
  <c r="G46" i="2"/>
  <c r="J30" i="2"/>
  <c r="V30" i="2"/>
  <c r="K30" i="2"/>
  <c r="H46" i="2"/>
  <c r="W30" i="2"/>
  <c r="F46" i="2"/>
  <c r="E46" i="2"/>
  <c r="AB30" i="2"/>
  <c r="AC30" i="2"/>
  <c r="AD30" i="2"/>
  <c r="AE30" i="2"/>
  <c r="AF30" i="2"/>
  <c r="AG30" i="2"/>
  <c r="Q30" i="2"/>
  <c r="R30" i="2"/>
  <c r="S30" i="2"/>
  <c r="F30" i="2"/>
  <c r="AA30" i="2"/>
  <c r="P30" i="2"/>
  <c r="D65" i="1"/>
  <c r="E65" i="1"/>
  <c r="F65" i="1"/>
  <c r="H65" i="1"/>
  <c r="I65" i="1"/>
  <c r="J65" i="1"/>
  <c r="K65" i="1"/>
  <c r="J32" i="2"/>
  <c r="J33" i="2"/>
  <c r="E32" i="2"/>
  <c r="E33" i="2"/>
  <c r="F32" i="2"/>
  <c r="F33" i="2"/>
  <c r="S32" i="2"/>
  <c r="S33" i="2"/>
  <c r="P33" i="2"/>
  <c r="P32" i="2"/>
  <c r="T32" i="2"/>
  <c r="R32" i="2"/>
  <c r="R33" i="2"/>
  <c r="I32" i="2"/>
  <c r="I33" i="2"/>
  <c r="Q32" i="2"/>
  <c r="Q33" i="2"/>
  <c r="G32" i="2"/>
  <c r="G33" i="2"/>
  <c r="O33" i="2"/>
  <c r="O32" i="2"/>
  <c r="N33" i="2"/>
  <c r="N32" i="2"/>
  <c r="K32" i="2"/>
  <c r="K33" i="2"/>
  <c r="D32" i="2"/>
  <c r="D33" i="2"/>
  <c r="L33" i="2"/>
  <c r="L32" i="2"/>
  <c r="M33" i="2"/>
  <c r="M32" i="2"/>
  <c r="K57" i="1"/>
  <c r="K59" i="1"/>
  <c r="J57" i="1"/>
  <c r="J59" i="1"/>
  <c r="I57" i="1"/>
  <c r="I59" i="1"/>
  <c r="G57" i="1"/>
  <c r="G59" i="1"/>
  <c r="H57" i="1"/>
  <c r="H59" i="1"/>
  <c r="D57" i="1"/>
  <c r="D59" i="1"/>
  <c r="E57" i="1"/>
  <c r="E59" i="1"/>
  <c r="F57" i="1"/>
  <c r="F59" i="1"/>
  <c r="C59" i="1"/>
  <c r="D58" i="1"/>
  <c r="E58" i="1"/>
  <c r="F58" i="1"/>
  <c r="G58" i="1"/>
  <c r="H58" i="1"/>
  <c r="I58" i="1"/>
  <c r="J58" i="1"/>
  <c r="K58" i="1"/>
  <c r="C58" i="1"/>
  <c r="I50" i="1"/>
  <c r="C50" i="1"/>
  <c r="I52" i="1"/>
  <c r="J50" i="1"/>
  <c r="J52" i="1"/>
  <c r="K50" i="1"/>
  <c r="K52" i="1"/>
  <c r="D50" i="1"/>
  <c r="D52" i="1"/>
  <c r="E50" i="1"/>
  <c r="E52" i="1"/>
  <c r="F50" i="1"/>
  <c r="F52" i="1"/>
  <c r="G50" i="1"/>
  <c r="G52" i="1"/>
  <c r="H50" i="1"/>
  <c r="H52" i="1"/>
  <c r="K44" i="1"/>
  <c r="C44" i="1"/>
  <c r="K46" i="1"/>
  <c r="G44" i="1"/>
  <c r="G46" i="1"/>
  <c r="D44" i="1"/>
  <c r="D46" i="1"/>
  <c r="D45" i="1"/>
  <c r="C52" i="1"/>
  <c r="D51" i="1"/>
  <c r="E51" i="1"/>
  <c r="F51" i="1"/>
  <c r="G51" i="1"/>
  <c r="H51" i="1"/>
  <c r="I51" i="1"/>
  <c r="J51" i="1"/>
  <c r="K51" i="1"/>
  <c r="C51" i="1"/>
  <c r="E45" i="1"/>
  <c r="F45" i="1"/>
  <c r="G45" i="1"/>
  <c r="H45" i="1"/>
  <c r="I45" i="1"/>
  <c r="J45" i="1"/>
  <c r="K45" i="1"/>
  <c r="E44" i="1"/>
  <c r="E46" i="1"/>
  <c r="F44" i="1"/>
  <c r="F46" i="1"/>
  <c r="H44" i="1"/>
  <c r="H46" i="1"/>
  <c r="I44" i="1"/>
  <c r="I46" i="1"/>
  <c r="J44" i="1"/>
  <c r="J46" i="1"/>
  <c r="C46" i="1"/>
  <c r="C45" i="1"/>
  <c r="E5" i="1"/>
  <c r="E6" i="1"/>
  <c r="K38" i="1"/>
  <c r="C38" i="1"/>
  <c r="K40" i="1"/>
  <c r="J38" i="1"/>
  <c r="J40" i="1"/>
  <c r="I38" i="1"/>
  <c r="I40" i="1"/>
  <c r="H38" i="1"/>
  <c r="H40" i="1"/>
  <c r="G38" i="1"/>
  <c r="G40" i="1"/>
  <c r="F38" i="1"/>
  <c r="F40" i="1"/>
  <c r="E38" i="1"/>
  <c r="E40" i="1"/>
  <c r="D38" i="1"/>
  <c r="D40" i="1"/>
  <c r="C40" i="1"/>
  <c r="K34" i="1"/>
  <c r="C34" i="1"/>
  <c r="K36" i="1"/>
  <c r="J34" i="1"/>
  <c r="J36" i="1"/>
  <c r="I34" i="1"/>
  <c r="I36" i="1"/>
  <c r="H34" i="1"/>
  <c r="H36" i="1"/>
  <c r="G34" i="1"/>
  <c r="G36" i="1"/>
  <c r="F34" i="1"/>
  <c r="F36" i="1"/>
  <c r="E34" i="1"/>
  <c r="E36" i="1"/>
  <c r="D34" i="1"/>
  <c r="D36" i="1"/>
  <c r="C36" i="1"/>
  <c r="K30" i="1"/>
  <c r="C30" i="1"/>
  <c r="K32" i="1"/>
  <c r="J30" i="1"/>
  <c r="J32" i="1"/>
  <c r="I30" i="1"/>
  <c r="I32" i="1"/>
  <c r="H30" i="1"/>
  <c r="H32" i="1"/>
  <c r="G30" i="1"/>
  <c r="G32" i="1"/>
  <c r="F30" i="1"/>
  <c r="F32" i="1"/>
  <c r="E30" i="1"/>
  <c r="E32" i="1"/>
  <c r="D30" i="1"/>
  <c r="D32" i="1"/>
  <c r="C32" i="1"/>
  <c r="K26" i="1"/>
  <c r="C26" i="1"/>
  <c r="K28" i="1"/>
  <c r="J26" i="1"/>
  <c r="J28" i="1"/>
  <c r="I26" i="1"/>
  <c r="I28" i="1"/>
  <c r="H26" i="1"/>
  <c r="H28" i="1"/>
  <c r="G26" i="1"/>
  <c r="G28" i="1"/>
  <c r="F26" i="1"/>
  <c r="F28" i="1"/>
  <c r="E26" i="1"/>
  <c r="E28" i="1"/>
  <c r="D26" i="1"/>
  <c r="D28" i="1"/>
  <c r="C28" i="1"/>
  <c r="I22" i="1"/>
  <c r="C22" i="1"/>
  <c r="I24" i="1"/>
  <c r="J22" i="1"/>
  <c r="J24" i="1"/>
  <c r="K22" i="1"/>
  <c r="K24" i="1"/>
  <c r="H22" i="1"/>
  <c r="H24" i="1"/>
  <c r="G22" i="1"/>
  <c r="G24" i="1"/>
  <c r="F22" i="1"/>
  <c r="F24" i="1"/>
  <c r="E22" i="1"/>
  <c r="E24" i="1"/>
  <c r="D22" i="1"/>
  <c r="D24" i="1"/>
  <c r="C24" i="1"/>
  <c r="D18" i="1"/>
  <c r="D20" i="1"/>
  <c r="E18" i="1"/>
  <c r="E20" i="1"/>
  <c r="F18" i="1"/>
  <c r="F20" i="1"/>
  <c r="G18" i="1"/>
  <c r="G20" i="1"/>
  <c r="H18" i="1"/>
  <c r="H20" i="1"/>
  <c r="C20" i="1"/>
  <c r="D14" i="1"/>
  <c r="C14" i="1"/>
  <c r="D16" i="1"/>
  <c r="C16" i="1"/>
  <c r="C39" i="1"/>
  <c r="C35" i="1"/>
  <c r="C31" i="1"/>
  <c r="C27" i="1"/>
  <c r="C23" i="1"/>
  <c r="C19" i="1"/>
  <c r="C15" i="1"/>
  <c r="K39" i="1"/>
  <c r="J39" i="1"/>
  <c r="I39" i="1"/>
  <c r="H39" i="1"/>
  <c r="G39" i="1"/>
  <c r="F39" i="1"/>
  <c r="E39" i="1"/>
  <c r="D39" i="1"/>
  <c r="K35" i="1"/>
  <c r="J35" i="1"/>
  <c r="I35" i="1"/>
  <c r="H35" i="1"/>
  <c r="G35" i="1"/>
  <c r="F35" i="1"/>
  <c r="E35" i="1"/>
  <c r="D35" i="1"/>
  <c r="K31" i="1"/>
  <c r="J31" i="1"/>
  <c r="I31" i="1"/>
  <c r="H31" i="1"/>
  <c r="G31" i="1"/>
  <c r="F31" i="1"/>
  <c r="E31" i="1"/>
  <c r="D31" i="1"/>
  <c r="K27" i="1"/>
  <c r="J27" i="1"/>
  <c r="I27" i="1"/>
  <c r="H27" i="1"/>
  <c r="G27" i="1"/>
  <c r="F27" i="1"/>
  <c r="E27" i="1"/>
  <c r="D27" i="1"/>
  <c r="I23" i="1"/>
  <c r="J23" i="1"/>
  <c r="K23" i="1"/>
  <c r="H23" i="1"/>
  <c r="G23" i="1"/>
  <c r="F23" i="1"/>
  <c r="E23" i="1"/>
  <c r="D23" i="1"/>
  <c r="H19" i="1"/>
  <c r="E19" i="1"/>
  <c r="F19" i="1"/>
  <c r="G19" i="1"/>
  <c r="D19" i="1"/>
  <c r="D15" i="1"/>
  <c r="L1" i="1"/>
</calcChain>
</file>

<file path=xl/sharedStrings.xml><?xml version="1.0" encoding="utf-8"?>
<sst xmlns="http://schemas.openxmlformats.org/spreadsheetml/2006/main" count="319" uniqueCount="80">
  <si>
    <t>UMoXe.eam</t>
  </si>
  <si>
    <t>increasing vacancies and xenon atoms to develop a energy landscape</t>
  </si>
  <si>
    <t>2000 atoms</t>
  </si>
  <si>
    <t>E</t>
  </si>
  <si>
    <t>V</t>
  </si>
  <si>
    <t>bulk</t>
  </si>
  <si>
    <t>vacancies</t>
  </si>
  <si>
    <t>xenon</t>
  </si>
  <si>
    <t>Ef</t>
  </si>
  <si>
    <t>Xe E/at</t>
  </si>
  <si>
    <t>0K</t>
  </si>
  <si>
    <t>since Xe energy is so low, I am neglecting it in Ef calculations</t>
  </si>
  <si>
    <t>ratio</t>
  </si>
  <si>
    <t>looping</t>
  </si>
  <si>
    <t>loop5</t>
  </si>
  <si>
    <t>IF XE INSERTION IS TOO RAPID, HAVE EXCESSIVE FORMATION ENERGY</t>
  </si>
  <si>
    <t>xe atoms</t>
  </si>
  <si>
    <t>vacs</t>
  </si>
  <si>
    <t>xe/vac ratio</t>
  </si>
  <si>
    <t>Ef norm</t>
  </si>
  <si>
    <t>Ebub-Evoid</t>
  </si>
  <si>
    <t># vacs</t>
  </si>
  <si>
    <t>max D</t>
  </si>
  <si>
    <t>vac</t>
  </si>
  <si>
    <t>Xe sub</t>
  </si>
  <si>
    <t>2.0 test</t>
  </si>
  <si>
    <t>61 vac</t>
  </si>
  <si>
    <t>intercept</t>
  </si>
  <si>
    <t>radius</t>
  </si>
  <si>
    <t>Xe/V ratio</t>
  </si>
  <si>
    <t>102 vacs</t>
  </si>
  <si>
    <t>58 vacs</t>
  </si>
  <si>
    <t>Ef/A</t>
  </si>
  <si>
    <t>r</t>
  </si>
  <si>
    <t>all at 1000 K</t>
  </si>
  <si>
    <t>bigger system</t>
  </si>
  <si>
    <t>16000 atoms</t>
  </si>
  <si>
    <t>E Xe bind</t>
  </si>
  <si>
    <t>E vac bind</t>
  </si>
  <si>
    <t>Xe/vac</t>
  </si>
  <si>
    <t>V/V0</t>
  </si>
  <si>
    <t>4.0 lattice radius</t>
  </si>
  <si>
    <t>3.5 lattice radius</t>
  </si>
  <si>
    <t>J/m^2</t>
  </si>
  <si>
    <t>D</t>
  </si>
  <si>
    <t>250000  atoms</t>
  </si>
  <si>
    <t>14.0 lattice radius</t>
  </si>
  <si>
    <t>Xe int-&gt; Xe sub + int</t>
  </si>
  <si>
    <t>4.5 lattice radius</t>
  </si>
  <si>
    <t>10 lattice radius</t>
  </si>
  <si>
    <t>with Xe pressure</t>
  </si>
  <si>
    <t>step</t>
  </si>
  <si>
    <t>T</t>
  </si>
  <si>
    <t>P</t>
  </si>
  <si>
    <t>bub press</t>
  </si>
  <si>
    <t>bub press Gpa</t>
  </si>
  <si>
    <t>8 lattice radius</t>
  </si>
  <si>
    <t>6 lattice radius</t>
  </si>
  <si>
    <t>function</t>
  </si>
  <si>
    <t>Xe/V</t>
  </si>
  <si>
    <t>R</t>
  </si>
  <si>
    <t>3.0 lattice radius</t>
  </si>
  <si>
    <t>where y=0, x=1.25</t>
  </si>
  <si>
    <t>thus at a Xe/vac ratio of 1.25, Xe no longer preferentially wants to move to bubbles</t>
  </si>
  <si>
    <t>corrected for right Vol</t>
  </si>
  <si>
    <t>surf A</t>
  </si>
  <si>
    <t>2.5 a0 r</t>
  </si>
  <si>
    <t>2.5 lattice radius</t>
  </si>
  <si>
    <t>R (Ang)</t>
  </si>
  <si>
    <t>modify for V</t>
  </si>
  <si>
    <t>script had wrong volume</t>
  </si>
  <si>
    <t>Va</t>
  </si>
  <si>
    <t>Vb</t>
  </si>
  <si>
    <t>shenyang data</t>
  </si>
  <si>
    <t>Xe atoms</t>
  </si>
  <si>
    <t>8 Å radius</t>
  </si>
  <si>
    <t># Xe</t>
  </si>
  <si>
    <t>shenyang is done at 500 K</t>
  </si>
  <si>
    <t>one atom inserted, relaxed for 10 ps</t>
  </si>
  <si>
    <t>46 unit cell supercell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</si>
</sst>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testing!$C$15:$D$15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testing!$C$16:$D$16</c:f>
              <c:numCache>
                <c:formatCode>General</c:formatCode>
                <c:ptCount val="2"/>
                <c:pt idx="0">
                  <c:v>0</c:v>
                </c:pt>
                <c:pt idx="1">
                  <c:v>4.2152290000012727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B-9040-84A8-F2C71AA5907B}"/>
            </c:ext>
          </c:extLst>
        </c:ser>
        <c:ser>
          <c:idx val="1"/>
          <c:order val="1"/>
          <c:tx>
            <c:v>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914041311953598"/>
                  <c:y val="-5.9734800099140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testing!$C$23:$K$23</c:f>
              <c:numCache>
                <c:formatCode>General</c:formatCode>
                <c:ptCount val="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</c:numCache>
            </c:numRef>
          </c:xVal>
          <c:yVal>
            <c:numRef>
              <c:f>testing!$C$24:$K$24</c:f>
              <c:numCache>
                <c:formatCode>General</c:formatCode>
                <c:ptCount val="9"/>
                <c:pt idx="0">
                  <c:v>0</c:v>
                </c:pt>
                <c:pt idx="1">
                  <c:v>1.4658500000005006</c:v>
                </c:pt>
                <c:pt idx="2">
                  <c:v>4.1132799999995768</c:v>
                </c:pt>
                <c:pt idx="3">
                  <c:v>6.2750190000006114</c:v>
                </c:pt>
                <c:pt idx="4">
                  <c:v>8.0100359999996726</c:v>
                </c:pt>
                <c:pt idx="5">
                  <c:v>11.942465000000084</c:v>
                </c:pt>
                <c:pt idx="6">
                  <c:v>13.981826999999612</c:v>
                </c:pt>
                <c:pt idx="7">
                  <c:v>17.741101999999955</c:v>
                </c:pt>
                <c:pt idx="8">
                  <c:v>19.819094000000405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B-9040-84A8-F2C71AA5907B}"/>
            </c:ext>
          </c:extLst>
        </c:ser>
        <c:ser>
          <c:idx val="2"/>
          <c:order val="2"/>
          <c:tx>
            <c:v>14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testing!$C$27:$K$27</c:f>
              <c:numCache>
                <c:formatCode>General</c:formatCode>
                <c:ptCount val="9"/>
                <c:pt idx="0">
                  <c:v>0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0.21428571428571427</c:v>
                </c:pt>
                <c:pt idx="4">
                  <c:v>0.2857142857142857</c:v>
                </c:pt>
                <c:pt idx="5">
                  <c:v>0.35714285714285715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0.5714285714285714</c:v>
                </c:pt>
              </c:numCache>
            </c:numRef>
          </c:xVal>
          <c:yVal>
            <c:numRef>
              <c:f>testing!$C$28:$K$28</c:f>
              <c:numCache>
                <c:formatCode>General</c:formatCode>
                <c:ptCount val="9"/>
                <c:pt idx="0">
                  <c:v>0</c:v>
                </c:pt>
                <c:pt idx="1">
                  <c:v>-2.1945899999991525</c:v>
                </c:pt>
                <c:pt idx="2">
                  <c:v>4.0945000000647269E-2</c:v>
                </c:pt>
                <c:pt idx="3">
                  <c:v>2.4217740000003687</c:v>
                </c:pt>
                <c:pt idx="4">
                  <c:v>5.2550830000000133</c:v>
                </c:pt>
                <c:pt idx="5">
                  <c:v>5.9779400000006717</c:v>
                </c:pt>
                <c:pt idx="6">
                  <c:v>9.0440749999997934</c:v>
                </c:pt>
                <c:pt idx="7">
                  <c:v>11.424729000000298</c:v>
                </c:pt>
                <c:pt idx="8">
                  <c:v>15.506178000001455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B-9040-84A8-F2C71AA5907B}"/>
            </c:ext>
          </c:extLst>
        </c:ser>
        <c:ser>
          <c:idx val="3"/>
          <c:order val="3"/>
          <c:tx>
            <c:v>27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testing!$C$31:$K$31</c:f>
              <c:numCache>
                <c:formatCode>General</c:formatCode>
                <c:ptCount val="9"/>
                <c:pt idx="0">
                  <c:v>0</c:v>
                </c:pt>
                <c:pt idx="1">
                  <c:v>3.7037037037037035E-2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0.14814814814814814</c:v>
                </c:pt>
                <c:pt idx="5">
                  <c:v>0.18518518518518517</c:v>
                </c:pt>
                <c:pt idx="6">
                  <c:v>0.22222222222222221</c:v>
                </c:pt>
                <c:pt idx="7">
                  <c:v>0.25925925925925924</c:v>
                </c:pt>
                <c:pt idx="8">
                  <c:v>0.29629629629629628</c:v>
                </c:pt>
              </c:numCache>
            </c:numRef>
          </c:xVal>
          <c:yVal>
            <c:numRef>
              <c:f>testing!$C$32:$K$32</c:f>
              <c:numCache>
                <c:formatCode>General</c:formatCode>
                <c:ptCount val="9"/>
                <c:pt idx="0">
                  <c:v>0</c:v>
                </c:pt>
                <c:pt idx="1">
                  <c:v>0.40658700000130921</c:v>
                </c:pt>
                <c:pt idx="2">
                  <c:v>3.0297680000003311</c:v>
                </c:pt>
                <c:pt idx="3">
                  <c:v>3.5793850000009115</c:v>
                </c:pt>
                <c:pt idx="4">
                  <c:v>4.0345670000006066</c:v>
                </c:pt>
                <c:pt idx="5">
                  <c:v>6.493333000000348</c:v>
                </c:pt>
                <c:pt idx="6">
                  <c:v>10.016066000000137</c:v>
                </c:pt>
                <c:pt idx="7">
                  <c:v>10.430694000000585</c:v>
                </c:pt>
                <c:pt idx="8">
                  <c:v>12.471636000000217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1B-9040-84A8-F2C71AA5907B}"/>
            </c:ext>
          </c:extLst>
        </c:ser>
        <c:ser>
          <c:idx val="4"/>
          <c:order val="4"/>
          <c:tx>
            <c:v>33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testing!$C$35:$K$35</c:f>
              <c:numCache>
                <c:formatCode>General</c:formatCode>
                <c:ptCount val="9"/>
                <c:pt idx="0">
                  <c:v>0</c:v>
                </c:pt>
                <c:pt idx="1">
                  <c:v>3.0303030303030304E-2</c:v>
                </c:pt>
                <c:pt idx="2">
                  <c:v>6.0606060606060608E-2</c:v>
                </c:pt>
                <c:pt idx="3">
                  <c:v>9.0909090909090912E-2</c:v>
                </c:pt>
                <c:pt idx="4">
                  <c:v>0.12121212121212122</c:v>
                </c:pt>
                <c:pt idx="5">
                  <c:v>0.15151515151515152</c:v>
                </c:pt>
                <c:pt idx="6">
                  <c:v>0.18181818181818182</c:v>
                </c:pt>
                <c:pt idx="7">
                  <c:v>0.21212121212121213</c:v>
                </c:pt>
                <c:pt idx="8">
                  <c:v>0.24242424242424243</c:v>
                </c:pt>
              </c:numCache>
            </c:numRef>
          </c:xVal>
          <c:yVal>
            <c:numRef>
              <c:f>testing!$C$36:$K$36</c:f>
              <c:numCache>
                <c:formatCode>General</c:formatCode>
                <c:ptCount val="9"/>
                <c:pt idx="0">
                  <c:v>0</c:v>
                </c:pt>
                <c:pt idx="1">
                  <c:v>-2.2082309999987046</c:v>
                </c:pt>
                <c:pt idx="2">
                  <c:v>6.5070000000559958E-3</c:v>
                </c:pt>
                <c:pt idx="3">
                  <c:v>1.5981220000012399</c:v>
                </c:pt>
                <c:pt idx="4">
                  <c:v>4.1783730000006472</c:v>
                </c:pt>
                <c:pt idx="5">
                  <c:v>3.328389000000243</c:v>
                </c:pt>
                <c:pt idx="6">
                  <c:v>6.4209300000002258</c:v>
                </c:pt>
                <c:pt idx="7">
                  <c:v>5.9328889999997045</c:v>
                </c:pt>
                <c:pt idx="8">
                  <c:v>8.794542999999976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1B-9040-84A8-F2C71AA5907B}"/>
            </c:ext>
          </c:extLst>
        </c:ser>
        <c:ser>
          <c:idx val="5"/>
          <c:order val="5"/>
          <c:tx>
            <c:v>66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testing!$C$39:$K$39</c:f>
              <c:numCache>
                <c:formatCode>General</c:formatCode>
                <c:ptCount val="9"/>
                <c:pt idx="0">
                  <c:v>0</c:v>
                </c:pt>
                <c:pt idx="1">
                  <c:v>1.5151515151515152E-2</c:v>
                </c:pt>
                <c:pt idx="2">
                  <c:v>3.0303030303030304E-2</c:v>
                </c:pt>
                <c:pt idx="3">
                  <c:v>4.5454545454545456E-2</c:v>
                </c:pt>
                <c:pt idx="4">
                  <c:v>6.0606060606060608E-2</c:v>
                </c:pt>
                <c:pt idx="5">
                  <c:v>7.575757575757576E-2</c:v>
                </c:pt>
                <c:pt idx="6">
                  <c:v>9.0909090909090912E-2</c:v>
                </c:pt>
                <c:pt idx="7">
                  <c:v>0.10606060606060606</c:v>
                </c:pt>
                <c:pt idx="8">
                  <c:v>0.12121212121212122</c:v>
                </c:pt>
              </c:numCache>
            </c:numRef>
          </c:xVal>
          <c:yVal>
            <c:numRef>
              <c:f>testing!$C$40:$K$40</c:f>
              <c:numCache>
                <c:formatCode>General</c:formatCode>
                <c:ptCount val="9"/>
                <c:pt idx="0">
                  <c:v>0</c:v>
                </c:pt>
                <c:pt idx="1">
                  <c:v>-2.7518110000000888</c:v>
                </c:pt>
                <c:pt idx="2">
                  <c:v>-3.5416650000006484</c:v>
                </c:pt>
                <c:pt idx="3">
                  <c:v>-2.5936529999999038</c:v>
                </c:pt>
                <c:pt idx="4">
                  <c:v>5.7299999998576823E-2</c:v>
                </c:pt>
                <c:pt idx="5">
                  <c:v>-1.9347950000010314</c:v>
                </c:pt>
                <c:pt idx="6">
                  <c:v>-2.1886290000002191</c:v>
                </c:pt>
                <c:pt idx="7">
                  <c:v>-4.5372000000497792E-2</c:v>
                </c:pt>
                <c:pt idx="8">
                  <c:v>-0.25880200000028708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1B-9040-84A8-F2C71AA5907B}"/>
            </c:ext>
          </c:extLst>
        </c:ser>
        <c:ser>
          <c:idx val="6"/>
          <c:order val="6"/>
          <c:tx>
            <c:v>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testing!$C$19:$H$19</c:f>
              <c:numCache>
                <c:formatCode>General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0.33333333333333331</c:v>
                </c:pt>
                <c:pt idx="4">
                  <c:v>0.44444444444444442</c:v>
                </c:pt>
                <c:pt idx="5">
                  <c:v>0.55555555555555558</c:v>
                </c:pt>
              </c:numCache>
            </c:numRef>
          </c:xVal>
          <c:yVal>
            <c:numRef>
              <c:f>testing!$C$20:$H$20</c:f>
              <c:numCache>
                <c:formatCode>General</c:formatCode>
                <c:ptCount val="6"/>
                <c:pt idx="0">
                  <c:v>0</c:v>
                </c:pt>
                <c:pt idx="1">
                  <c:v>5.2681759999995847</c:v>
                </c:pt>
                <c:pt idx="2">
                  <c:v>8.5598780000000261</c:v>
                </c:pt>
                <c:pt idx="3">
                  <c:v>14.731826000001092</c:v>
                </c:pt>
                <c:pt idx="4">
                  <c:v>14.590546000001268</c:v>
                </c:pt>
                <c:pt idx="5">
                  <c:v>21.715841999999611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1B-9040-84A8-F2C71AA5907B}"/>
            </c:ext>
          </c:extLst>
        </c:ser>
        <c:ser>
          <c:idx val="7"/>
          <c:order val="7"/>
          <c:tx>
            <c:v>66a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testing!$C$45:$K$45</c:f>
              <c:numCache>
                <c:formatCode>General</c:formatCode>
                <c:ptCount val="9"/>
                <c:pt idx="0">
                  <c:v>0</c:v>
                </c:pt>
                <c:pt idx="1">
                  <c:v>7.575757575757576E-2</c:v>
                </c:pt>
                <c:pt idx="2">
                  <c:v>0.15151515151515152</c:v>
                </c:pt>
                <c:pt idx="3">
                  <c:v>0.22727272727272727</c:v>
                </c:pt>
                <c:pt idx="4">
                  <c:v>0.30303030303030304</c:v>
                </c:pt>
                <c:pt idx="5">
                  <c:v>0.37878787878787878</c:v>
                </c:pt>
                <c:pt idx="6">
                  <c:v>0.45454545454545453</c:v>
                </c:pt>
                <c:pt idx="7">
                  <c:v>0.53030303030303028</c:v>
                </c:pt>
                <c:pt idx="8">
                  <c:v>0.60606060606060608</c:v>
                </c:pt>
              </c:numCache>
            </c:numRef>
          </c:xVal>
          <c:yVal>
            <c:numRef>
              <c:f>testing!$C$46:$K$46</c:f>
              <c:numCache>
                <c:formatCode>General</c:formatCode>
                <c:ptCount val="9"/>
                <c:pt idx="0">
                  <c:v>0</c:v>
                </c:pt>
                <c:pt idx="1">
                  <c:v>-1.1203480000003765</c:v>
                </c:pt>
                <c:pt idx="2">
                  <c:v>1.8856649999997899</c:v>
                </c:pt>
                <c:pt idx="3">
                  <c:v>9.0031729999991512</c:v>
                </c:pt>
                <c:pt idx="4">
                  <c:v>15.240684999998848</c:v>
                </c:pt>
                <c:pt idx="5">
                  <c:v>23.290084999998726</c:v>
                </c:pt>
                <c:pt idx="6">
                  <c:v>36.93009499999971</c:v>
                </c:pt>
                <c:pt idx="7">
                  <c:v>46.361080999999103</c:v>
                </c:pt>
                <c:pt idx="8">
                  <c:v>59.014998999999079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1B-9040-84A8-F2C71AA5907B}"/>
            </c:ext>
          </c:extLst>
        </c:ser>
        <c:ser>
          <c:idx val="8"/>
          <c:order val="8"/>
          <c:tx>
            <c:v>33a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testing!$C$51:$K$51</c:f>
              <c:numCache>
                <c:formatCode>General</c:formatCode>
                <c:ptCount val="9"/>
                <c:pt idx="0">
                  <c:v>0</c:v>
                </c:pt>
                <c:pt idx="1">
                  <c:v>9.0909090909090912E-2</c:v>
                </c:pt>
                <c:pt idx="2">
                  <c:v>0.18181818181818182</c:v>
                </c:pt>
                <c:pt idx="3">
                  <c:v>0.27272727272727271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0.54545454545454541</c:v>
                </c:pt>
                <c:pt idx="7">
                  <c:v>0.63636363636363635</c:v>
                </c:pt>
                <c:pt idx="8">
                  <c:v>0.72727272727272729</c:v>
                </c:pt>
              </c:numCache>
            </c:numRef>
          </c:xVal>
          <c:yVal>
            <c:numRef>
              <c:f>testing!$C$52:$K$52</c:f>
              <c:numCache>
                <c:formatCode>General</c:formatCode>
                <c:ptCount val="9"/>
                <c:pt idx="0">
                  <c:v>0</c:v>
                </c:pt>
                <c:pt idx="1">
                  <c:v>1.6196650000001682</c:v>
                </c:pt>
                <c:pt idx="2">
                  <c:v>3.2224509999996371</c:v>
                </c:pt>
                <c:pt idx="3">
                  <c:v>8.3914440000007744</c:v>
                </c:pt>
                <c:pt idx="4">
                  <c:v>15.152121000000989</c:v>
                </c:pt>
                <c:pt idx="5">
                  <c:v>21.769291000000521</c:v>
                </c:pt>
                <c:pt idx="6">
                  <c:v>33.060369000000719</c:v>
                </c:pt>
                <c:pt idx="7">
                  <c:v>38.24952200000007</c:v>
                </c:pt>
                <c:pt idx="8">
                  <c:v>46.785631000000649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A1B-9040-84A8-F2C71AA5907B}"/>
            </c:ext>
          </c:extLst>
        </c:ser>
        <c:ser>
          <c:idx val="9"/>
          <c:order val="9"/>
          <c:tx>
            <c:v>239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testing!$C$58:$K$58</c:f>
              <c:numCache>
                <c:formatCode>General</c:formatCode>
                <c:ptCount val="9"/>
                <c:pt idx="0">
                  <c:v>0</c:v>
                </c:pt>
                <c:pt idx="1">
                  <c:v>4.1841004184100417E-2</c:v>
                </c:pt>
                <c:pt idx="2">
                  <c:v>8.3682008368200833E-2</c:v>
                </c:pt>
                <c:pt idx="3">
                  <c:v>0.12552301255230125</c:v>
                </c:pt>
                <c:pt idx="4">
                  <c:v>0.16736401673640167</c:v>
                </c:pt>
                <c:pt idx="5">
                  <c:v>0.20920502092050208</c:v>
                </c:pt>
                <c:pt idx="6">
                  <c:v>0.2510460251046025</c:v>
                </c:pt>
                <c:pt idx="7">
                  <c:v>0.29288702928870292</c:v>
                </c:pt>
                <c:pt idx="8">
                  <c:v>0.33472803347280333</c:v>
                </c:pt>
              </c:numCache>
            </c:numRef>
          </c:xVal>
          <c:yVal>
            <c:numRef>
              <c:f>testing!$C$59:$K$59</c:f>
              <c:numCache>
                <c:formatCode>General</c:formatCode>
                <c:ptCount val="9"/>
                <c:pt idx="0">
                  <c:v>0</c:v>
                </c:pt>
                <c:pt idx="1">
                  <c:v>2.2756999998819083E-2</c:v>
                </c:pt>
                <c:pt idx="2">
                  <c:v>3.1998710000007122</c:v>
                </c:pt>
                <c:pt idx="3">
                  <c:v>6.5902530000021216</c:v>
                </c:pt>
                <c:pt idx="4">
                  <c:v>11.295769000000291</c:v>
                </c:pt>
                <c:pt idx="5">
                  <c:v>16.311127000000852</c:v>
                </c:pt>
                <c:pt idx="6">
                  <c:v>26.534074999999575</c:v>
                </c:pt>
                <c:pt idx="7">
                  <c:v>37.661845999999059</c:v>
                </c:pt>
                <c:pt idx="8">
                  <c:v>46.668606999999611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A1B-9040-84A8-F2C71AA5907B}"/>
            </c:ext>
          </c:extLst>
        </c:ser>
        <c:ser>
          <c:idx val="10"/>
          <c:order val="10"/>
          <c:tx>
            <c:v>239a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testing!$C$64:$K$64</c:f>
              <c:numCache>
                <c:formatCode>General</c:formatCode>
                <c:ptCount val="9"/>
                <c:pt idx="0">
                  <c:v>0</c:v>
                </c:pt>
                <c:pt idx="1">
                  <c:v>6.2761506276150625E-2</c:v>
                </c:pt>
                <c:pt idx="2">
                  <c:v>0.12552301255230125</c:v>
                </c:pt>
                <c:pt idx="3">
                  <c:v>0.18828451882845187</c:v>
                </c:pt>
                <c:pt idx="4">
                  <c:v>0.2510460251046025</c:v>
                </c:pt>
                <c:pt idx="5">
                  <c:v>0.31380753138075312</c:v>
                </c:pt>
                <c:pt idx="6">
                  <c:v>0.37656903765690375</c:v>
                </c:pt>
                <c:pt idx="7">
                  <c:v>0.43933054393305437</c:v>
                </c:pt>
                <c:pt idx="8">
                  <c:v>0.502092050209205</c:v>
                </c:pt>
              </c:numCache>
            </c:numRef>
          </c:xVal>
          <c:yVal>
            <c:numRef>
              <c:f>testing!$C$65:$K$65</c:f>
              <c:numCache>
                <c:formatCode>General</c:formatCode>
                <c:ptCount val="9"/>
                <c:pt idx="0">
                  <c:v>0</c:v>
                </c:pt>
                <c:pt idx="1">
                  <c:v>3.5573629999998957</c:v>
                </c:pt>
                <c:pt idx="2">
                  <c:v>12.510583999999653</c:v>
                </c:pt>
                <c:pt idx="3">
                  <c:v>28.86155399999916</c:v>
                </c:pt>
                <c:pt idx="4">
                  <c:v>50.655941000000894</c:v>
                </c:pt>
                <c:pt idx="5">
                  <c:v>79.421327000000019</c:v>
                </c:pt>
                <c:pt idx="6">
                  <c:v>117.35271899999861</c:v>
                </c:pt>
                <c:pt idx="7">
                  <c:v>149.30101400000058</c:v>
                </c:pt>
                <c:pt idx="8">
                  <c:v>197.39901699999973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EC-6044-93CD-E5B4ABEC2743}"/>
            </c:ext>
          </c:extLst>
        </c:ser>
        <c:ser>
          <c:idx val="11"/>
          <c:order val="11"/>
          <c:tx>
            <c:v>66big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testing!$C$70:$K$70</c:f>
              <c:numCache>
                <c:formatCode>General</c:formatCode>
                <c:ptCount val="9"/>
                <c:pt idx="0">
                  <c:v>0</c:v>
                </c:pt>
                <c:pt idx="1">
                  <c:v>7.575757575757576E-2</c:v>
                </c:pt>
                <c:pt idx="2">
                  <c:v>0.15151515151515152</c:v>
                </c:pt>
                <c:pt idx="3">
                  <c:v>0.22727272727272727</c:v>
                </c:pt>
                <c:pt idx="4">
                  <c:v>0.30303030303030304</c:v>
                </c:pt>
                <c:pt idx="5">
                  <c:v>0.37878787878787878</c:v>
                </c:pt>
                <c:pt idx="6">
                  <c:v>0.45454545454545453</c:v>
                </c:pt>
                <c:pt idx="7">
                  <c:v>0.53030303030303028</c:v>
                </c:pt>
                <c:pt idx="8">
                  <c:v>0.60606060606060608</c:v>
                </c:pt>
              </c:numCache>
            </c:numRef>
          </c:xVal>
          <c:yVal>
            <c:numRef>
              <c:f>testing!$C$71:$K$71</c:f>
              <c:numCache>
                <c:formatCode>General</c:formatCode>
                <c:ptCount val="9"/>
                <c:pt idx="0">
                  <c:v>0</c:v>
                </c:pt>
                <c:pt idx="1">
                  <c:v>2.0031000000017229</c:v>
                </c:pt>
                <c:pt idx="2">
                  <c:v>2.2890800000022864</c:v>
                </c:pt>
                <c:pt idx="3">
                  <c:v>5.9732570000014675</c:v>
                </c:pt>
                <c:pt idx="4">
                  <c:v>11.22073200000159</c:v>
                </c:pt>
                <c:pt idx="5">
                  <c:v>25.666032000000996</c:v>
                </c:pt>
                <c:pt idx="6">
                  <c:v>31.933267000000342</c:v>
                </c:pt>
                <c:pt idx="7">
                  <c:v>42.506425999999919</c:v>
                </c:pt>
                <c:pt idx="8">
                  <c:v>56.562301000001753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C-6044-93CD-E5B4ABEC2743}"/>
            </c:ext>
          </c:extLst>
        </c:ser>
        <c:ser>
          <c:idx val="12"/>
          <c:order val="12"/>
          <c:tx>
            <c:v>239loop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testing!$C$76:$T$76</c:f>
              <c:numCache>
                <c:formatCode>General</c:formatCode>
                <c:ptCount val="18"/>
                <c:pt idx="0">
                  <c:v>0</c:v>
                </c:pt>
                <c:pt idx="1">
                  <c:v>4.1841004184100417E-2</c:v>
                </c:pt>
                <c:pt idx="2">
                  <c:v>8.3682008368200833E-2</c:v>
                </c:pt>
                <c:pt idx="3">
                  <c:v>0.12552301255230125</c:v>
                </c:pt>
                <c:pt idx="4">
                  <c:v>0.16736401673640167</c:v>
                </c:pt>
                <c:pt idx="5">
                  <c:v>0.20920502092050208</c:v>
                </c:pt>
                <c:pt idx="6">
                  <c:v>0.2510460251046025</c:v>
                </c:pt>
                <c:pt idx="7">
                  <c:v>0.29288702928870292</c:v>
                </c:pt>
                <c:pt idx="8">
                  <c:v>0.33472803347280333</c:v>
                </c:pt>
                <c:pt idx="9">
                  <c:v>0.37656903765690375</c:v>
                </c:pt>
                <c:pt idx="10">
                  <c:v>0.41841004184100417</c:v>
                </c:pt>
                <c:pt idx="11">
                  <c:v>0.46025104602510458</c:v>
                </c:pt>
                <c:pt idx="12">
                  <c:v>0.502092050209205</c:v>
                </c:pt>
                <c:pt idx="13">
                  <c:v>0.54393305439330542</c:v>
                </c:pt>
                <c:pt idx="14">
                  <c:v>0.58577405857740583</c:v>
                </c:pt>
                <c:pt idx="15">
                  <c:v>0.62761506276150625</c:v>
                </c:pt>
                <c:pt idx="16">
                  <c:v>0.66945606694560666</c:v>
                </c:pt>
                <c:pt idx="17">
                  <c:v>0.71129707112970708</c:v>
                </c:pt>
              </c:numCache>
            </c:numRef>
          </c:xVal>
          <c:yVal>
            <c:numRef>
              <c:f>testing!$C$77:$T$77</c:f>
              <c:numCache>
                <c:formatCode>General</c:formatCode>
                <c:ptCount val="18"/>
                <c:pt idx="0">
                  <c:v>0</c:v>
                </c:pt>
                <c:pt idx="1">
                  <c:v>2.2756999998819083E-2</c:v>
                </c:pt>
                <c:pt idx="2">
                  <c:v>3.1998710000007122</c:v>
                </c:pt>
                <c:pt idx="3">
                  <c:v>6.5902530000021216</c:v>
                </c:pt>
                <c:pt idx="4">
                  <c:v>11.295769000000291</c:v>
                </c:pt>
                <c:pt idx="5">
                  <c:v>16.311127000000852</c:v>
                </c:pt>
                <c:pt idx="6">
                  <c:v>26.534074999999575</c:v>
                </c:pt>
                <c:pt idx="7">
                  <c:v>37.661845999999059</c:v>
                </c:pt>
                <c:pt idx="8">
                  <c:v>46.668606999999611</c:v>
                </c:pt>
                <c:pt idx="9">
                  <c:v>61.158717000002071</c:v>
                </c:pt>
                <c:pt idx="10">
                  <c:v>76.797907000000123</c:v>
                </c:pt>
                <c:pt idx="11">
                  <c:v>92.52243499999895</c:v>
                </c:pt>
                <c:pt idx="12">
                  <c:v>117.84318899999926</c:v>
                </c:pt>
                <c:pt idx="13">
                  <c:v>128.33771200000047</c:v>
                </c:pt>
                <c:pt idx="14">
                  <c:v>153.63231499999893</c:v>
                </c:pt>
                <c:pt idx="15">
                  <c:v>172.69717700000183</c:v>
                </c:pt>
                <c:pt idx="16">
                  <c:v>188.38869999999952</c:v>
                </c:pt>
                <c:pt idx="17">
                  <c:v>210.19760300000053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C-6044-93CD-E5B4ABEC2743}"/>
            </c:ext>
          </c:extLst>
        </c:ser>
        <c:ser>
          <c:idx val="13"/>
          <c:order val="13"/>
          <c:tx>
            <c:v>239loopa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testing!$C$82:$Z$82</c:f>
              <c:numCache>
                <c:formatCode>General</c:formatCode>
                <c:ptCount val="24"/>
                <c:pt idx="0">
                  <c:v>0</c:v>
                </c:pt>
                <c:pt idx="1">
                  <c:v>2.0920502092050208E-2</c:v>
                </c:pt>
                <c:pt idx="2">
                  <c:v>4.1841004184100417E-2</c:v>
                </c:pt>
                <c:pt idx="3">
                  <c:v>6.2761506276150625E-2</c:v>
                </c:pt>
                <c:pt idx="4">
                  <c:v>8.3682008368200833E-2</c:v>
                </c:pt>
                <c:pt idx="5">
                  <c:v>0.10460251046025104</c:v>
                </c:pt>
                <c:pt idx="6">
                  <c:v>0.12552301255230125</c:v>
                </c:pt>
                <c:pt idx="7">
                  <c:v>0.14644351464435146</c:v>
                </c:pt>
                <c:pt idx="8">
                  <c:v>0.16736401673640167</c:v>
                </c:pt>
                <c:pt idx="9">
                  <c:v>0.18828451882845187</c:v>
                </c:pt>
                <c:pt idx="10">
                  <c:v>0.20920502092050208</c:v>
                </c:pt>
                <c:pt idx="11">
                  <c:v>0.23012552301255229</c:v>
                </c:pt>
                <c:pt idx="12">
                  <c:v>0.2510460251046025</c:v>
                </c:pt>
                <c:pt idx="13">
                  <c:v>0.27196652719665271</c:v>
                </c:pt>
                <c:pt idx="14">
                  <c:v>0.29288702928870292</c:v>
                </c:pt>
                <c:pt idx="15">
                  <c:v>0.31380753138075312</c:v>
                </c:pt>
                <c:pt idx="16">
                  <c:v>0.33472803347280333</c:v>
                </c:pt>
                <c:pt idx="17">
                  <c:v>0.35564853556485354</c:v>
                </c:pt>
                <c:pt idx="18">
                  <c:v>0.37656903765690375</c:v>
                </c:pt>
                <c:pt idx="19">
                  <c:v>0.39748953974895396</c:v>
                </c:pt>
                <c:pt idx="20">
                  <c:v>0.41841004184100417</c:v>
                </c:pt>
                <c:pt idx="21">
                  <c:v>0.43933054393305437</c:v>
                </c:pt>
                <c:pt idx="22">
                  <c:v>0.46025104602510458</c:v>
                </c:pt>
                <c:pt idx="23">
                  <c:v>0.48117154811715479</c:v>
                </c:pt>
              </c:numCache>
            </c:numRef>
          </c:xVal>
          <c:yVal>
            <c:numRef>
              <c:f>testing!$C$83:$Z$83</c:f>
              <c:numCache>
                <c:formatCode>General</c:formatCode>
                <c:ptCount val="24"/>
                <c:pt idx="0">
                  <c:v>0</c:v>
                </c:pt>
                <c:pt idx="1">
                  <c:v>4.0270259999997506</c:v>
                </c:pt>
                <c:pt idx="2">
                  <c:v>1.0539410000019416</c:v>
                </c:pt>
                <c:pt idx="3">
                  <c:v>3.1896879999985686</c:v>
                </c:pt>
                <c:pt idx="4">
                  <c:v>2.0195459999995364</c:v>
                </c:pt>
                <c:pt idx="5">
                  <c:v>1.6746160000002419</c:v>
                </c:pt>
                <c:pt idx="6">
                  <c:v>5.1734299999989162</c:v>
                </c:pt>
                <c:pt idx="7">
                  <c:v>8.4925599999987753</c:v>
                </c:pt>
                <c:pt idx="8">
                  <c:v>9.3221420000008948</c:v>
                </c:pt>
                <c:pt idx="9">
                  <c:v>15.475074000001769</c:v>
                </c:pt>
                <c:pt idx="10">
                  <c:v>15.078733999998803</c:v>
                </c:pt>
                <c:pt idx="11">
                  <c:v>21.909207000000606</c:v>
                </c:pt>
                <c:pt idx="12">
                  <c:v>23.058225000000675</c:v>
                </c:pt>
                <c:pt idx="13">
                  <c:v>27.513202000001911</c:v>
                </c:pt>
                <c:pt idx="14">
                  <c:v>36.342193000000407</c:v>
                </c:pt>
                <c:pt idx="15">
                  <c:v>43.872495999999956</c:v>
                </c:pt>
                <c:pt idx="16">
                  <c:v>46.526426000000356</c:v>
                </c:pt>
                <c:pt idx="17">
                  <c:v>54.843580000000657</c:v>
                </c:pt>
                <c:pt idx="18">
                  <c:v>58.528059000000212</c:v>
                </c:pt>
                <c:pt idx="19">
                  <c:v>69.670748000000458</c:v>
                </c:pt>
                <c:pt idx="20">
                  <c:v>77.342513999999937</c:v>
                </c:pt>
                <c:pt idx="21">
                  <c:v>86.724708000001556</c:v>
                </c:pt>
                <c:pt idx="22">
                  <c:v>95.702062000000296</c:v>
                </c:pt>
                <c:pt idx="23">
                  <c:v>110.82049700000061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C-6044-93CD-E5B4ABEC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68768"/>
        <c:axId val="1049570464"/>
      </c:scatterChart>
      <c:valAx>
        <c:axId val="1049568768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70464"/>
        <c:crosses val="autoZero"/>
        <c:crossBetween val="midCat"/>
      </c:valAx>
      <c:valAx>
        <c:axId val="104957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9547961363129208E-2"/>
                  <c:y val="-0.288607215712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summary!$J$13:$J$43</c:f>
              <c:numCache>
                <c:formatCode>General</c:formatCode>
                <c:ptCount val="31"/>
                <c:pt idx="0">
                  <c:v>0</c:v>
                </c:pt>
                <c:pt idx="1">
                  <c:v>2.0920502092050208E-2</c:v>
                </c:pt>
                <c:pt idx="2">
                  <c:v>4.1841004184100417E-2</c:v>
                </c:pt>
                <c:pt idx="3">
                  <c:v>6.2761506276150625E-2</c:v>
                </c:pt>
                <c:pt idx="4">
                  <c:v>8.3682008368200833E-2</c:v>
                </c:pt>
                <c:pt idx="5">
                  <c:v>0.10460251046025104</c:v>
                </c:pt>
                <c:pt idx="6">
                  <c:v>0.12552301255230125</c:v>
                </c:pt>
                <c:pt idx="7">
                  <c:v>0.14644351464435146</c:v>
                </c:pt>
                <c:pt idx="8">
                  <c:v>0.16736401673640167</c:v>
                </c:pt>
                <c:pt idx="9">
                  <c:v>0.18828451882845187</c:v>
                </c:pt>
                <c:pt idx="10">
                  <c:v>0.20920502092050208</c:v>
                </c:pt>
                <c:pt idx="11">
                  <c:v>0.23012552301255229</c:v>
                </c:pt>
                <c:pt idx="12">
                  <c:v>0.2510460251046025</c:v>
                </c:pt>
                <c:pt idx="13">
                  <c:v>0.27196652719665271</c:v>
                </c:pt>
                <c:pt idx="14">
                  <c:v>0.29288702928870292</c:v>
                </c:pt>
                <c:pt idx="15">
                  <c:v>0.31380753138075312</c:v>
                </c:pt>
                <c:pt idx="16">
                  <c:v>0.33472803347280333</c:v>
                </c:pt>
                <c:pt idx="17">
                  <c:v>0.35564853556485354</c:v>
                </c:pt>
                <c:pt idx="18">
                  <c:v>0.37656903765690375</c:v>
                </c:pt>
                <c:pt idx="19">
                  <c:v>0.39748953974895396</c:v>
                </c:pt>
                <c:pt idx="20">
                  <c:v>0.41841004184100417</c:v>
                </c:pt>
                <c:pt idx="21">
                  <c:v>0.43933054393305437</c:v>
                </c:pt>
                <c:pt idx="22">
                  <c:v>0.46025104602510458</c:v>
                </c:pt>
                <c:pt idx="23">
                  <c:v>0.48117154811715479</c:v>
                </c:pt>
                <c:pt idx="24">
                  <c:v>0.502092050209205</c:v>
                </c:pt>
                <c:pt idx="25">
                  <c:v>0.52301255230125521</c:v>
                </c:pt>
                <c:pt idx="26">
                  <c:v>0.54393305439330542</c:v>
                </c:pt>
                <c:pt idx="27">
                  <c:v>0.56485355648535562</c:v>
                </c:pt>
                <c:pt idx="28">
                  <c:v>0.58577405857740583</c:v>
                </c:pt>
                <c:pt idx="29">
                  <c:v>0.60669456066945604</c:v>
                </c:pt>
                <c:pt idx="30">
                  <c:v>0.62761506276150625</c:v>
                </c:pt>
              </c:numCache>
            </c:numRef>
          </c:xVal>
          <c:yVal>
            <c:numRef>
              <c:f>summary!$L$13:$L$43</c:f>
              <c:numCache>
                <c:formatCode>General</c:formatCode>
                <c:ptCount val="31"/>
                <c:pt idx="0">
                  <c:v>0</c:v>
                </c:pt>
                <c:pt idx="1">
                  <c:v>4.0270259999997506</c:v>
                </c:pt>
                <c:pt idx="2">
                  <c:v>1.0539410000019416</c:v>
                </c:pt>
                <c:pt idx="3">
                  <c:v>3.1896879999985686</c:v>
                </c:pt>
                <c:pt idx="4">
                  <c:v>2.0195459999995364</c:v>
                </c:pt>
                <c:pt idx="5">
                  <c:v>1.6746160000002419</c:v>
                </c:pt>
                <c:pt idx="6">
                  <c:v>5.1734299999989162</c:v>
                </c:pt>
                <c:pt idx="7">
                  <c:v>8.4925599999987753</c:v>
                </c:pt>
                <c:pt idx="8">
                  <c:v>9.3221420000008948</c:v>
                </c:pt>
                <c:pt idx="9">
                  <c:v>15.475074000001769</c:v>
                </c:pt>
                <c:pt idx="10">
                  <c:v>15.078733999998803</c:v>
                </c:pt>
                <c:pt idx="11">
                  <c:v>21.909207000000606</c:v>
                </c:pt>
                <c:pt idx="12">
                  <c:v>23.058225000000675</c:v>
                </c:pt>
                <c:pt idx="13">
                  <c:v>27.513202000001911</c:v>
                </c:pt>
                <c:pt idx="14">
                  <c:v>36.342193000000407</c:v>
                </c:pt>
                <c:pt idx="15">
                  <c:v>43.872495999999956</c:v>
                </c:pt>
                <c:pt idx="16">
                  <c:v>46.526426000000356</c:v>
                </c:pt>
                <c:pt idx="17">
                  <c:v>54.843580000000657</c:v>
                </c:pt>
                <c:pt idx="18">
                  <c:v>58.528059000000212</c:v>
                </c:pt>
                <c:pt idx="19">
                  <c:v>69.670748000000458</c:v>
                </c:pt>
                <c:pt idx="20">
                  <c:v>77.342513999999937</c:v>
                </c:pt>
                <c:pt idx="21">
                  <c:v>86.724708000001556</c:v>
                </c:pt>
                <c:pt idx="22">
                  <c:v>95.702062000000296</c:v>
                </c:pt>
                <c:pt idx="23">
                  <c:v>110.82049700000061</c:v>
                </c:pt>
                <c:pt idx="24">
                  <c:v>117.3451270000005</c:v>
                </c:pt>
                <c:pt idx="25">
                  <c:v>127.58079500000167</c:v>
                </c:pt>
                <c:pt idx="26">
                  <c:v>141.25454600000012</c:v>
                </c:pt>
                <c:pt idx="27">
                  <c:v>148.08635499999946</c:v>
                </c:pt>
                <c:pt idx="28">
                  <c:v>158.10278200000175</c:v>
                </c:pt>
                <c:pt idx="29">
                  <c:v>170.45704100000148</c:v>
                </c:pt>
                <c:pt idx="30">
                  <c:v>176.61085499999899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5-674A-BD0B-76D4C8EE3DC3}"/>
            </c:ext>
          </c:extLst>
        </c:ser>
        <c:ser>
          <c:idx val="1"/>
          <c:order val="1"/>
          <c:tx>
            <c:v>356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summary!$W$13:$W$31</c:f>
              <c:numCache>
                <c:formatCode>General</c:formatCode>
                <c:ptCount val="19"/>
                <c:pt idx="0">
                  <c:v>0</c:v>
                </c:pt>
                <c:pt idx="1">
                  <c:v>2.8089887640449437E-2</c:v>
                </c:pt>
                <c:pt idx="2">
                  <c:v>5.6179775280898875E-2</c:v>
                </c:pt>
                <c:pt idx="3">
                  <c:v>8.4269662921348312E-2</c:v>
                </c:pt>
                <c:pt idx="4">
                  <c:v>0.11235955056179775</c:v>
                </c:pt>
                <c:pt idx="5">
                  <c:v>0.1404494382022472</c:v>
                </c:pt>
                <c:pt idx="6">
                  <c:v>0.16853932584269662</c:v>
                </c:pt>
                <c:pt idx="7">
                  <c:v>0.19662921348314608</c:v>
                </c:pt>
                <c:pt idx="8">
                  <c:v>0.2247191011235955</c:v>
                </c:pt>
                <c:pt idx="9">
                  <c:v>0.25280898876404495</c:v>
                </c:pt>
                <c:pt idx="10">
                  <c:v>0.2808988764044944</c:v>
                </c:pt>
                <c:pt idx="11">
                  <c:v>0.3089887640449438</c:v>
                </c:pt>
                <c:pt idx="12">
                  <c:v>0.33707865168539325</c:v>
                </c:pt>
                <c:pt idx="13">
                  <c:v>0.3651685393258427</c:v>
                </c:pt>
                <c:pt idx="14">
                  <c:v>0.39325842696629215</c:v>
                </c:pt>
                <c:pt idx="15">
                  <c:v>0.42134831460674155</c:v>
                </c:pt>
                <c:pt idx="16">
                  <c:v>0.449438202247191</c:v>
                </c:pt>
                <c:pt idx="17">
                  <c:v>0.47752808988764045</c:v>
                </c:pt>
                <c:pt idx="18">
                  <c:v>0.5056179775280899</c:v>
                </c:pt>
              </c:numCache>
            </c:numRef>
          </c:xVal>
          <c:yVal>
            <c:numRef>
              <c:f>summary!$Y$13:$Y$31</c:f>
              <c:numCache>
                <c:formatCode>General</c:formatCode>
                <c:ptCount val="19"/>
                <c:pt idx="0">
                  <c:v>0</c:v>
                </c:pt>
                <c:pt idx="1">
                  <c:v>0.2834959999890998</c:v>
                </c:pt>
                <c:pt idx="2">
                  <c:v>-6.1277310000004945</c:v>
                </c:pt>
                <c:pt idx="3">
                  <c:v>-0.7686390000017127</c:v>
                </c:pt>
                <c:pt idx="4">
                  <c:v>1.3823859999974957</c:v>
                </c:pt>
                <c:pt idx="5">
                  <c:v>9.6792739999946207</c:v>
                </c:pt>
                <c:pt idx="6">
                  <c:v>11.399058999988483</c:v>
                </c:pt>
                <c:pt idx="7">
                  <c:v>11.641722999993362</c:v>
                </c:pt>
                <c:pt idx="8">
                  <c:v>22.090449999988778</c:v>
                </c:pt>
                <c:pt idx="9">
                  <c:v>27.880078999995021</c:v>
                </c:pt>
                <c:pt idx="10">
                  <c:v>37.239237000001594</c:v>
                </c:pt>
                <c:pt idx="11">
                  <c:v>49.478071999998065</c:v>
                </c:pt>
                <c:pt idx="12">
                  <c:v>60.445300999999745</c:v>
                </c:pt>
                <c:pt idx="13">
                  <c:v>68.755510999995749</c:v>
                </c:pt>
                <c:pt idx="14">
                  <c:v>84.07638099999167</c:v>
                </c:pt>
                <c:pt idx="15">
                  <c:v>100.4739419999969</c:v>
                </c:pt>
                <c:pt idx="16">
                  <c:v>119.09427999999025</c:v>
                </c:pt>
                <c:pt idx="17">
                  <c:v>144.64309399999911</c:v>
                </c:pt>
                <c:pt idx="18">
                  <c:v>154.65598499999032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5-674A-BD0B-76D4C8EE3DC3}"/>
            </c:ext>
          </c:extLst>
        </c:ser>
        <c:ser>
          <c:idx val="2"/>
          <c:order val="2"/>
          <c:tx>
            <c:v>541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summary!$W$36:$W$54</c:f>
              <c:numCache>
                <c:formatCode>General</c:formatCode>
                <c:ptCount val="19"/>
                <c:pt idx="0">
                  <c:v>0</c:v>
                </c:pt>
                <c:pt idx="1">
                  <c:v>3.6968576709796676E-2</c:v>
                </c:pt>
                <c:pt idx="2">
                  <c:v>7.3937153419593352E-2</c:v>
                </c:pt>
                <c:pt idx="3">
                  <c:v>0.11090573012939002</c:v>
                </c:pt>
                <c:pt idx="4">
                  <c:v>0.1478743068391867</c:v>
                </c:pt>
                <c:pt idx="5">
                  <c:v>0.18484288354898337</c:v>
                </c:pt>
                <c:pt idx="6">
                  <c:v>0.22181146025878004</c:v>
                </c:pt>
                <c:pt idx="7">
                  <c:v>0.25878003696857671</c:v>
                </c:pt>
                <c:pt idx="8">
                  <c:v>0.29574861367837341</c:v>
                </c:pt>
                <c:pt idx="9">
                  <c:v>0.33271719038817005</c:v>
                </c:pt>
                <c:pt idx="10">
                  <c:v>0.36968576709796674</c:v>
                </c:pt>
                <c:pt idx="11">
                  <c:v>0.40665434380776339</c:v>
                </c:pt>
                <c:pt idx="12">
                  <c:v>0.44362292051756008</c:v>
                </c:pt>
                <c:pt idx="13">
                  <c:v>0.48059149722735672</c:v>
                </c:pt>
                <c:pt idx="14">
                  <c:v>0.51756007393715342</c:v>
                </c:pt>
                <c:pt idx="15">
                  <c:v>0.55452865064695012</c:v>
                </c:pt>
                <c:pt idx="16">
                  <c:v>0.59149722735674681</c:v>
                </c:pt>
                <c:pt idx="17">
                  <c:v>0.6284658040665434</c:v>
                </c:pt>
                <c:pt idx="18">
                  <c:v>0.6654343807763401</c:v>
                </c:pt>
              </c:numCache>
            </c:numRef>
          </c:xVal>
          <c:yVal>
            <c:numRef>
              <c:f>summary!$Y$36:$Y$54</c:f>
              <c:numCache>
                <c:formatCode>General</c:formatCode>
                <c:ptCount val="19"/>
                <c:pt idx="0">
                  <c:v>0</c:v>
                </c:pt>
                <c:pt idx="1">
                  <c:v>2.1643929999991087</c:v>
                </c:pt>
                <c:pt idx="2">
                  <c:v>4.6261519999970915</c:v>
                </c:pt>
                <c:pt idx="3">
                  <c:v>-0.38534399999480229</c:v>
                </c:pt>
                <c:pt idx="4">
                  <c:v>14.485442000004696</c:v>
                </c:pt>
                <c:pt idx="5">
                  <c:v>18.033517999996548</c:v>
                </c:pt>
                <c:pt idx="6">
                  <c:v>35.278453000006266</c:v>
                </c:pt>
                <c:pt idx="7">
                  <c:v>41.669418000004953</c:v>
                </c:pt>
                <c:pt idx="8">
                  <c:v>60.118004000003566</c:v>
                </c:pt>
                <c:pt idx="9">
                  <c:v>87.249299000002793</c:v>
                </c:pt>
                <c:pt idx="10">
                  <c:v>102.81578600000648</c:v>
                </c:pt>
                <c:pt idx="11">
                  <c:v>160.88644699999713</c:v>
                </c:pt>
                <c:pt idx="12">
                  <c:v>179.836679</c:v>
                </c:pt>
                <c:pt idx="13">
                  <c:v>215.02522300000419</c:v>
                </c:pt>
                <c:pt idx="14">
                  <c:v>255.04775599999994</c:v>
                </c:pt>
                <c:pt idx="15">
                  <c:v>294.66224999999395</c:v>
                </c:pt>
                <c:pt idx="16">
                  <c:v>327.82554999999411</c:v>
                </c:pt>
                <c:pt idx="17">
                  <c:v>371.13837000000058</c:v>
                </c:pt>
                <c:pt idx="18">
                  <c:v>418.61061499999778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B5-674A-BD0B-76D4C8EE3DC3}"/>
            </c:ext>
          </c:extLst>
        </c:ser>
        <c:ser>
          <c:idx val="3"/>
          <c:order val="3"/>
          <c:tx>
            <c:v>774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summary!$J$48:$J$65</c:f>
              <c:numCache>
                <c:formatCode>General</c:formatCode>
                <c:ptCount val="18"/>
                <c:pt idx="0">
                  <c:v>0</c:v>
                </c:pt>
                <c:pt idx="1">
                  <c:v>2.5839793281653745E-2</c:v>
                </c:pt>
                <c:pt idx="2">
                  <c:v>5.1679586563307491E-2</c:v>
                </c:pt>
                <c:pt idx="3">
                  <c:v>7.7519379844961239E-2</c:v>
                </c:pt>
                <c:pt idx="4">
                  <c:v>0.10335917312661498</c:v>
                </c:pt>
                <c:pt idx="5">
                  <c:v>0.12919896640826872</c:v>
                </c:pt>
                <c:pt idx="6">
                  <c:v>0.15503875968992248</c:v>
                </c:pt>
                <c:pt idx="7">
                  <c:v>0.18087855297157623</c:v>
                </c:pt>
                <c:pt idx="8">
                  <c:v>0.20671834625322996</c:v>
                </c:pt>
                <c:pt idx="9">
                  <c:v>0.23255813953488372</c:v>
                </c:pt>
                <c:pt idx="10">
                  <c:v>0.25839793281653745</c:v>
                </c:pt>
                <c:pt idx="11">
                  <c:v>0.2842377260981912</c:v>
                </c:pt>
                <c:pt idx="12">
                  <c:v>0.31007751937984496</c:v>
                </c:pt>
                <c:pt idx="13">
                  <c:v>0.33591731266149871</c:v>
                </c:pt>
                <c:pt idx="14">
                  <c:v>0.36175710594315247</c:v>
                </c:pt>
                <c:pt idx="15">
                  <c:v>0.38759689922480622</c:v>
                </c:pt>
                <c:pt idx="16">
                  <c:v>0.41343669250645992</c:v>
                </c:pt>
                <c:pt idx="17">
                  <c:v>0.43927648578811368</c:v>
                </c:pt>
              </c:numCache>
            </c:numRef>
          </c:xVal>
          <c:yVal>
            <c:numRef>
              <c:f>summary!$L$48:$L$65</c:f>
              <c:numCache>
                <c:formatCode>General</c:formatCode>
                <c:ptCount val="18"/>
                <c:pt idx="0">
                  <c:v>0</c:v>
                </c:pt>
                <c:pt idx="1">
                  <c:v>-4.2604819999978645</c:v>
                </c:pt>
                <c:pt idx="2">
                  <c:v>-1.0971070000086911</c:v>
                </c:pt>
                <c:pt idx="3">
                  <c:v>-1.7661059999954887</c:v>
                </c:pt>
                <c:pt idx="4">
                  <c:v>7.2225869999965653</c:v>
                </c:pt>
                <c:pt idx="5">
                  <c:v>11.527057999992394</c:v>
                </c:pt>
                <c:pt idx="6">
                  <c:v>17.481254999991506</c:v>
                </c:pt>
                <c:pt idx="7">
                  <c:v>22.698350999999093</c:v>
                </c:pt>
                <c:pt idx="8">
                  <c:v>31.991754999995464</c:v>
                </c:pt>
                <c:pt idx="9">
                  <c:v>34.369005999993533</c:v>
                </c:pt>
                <c:pt idx="10">
                  <c:v>57.38241299999936</c:v>
                </c:pt>
                <c:pt idx="11">
                  <c:v>65.710487000003923</c:v>
                </c:pt>
                <c:pt idx="12">
                  <c:v>90.602899000004982</c:v>
                </c:pt>
                <c:pt idx="13">
                  <c:v>108.27109199999541</c:v>
                </c:pt>
                <c:pt idx="14">
                  <c:v>131.44841199999792</c:v>
                </c:pt>
                <c:pt idx="15">
                  <c:v>155.07350099999167</c:v>
                </c:pt>
                <c:pt idx="16">
                  <c:v>182.93158299999777</c:v>
                </c:pt>
                <c:pt idx="17">
                  <c:v>206.89672099999734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5-674A-BD0B-76D4C8EE3DC3}"/>
            </c:ext>
          </c:extLst>
        </c:ser>
        <c:ser>
          <c:idx val="4"/>
          <c:order val="4"/>
          <c:tx>
            <c:v>1844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summary!$W$59:$W$89</c:f>
              <c:numCache>
                <c:formatCode>General</c:formatCode>
                <c:ptCount val="31"/>
                <c:pt idx="0">
                  <c:v>0</c:v>
                </c:pt>
                <c:pt idx="1">
                  <c:v>1.3557483731019523E-2</c:v>
                </c:pt>
                <c:pt idx="2">
                  <c:v>2.7114967462039046E-2</c:v>
                </c:pt>
                <c:pt idx="3">
                  <c:v>4.0672451193058567E-2</c:v>
                </c:pt>
                <c:pt idx="4">
                  <c:v>5.4229934924078092E-2</c:v>
                </c:pt>
                <c:pt idx="5">
                  <c:v>6.7787418655097617E-2</c:v>
                </c:pt>
                <c:pt idx="6">
                  <c:v>8.1344902386117135E-2</c:v>
                </c:pt>
                <c:pt idx="7">
                  <c:v>9.4902386117136653E-2</c:v>
                </c:pt>
                <c:pt idx="8">
                  <c:v>0.10845986984815618</c:v>
                </c:pt>
                <c:pt idx="9">
                  <c:v>0.1220173535791757</c:v>
                </c:pt>
                <c:pt idx="10">
                  <c:v>0.13557483731019523</c:v>
                </c:pt>
                <c:pt idx="11">
                  <c:v>0.14913232104121474</c:v>
                </c:pt>
                <c:pt idx="12">
                  <c:v>0.16268980477223427</c:v>
                </c:pt>
                <c:pt idx="13">
                  <c:v>0.1762472885032538</c:v>
                </c:pt>
                <c:pt idx="14">
                  <c:v>0.18980477223427331</c:v>
                </c:pt>
                <c:pt idx="15">
                  <c:v>0.20336225596529284</c:v>
                </c:pt>
                <c:pt idx="16">
                  <c:v>0.21691973969631237</c:v>
                </c:pt>
                <c:pt idx="17">
                  <c:v>0.2304772234273319</c:v>
                </c:pt>
                <c:pt idx="18">
                  <c:v>0.2440347071583514</c:v>
                </c:pt>
                <c:pt idx="19">
                  <c:v>0.25759219088937091</c:v>
                </c:pt>
                <c:pt idx="20">
                  <c:v>0.27114967462039047</c:v>
                </c:pt>
                <c:pt idx="21">
                  <c:v>0.28470715835140997</c:v>
                </c:pt>
                <c:pt idx="22">
                  <c:v>0.29826464208242948</c:v>
                </c:pt>
                <c:pt idx="23">
                  <c:v>0.31182212581344904</c:v>
                </c:pt>
                <c:pt idx="24">
                  <c:v>0.32537960954446854</c:v>
                </c:pt>
                <c:pt idx="25">
                  <c:v>0.33893709327548804</c:v>
                </c:pt>
                <c:pt idx="26">
                  <c:v>0.3524945770065076</c:v>
                </c:pt>
                <c:pt idx="27">
                  <c:v>0.36605206073752711</c:v>
                </c:pt>
                <c:pt idx="28">
                  <c:v>0.37960954446854661</c:v>
                </c:pt>
                <c:pt idx="29">
                  <c:v>0.39316702819956617</c:v>
                </c:pt>
                <c:pt idx="30">
                  <c:v>0.40672451193058567</c:v>
                </c:pt>
              </c:numCache>
            </c:numRef>
          </c:xVal>
          <c:yVal>
            <c:numRef>
              <c:f>summary!$Y$59:$Y$89</c:f>
              <c:numCache>
                <c:formatCode>General</c:formatCode>
                <c:ptCount val="31"/>
                <c:pt idx="0">
                  <c:v>0</c:v>
                </c:pt>
                <c:pt idx="1">
                  <c:v>11.57478899997659</c:v>
                </c:pt>
                <c:pt idx="2">
                  <c:v>1.5142429999541491</c:v>
                </c:pt>
                <c:pt idx="3">
                  <c:v>10.577181999804452</c:v>
                </c:pt>
                <c:pt idx="4">
                  <c:v>8.5463169999420643</c:v>
                </c:pt>
                <c:pt idx="5">
                  <c:v>14.157544999849051</c:v>
                </c:pt>
                <c:pt idx="6">
                  <c:v>-1.6389030001591891</c:v>
                </c:pt>
                <c:pt idx="7">
                  <c:v>-6.8449400002136827</c:v>
                </c:pt>
                <c:pt idx="8">
                  <c:v>22.140381999779493</c:v>
                </c:pt>
                <c:pt idx="9">
                  <c:v>21.822913999902084</c:v>
                </c:pt>
                <c:pt idx="10">
                  <c:v>5.3936949998605996</c:v>
                </c:pt>
                <c:pt idx="11">
                  <c:v>15.202506999950856</c:v>
                </c:pt>
                <c:pt idx="12">
                  <c:v>18.199935999931768</c:v>
                </c:pt>
                <c:pt idx="13">
                  <c:v>35.231317999772727</c:v>
                </c:pt>
                <c:pt idx="14">
                  <c:v>55.669681999832392</c:v>
                </c:pt>
                <c:pt idx="15">
                  <c:v>47.189791999990121</c:v>
                </c:pt>
                <c:pt idx="16">
                  <c:v>71.037188999820501</c:v>
                </c:pt>
                <c:pt idx="17">
                  <c:v>70.417725999839604</c:v>
                </c:pt>
                <c:pt idx="18">
                  <c:v>96.248159999959171</c:v>
                </c:pt>
                <c:pt idx="19">
                  <c:v>114.66387099982239</c:v>
                </c:pt>
                <c:pt idx="20">
                  <c:v>139.07726599997841</c:v>
                </c:pt>
                <c:pt idx="21">
                  <c:v>145.08568499982357</c:v>
                </c:pt>
                <c:pt idx="22">
                  <c:v>191.25634199986234</c:v>
                </c:pt>
                <c:pt idx="23">
                  <c:v>216.50050999992527</c:v>
                </c:pt>
                <c:pt idx="24">
                  <c:v>200.27798099978827</c:v>
                </c:pt>
                <c:pt idx="25">
                  <c:v>240.40197899984196</c:v>
                </c:pt>
                <c:pt idx="26">
                  <c:v>277.5607009998057</c:v>
                </c:pt>
                <c:pt idx="27">
                  <c:v>307.80844999989495</c:v>
                </c:pt>
                <c:pt idx="28">
                  <c:v>323.645859999815</c:v>
                </c:pt>
                <c:pt idx="29">
                  <c:v>363.76938699977472</c:v>
                </c:pt>
                <c:pt idx="30">
                  <c:v>400.47082999977283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B5-674A-BD0B-76D4C8EE3DC3}"/>
            </c:ext>
          </c:extLst>
        </c:ser>
        <c:ser>
          <c:idx val="5"/>
          <c:order val="5"/>
          <c:tx>
            <c:v>4345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summary!$J$70:$J$97</c:f>
              <c:numCache>
                <c:formatCode>General</c:formatCode>
                <c:ptCount val="28"/>
                <c:pt idx="0">
                  <c:v>0</c:v>
                </c:pt>
                <c:pt idx="1">
                  <c:v>1.1507479861910242E-2</c:v>
                </c:pt>
                <c:pt idx="2">
                  <c:v>2.3014959723820484E-2</c:v>
                </c:pt>
                <c:pt idx="3">
                  <c:v>3.4522439585730723E-2</c:v>
                </c:pt>
                <c:pt idx="4">
                  <c:v>4.6029919447640968E-2</c:v>
                </c:pt>
                <c:pt idx="5">
                  <c:v>5.7537399309551207E-2</c:v>
                </c:pt>
                <c:pt idx="6">
                  <c:v>6.9044879171461446E-2</c:v>
                </c:pt>
                <c:pt idx="7">
                  <c:v>8.0552359033371698E-2</c:v>
                </c:pt>
                <c:pt idx="8">
                  <c:v>9.2059838895281937E-2</c:v>
                </c:pt>
                <c:pt idx="9">
                  <c:v>0.10356731875719218</c:v>
                </c:pt>
                <c:pt idx="10">
                  <c:v>0.11507479861910241</c:v>
                </c:pt>
                <c:pt idx="11">
                  <c:v>0.12658227848101267</c:v>
                </c:pt>
                <c:pt idx="12">
                  <c:v>0.13808975834292289</c:v>
                </c:pt>
                <c:pt idx="13">
                  <c:v>0.14959723820483314</c:v>
                </c:pt>
                <c:pt idx="14">
                  <c:v>0.1611047180667434</c:v>
                </c:pt>
                <c:pt idx="15">
                  <c:v>0.17261219792865362</c:v>
                </c:pt>
                <c:pt idx="16">
                  <c:v>0.18411967779056387</c:v>
                </c:pt>
                <c:pt idx="17">
                  <c:v>0.1956271576524741</c:v>
                </c:pt>
                <c:pt idx="18">
                  <c:v>0.20713463751438435</c:v>
                </c:pt>
                <c:pt idx="19">
                  <c:v>0.2186421173762946</c:v>
                </c:pt>
                <c:pt idx="20">
                  <c:v>0.23014959723820483</c:v>
                </c:pt>
                <c:pt idx="21">
                  <c:v>0.24165707710011508</c:v>
                </c:pt>
                <c:pt idx="22">
                  <c:v>0.25316455696202533</c:v>
                </c:pt>
                <c:pt idx="23">
                  <c:v>0.26467203682393559</c:v>
                </c:pt>
                <c:pt idx="24">
                  <c:v>0.27617951668584578</c:v>
                </c:pt>
                <c:pt idx="25">
                  <c:v>0.28768699654775604</c:v>
                </c:pt>
                <c:pt idx="26">
                  <c:v>0.29919447640966629</c:v>
                </c:pt>
                <c:pt idx="27">
                  <c:v>0.31070195627157654</c:v>
                </c:pt>
              </c:numCache>
            </c:numRef>
          </c:xVal>
          <c:yVal>
            <c:numRef>
              <c:f>summary!$L$70:$L$97</c:f>
              <c:numCache>
                <c:formatCode>General</c:formatCode>
                <c:ptCount val="28"/>
                <c:pt idx="0">
                  <c:v>0</c:v>
                </c:pt>
                <c:pt idx="1">
                  <c:v>37.56554999994114</c:v>
                </c:pt>
                <c:pt idx="2">
                  <c:v>37.944864999968559</c:v>
                </c:pt>
                <c:pt idx="3">
                  <c:v>33.0638349999208</c:v>
                </c:pt>
                <c:pt idx="4">
                  <c:v>7.7210729999933392</c:v>
                </c:pt>
                <c:pt idx="5">
                  <c:v>18.695505999960005</c:v>
                </c:pt>
                <c:pt idx="6">
                  <c:v>3.2259589999448508</c:v>
                </c:pt>
                <c:pt idx="7">
                  <c:v>18.28186700004153</c:v>
                </c:pt>
                <c:pt idx="8">
                  <c:v>12.373170000035316</c:v>
                </c:pt>
                <c:pt idx="9">
                  <c:v>31.532147999852896</c:v>
                </c:pt>
                <c:pt idx="10">
                  <c:v>18.988151999888942</c:v>
                </c:pt>
                <c:pt idx="11">
                  <c:v>44.861751999938861</c:v>
                </c:pt>
                <c:pt idx="12">
                  <c:v>46.509482000023127</c:v>
                </c:pt>
                <c:pt idx="13">
                  <c:v>54.100155999884009</c:v>
                </c:pt>
                <c:pt idx="14">
                  <c:v>62.454051000066102</c:v>
                </c:pt>
                <c:pt idx="15">
                  <c:v>75.255660000024363</c:v>
                </c:pt>
                <c:pt idx="16">
                  <c:v>90.529674999881536</c:v>
                </c:pt>
                <c:pt idx="17">
                  <c:v>110.85461200005375</c:v>
                </c:pt>
                <c:pt idx="18">
                  <c:v>143.1807770000305</c:v>
                </c:pt>
                <c:pt idx="19">
                  <c:v>149.60068999999203</c:v>
                </c:pt>
                <c:pt idx="20">
                  <c:v>160.30923300003633</c:v>
                </c:pt>
                <c:pt idx="21">
                  <c:v>196.66612099995837</c:v>
                </c:pt>
                <c:pt idx="22">
                  <c:v>217.65976800001226</c:v>
                </c:pt>
                <c:pt idx="23">
                  <c:v>242.72358500002883</c:v>
                </c:pt>
                <c:pt idx="24">
                  <c:v>270.75347399991006</c:v>
                </c:pt>
                <c:pt idx="25">
                  <c:v>319.97407700004987</c:v>
                </c:pt>
                <c:pt idx="26">
                  <c:v>350.19411200005561</c:v>
                </c:pt>
                <c:pt idx="27">
                  <c:v>371.63133200001903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B5-674A-BD0B-76D4C8EE3DC3}"/>
            </c:ext>
          </c:extLst>
        </c:ser>
        <c:ser>
          <c:idx val="6"/>
          <c:order val="6"/>
          <c:tx>
            <c:v>8463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summary!$W$94:$W$124</c:f>
              <c:numCache>
                <c:formatCode>General</c:formatCode>
                <c:ptCount val="31"/>
                <c:pt idx="0">
                  <c:v>0</c:v>
                </c:pt>
                <c:pt idx="1">
                  <c:v>1.1816140848398913E-2</c:v>
                </c:pt>
                <c:pt idx="2">
                  <c:v>2.3632281696797826E-2</c:v>
                </c:pt>
                <c:pt idx="3">
                  <c:v>3.5448422545196742E-2</c:v>
                </c:pt>
                <c:pt idx="4">
                  <c:v>4.7264563393595652E-2</c:v>
                </c:pt>
                <c:pt idx="5">
                  <c:v>5.9080704241994568E-2</c:v>
                </c:pt>
                <c:pt idx="6">
                  <c:v>7.0896845090393484E-2</c:v>
                </c:pt>
                <c:pt idx="7">
                  <c:v>8.2712985938792394E-2</c:v>
                </c:pt>
                <c:pt idx="8">
                  <c:v>9.4529126787191303E-2</c:v>
                </c:pt>
                <c:pt idx="9">
                  <c:v>0.10634526763559021</c:v>
                </c:pt>
                <c:pt idx="10">
                  <c:v>0.11816140848398914</c:v>
                </c:pt>
                <c:pt idx="11">
                  <c:v>0.12997754933238803</c:v>
                </c:pt>
                <c:pt idx="12">
                  <c:v>0.14179369018078697</c:v>
                </c:pt>
                <c:pt idx="13">
                  <c:v>0.15360983102918588</c:v>
                </c:pt>
                <c:pt idx="14">
                  <c:v>0.16542597187758479</c:v>
                </c:pt>
                <c:pt idx="15">
                  <c:v>0.1772421127259837</c:v>
                </c:pt>
                <c:pt idx="16">
                  <c:v>0.18905825357438261</c:v>
                </c:pt>
                <c:pt idx="17">
                  <c:v>0.20087439442278152</c:v>
                </c:pt>
                <c:pt idx="18">
                  <c:v>0.21269053527118043</c:v>
                </c:pt>
                <c:pt idx="19">
                  <c:v>0.22450667611957933</c:v>
                </c:pt>
                <c:pt idx="20">
                  <c:v>0.23632281696797827</c:v>
                </c:pt>
                <c:pt idx="21">
                  <c:v>0.24813895781637718</c:v>
                </c:pt>
                <c:pt idx="22">
                  <c:v>0.25995509866477606</c:v>
                </c:pt>
                <c:pt idx="23">
                  <c:v>0.271771239513175</c:v>
                </c:pt>
                <c:pt idx="24">
                  <c:v>0.28358738036157394</c:v>
                </c:pt>
                <c:pt idx="25">
                  <c:v>0.29540352120997282</c:v>
                </c:pt>
                <c:pt idx="26">
                  <c:v>0.30721966205837176</c:v>
                </c:pt>
                <c:pt idx="27">
                  <c:v>0.31903580290677064</c:v>
                </c:pt>
                <c:pt idx="28">
                  <c:v>0.33085194375516958</c:v>
                </c:pt>
                <c:pt idx="29">
                  <c:v>0.34266808460356846</c:v>
                </c:pt>
                <c:pt idx="30">
                  <c:v>0.35448422545196739</c:v>
                </c:pt>
              </c:numCache>
            </c:numRef>
          </c:xVal>
          <c:yVal>
            <c:numRef>
              <c:f>summary!$Y$94:$Y$124</c:f>
              <c:numCache>
                <c:formatCode>General</c:formatCode>
                <c:ptCount val="31"/>
                <c:pt idx="0">
                  <c:v>0</c:v>
                </c:pt>
                <c:pt idx="1">
                  <c:v>3.2014470000285655</c:v>
                </c:pt>
                <c:pt idx="2">
                  <c:v>18.506514000007883</c:v>
                </c:pt>
                <c:pt idx="3">
                  <c:v>6.1805119998753071</c:v>
                </c:pt>
                <c:pt idx="4">
                  <c:v>-13.378802000079304</c:v>
                </c:pt>
                <c:pt idx="5">
                  <c:v>-6.2792529999278486</c:v>
                </c:pt>
                <c:pt idx="6">
                  <c:v>15.508505000034347</c:v>
                </c:pt>
                <c:pt idx="7">
                  <c:v>-3.7411370000336319</c:v>
                </c:pt>
                <c:pt idx="8">
                  <c:v>2.5980920000001788</c:v>
                </c:pt>
                <c:pt idx="9">
                  <c:v>26.175530999898911</c:v>
                </c:pt>
                <c:pt idx="10">
                  <c:v>42.900467999977991</c:v>
                </c:pt>
                <c:pt idx="11">
                  <c:v>26.614890000084415</c:v>
                </c:pt>
                <c:pt idx="12">
                  <c:v>34.658102999906987</c:v>
                </c:pt>
                <c:pt idx="13">
                  <c:v>43.473068000050262</c:v>
                </c:pt>
                <c:pt idx="14">
                  <c:v>58.03324000001885</c:v>
                </c:pt>
                <c:pt idx="15">
                  <c:v>94.219380999915302</c:v>
                </c:pt>
                <c:pt idx="16">
                  <c:v>139.26142099988647</c:v>
                </c:pt>
                <c:pt idx="17">
                  <c:v>144.30058200005442</c:v>
                </c:pt>
                <c:pt idx="18">
                  <c:v>194.86325599998236</c:v>
                </c:pt>
                <c:pt idx="19">
                  <c:v>230.63927399995737</c:v>
                </c:pt>
                <c:pt idx="20">
                  <c:v>235.74058300000615</c:v>
                </c:pt>
                <c:pt idx="21">
                  <c:v>299.6077519999817</c:v>
                </c:pt>
                <c:pt idx="22">
                  <c:v>328.57735199993476</c:v>
                </c:pt>
                <c:pt idx="23">
                  <c:v>399.10140700009651</c:v>
                </c:pt>
                <c:pt idx="24">
                  <c:v>431.16377099999227</c:v>
                </c:pt>
                <c:pt idx="25">
                  <c:v>509.37026200001128</c:v>
                </c:pt>
                <c:pt idx="26">
                  <c:v>583.37678100005724</c:v>
                </c:pt>
                <c:pt idx="27">
                  <c:v>633.09402499999851</c:v>
                </c:pt>
                <c:pt idx="28">
                  <c:v>720.20630600000732</c:v>
                </c:pt>
                <c:pt idx="29">
                  <c:v>797.90072100004181</c:v>
                </c:pt>
                <c:pt idx="30">
                  <c:v>892.83611200004816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B5-674A-BD0B-76D4C8EE3DC3}"/>
            </c:ext>
          </c:extLst>
        </c:ser>
        <c:ser>
          <c:idx val="7"/>
          <c:order val="7"/>
          <c:tx>
            <c:v>23246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summary!$J$102:$J$126</c:f>
              <c:numCache>
                <c:formatCode>General</c:formatCode>
                <c:ptCount val="25"/>
                <c:pt idx="0">
                  <c:v>0</c:v>
                </c:pt>
                <c:pt idx="1">
                  <c:v>1.0754538415211219E-2</c:v>
                </c:pt>
                <c:pt idx="2">
                  <c:v>2.1509076830422438E-2</c:v>
                </c:pt>
                <c:pt idx="3">
                  <c:v>3.2263615245633655E-2</c:v>
                </c:pt>
                <c:pt idx="4">
                  <c:v>4.3018153660844875E-2</c:v>
                </c:pt>
                <c:pt idx="5">
                  <c:v>5.3772692076056096E-2</c:v>
                </c:pt>
                <c:pt idx="6">
                  <c:v>6.4527230491267309E-2</c:v>
                </c:pt>
                <c:pt idx="7">
                  <c:v>7.528176890647853E-2</c:v>
                </c:pt>
                <c:pt idx="8">
                  <c:v>8.6036307321689751E-2</c:v>
                </c:pt>
                <c:pt idx="9">
                  <c:v>9.6790845736900971E-2</c:v>
                </c:pt>
                <c:pt idx="10">
                  <c:v>0.10754538415211219</c:v>
                </c:pt>
                <c:pt idx="11">
                  <c:v>0.11829992256732341</c:v>
                </c:pt>
                <c:pt idx="12">
                  <c:v>0.12905446098253462</c:v>
                </c:pt>
                <c:pt idx="13">
                  <c:v>0.13980899939774585</c:v>
                </c:pt>
                <c:pt idx="14">
                  <c:v>0.15056353781295706</c:v>
                </c:pt>
                <c:pt idx="15">
                  <c:v>0.16131807622816829</c:v>
                </c:pt>
                <c:pt idx="16">
                  <c:v>0.1720726146433795</c:v>
                </c:pt>
                <c:pt idx="17">
                  <c:v>0.18282715305859074</c:v>
                </c:pt>
                <c:pt idx="18">
                  <c:v>0.19358169147380194</c:v>
                </c:pt>
                <c:pt idx="19">
                  <c:v>0.20433622988901318</c:v>
                </c:pt>
                <c:pt idx="20">
                  <c:v>0.21509076830422438</c:v>
                </c:pt>
                <c:pt idx="21">
                  <c:v>0.22584530671943559</c:v>
                </c:pt>
                <c:pt idx="22">
                  <c:v>0.23659984513464682</c:v>
                </c:pt>
                <c:pt idx="23">
                  <c:v>0.24735438354985803</c:v>
                </c:pt>
                <c:pt idx="24">
                  <c:v>0.25810892196506924</c:v>
                </c:pt>
              </c:numCache>
            </c:numRef>
          </c:xVal>
          <c:yVal>
            <c:numRef>
              <c:f>summary!$L$102:$L$126</c:f>
              <c:numCache>
                <c:formatCode>General</c:formatCode>
                <c:ptCount val="25"/>
                <c:pt idx="0">
                  <c:v>0</c:v>
                </c:pt>
                <c:pt idx="1">
                  <c:v>-30.14161100005731</c:v>
                </c:pt>
                <c:pt idx="2">
                  <c:v>-21.682478000060655</c:v>
                </c:pt>
                <c:pt idx="3">
                  <c:v>-27.070742000010796</c:v>
                </c:pt>
                <c:pt idx="4">
                  <c:v>-20.751562000019476</c:v>
                </c:pt>
                <c:pt idx="5">
                  <c:v>-11.773811000050046</c:v>
                </c:pt>
                <c:pt idx="6">
                  <c:v>-33.364314000005834</c:v>
                </c:pt>
                <c:pt idx="7">
                  <c:v>-34.413990000030026</c:v>
                </c:pt>
                <c:pt idx="8">
                  <c:v>-26.951108000008389</c:v>
                </c:pt>
                <c:pt idx="9">
                  <c:v>-5.4771140000084415</c:v>
                </c:pt>
                <c:pt idx="10">
                  <c:v>3.4564890000037849</c:v>
                </c:pt>
                <c:pt idx="11">
                  <c:v>13.831958999973722</c:v>
                </c:pt>
                <c:pt idx="12">
                  <c:v>44.424385999911465</c:v>
                </c:pt>
                <c:pt idx="13">
                  <c:v>43.180113999987952</c:v>
                </c:pt>
                <c:pt idx="14">
                  <c:v>114.6002879999578</c:v>
                </c:pt>
                <c:pt idx="15">
                  <c:v>132.39225499995518</c:v>
                </c:pt>
                <c:pt idx="16">
                  <c:v>187.26724600000307</c:v>
                </c:pt>
                <c:pt idx="17">
                  <c:v>243.79575199994724</c:v>
                </c:pt>
                <c:pt idx="18">
                  <c:v>313.56755499995779</c:v>
                </c:pt>
                <c:pt idx="19">
                  <c:v>387.44522999995388</c:v>
                </c:pt>
                <c:pt idx="20">
                  <c:v>471.08894299995154</c:v>
                </c:pt>
                <c:pt idx="21">
                  <c:v>508.99751499993727</c:v>
                </c:pt>
                <c:pt idx="22">
                  <c:v>600.70672599994577</c:v>
                </c:pt>
                <c:pt idx="23">
                  <c:v>686.49548199994024</c:v>
                </c:pt>
                <c:pt idx="24">
                  <c:v>819.12570799991954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B5-674A-BD0B-76D4C8EE3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02320"/>
        <c:axId val="1401535872"/>
      </c:scatterChart>
      <c:valAx>
        <c:axId val="14016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35872"/>
        <c:crosses val="autoZero"/>
        <c:crossBetween val="midCat"/>
      </c:valAx>
      <c:valAx>
        <c:axId val="1401535872"/>
        <c:scaling>
          <c:orientation val="minMax"/>
          <c:max val="1000"/>
          <c:min val="-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0232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63198380566801615"/>
          <c:y val="4.8184048958836323E-2"/>
          <c:w val="0.31740890688259116"/>
          <c:h val="0.257824643008485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summary!$AB$8:$AB$32</c:f>
              <c:numCache>
                <c:formatCode>General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summary!$AC$8:$AC$32</c:f>
              <c:numCache>
                <c:formatCode>General</c:formatCode>
                <c:ptCount val="25"/>
                <c:pt idx="0">
                  <c:v>1.2849999999999999</c:v>
                </c:pt>
                <c:pt idx="1">
                  <c:v>0.81651874999999996</c:v>
                </c:pt>
                <c:pt idx="2">
                  <c:v>0.98997500000000005</c:v>
                </c:pt>
                <c:pt idx="3">
                  <c:v>1.8053687499999997</c:v>
                </c:pt>
                <c:pt idx="4">
                  <c:v>3.2627000000000006</c:v>
                </c:pt>
                <c:pt idx="5">
                  <c:v>5.3619687499999991</c:v>
                </c:pt>
                <c:pt idx="6">
                  <c:v>8.1031749999999985</c:v>
                </c:pt>
                <c:pt idx="7">
                  <c:v>11.486318749999997</c:v>
                </c:pt>
                <c:pt idx="8">
                  <c:v>15.511400000000002</c:v>
                </c:pt>
                <c:pt idx="9">
                  <c:v>20.178418750000002</c:v>
                </c:pt>
                <c:pt idx="10">
                  <c:v>25.487374999999997</c:v>
                </c:pt>
                <c:pt idx="11">
                  <c:v>31.438268750000002</c:v>
                </c:pt>
                <c:pt idx="12">
                  <c:v>38.031099999999995</c:v>
                </c:pt>
                <c:pt idx="13">
                  <c:v>45.265868749999996</c:v>
                </c:pt>
                <c:pt idx="14">
                  <c:v>53.142574999999979</c:v>
                </c:pt>
                <c:pt idx="15">
                  <c:v>61.661218749999996</c:v>
                </c:pt>
                <c:pt idx="16">
                  <c:v>70.821799999999996</c:v>
                </c:pt>
                <c:pt idx="17">
                  <c:v>80.624318749999986</c:v>
                </c:pt>
                <c:pt idx="18">
                  <c:v>91.068775000000002</c:v>
                </c:pt>
                <c:pt idx="19">
                  <c:v>102.15516874999999</c:v>
                </c:pt>
                <c:pt idx="20">
                  <c:v>113.88349999999998</c:v>
                </c:pt>
                <c:pt idx="21">
                  <c:v>126.25376874999998</c:v>
                </c:pt>
                <c:pt idx="22">
                  <c:v>139.26597500000003</c:v>
                </c:pt>
                <c:pt idx="23">
                  <c:v>152.92011874999994</c:v>
                </c:pt>
                <c:pt idx="24">
                  <c:v>167.21619999999999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2-1D44-8241-BB9FC67000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summary!$J$13:$J$43</c:f>
              <c:numCache>
                <c:formatCode>General</c:formatCode>
                <c:ptCount val="31"/>
                <c:pt idx="0">
                  <c:v>0</c:v>
                </c:pt>
                <c:pt idx="1">
                  <c:v>2.0920502092050208E-2</c:v>
                </c:pt>
                <c:pt idx="2">
                  <c:v>4.1841004184100417E-2</c:v>
                </c:pt>
                <c:pt idx="3">
                  <c:v>6.2761506276150625E-2</c:v>
                </c:pt>
                <c:pt idx="4">
                  <c:v>8.3682008368200833E-2</c:v>
                </c:pt>
                <c:pt idx="5">
                  <c:v>0.10460251046025104</c:v>
                </c:pt>
                <c:pt idx="6">
                  <c:v>0.12552301255230125</c:v>
                </c:pt>
                <c:pt idx="7">
                  <c:v>0.14644351464435146</c:v>
                </c:pt>
                <c:pt idx="8">
                  <c:v>0.16736401673640167</c:v>
                </c:pt>
                <c:pt idx="9">
                  <c:v>0.18828451882845187</c:v>
                </c:pt>
                <c:pt idx="10">
                  <c:v>0.20920502092050208</c:v>
                </c:pt>
                <c:pt idx="11">
                  <c:v>0.23012552301255229</c:v>
                </c:pt>
                <c:pt idx="12">
                  <c:v>0.2510460251046025</c:v>
                </c:pt>
                <c:pt idx="13">
                  <c:v>0.27196652719665271</c:v>
                </c:pt>
                <c:pt idx="14">
                  <c:v>0.29288702928870292</c:v>
                </c:pt>
                <c:pt idx="15">
                  <c:v>0.31380753138075312</c:v>
                </c:pt>
                <c:pt idx="16">
                  <c:v>0.33472803347280333</c:v>
                </c:pt>
                <c:pt idx="17">
                  <c:v>0.35564853556485354</c:v>
                </c:pt>
                <c:pt idx="18">
                  <c:v>0.37656903765690375</c:v>
                </c:pt>
                <c:pt idx="19">
                  <c:v>0.39748953974895396</c:v>
                </c:pt>
                <c:pt idx="20">
                  <c:v>0.41841004184100417</c:v>
                </c:pt>
                <c:pt idx="21">
                  <c:v>0.43933054393305437</c:v>
                </c:pt>
                <c:pt idx="22">
                  <c:v>0.46025104602510458</c:v>
                </c:pt>
                <c:pt idx="23">
                  <c:v>0.48117154811715479</c:v>
                </c:pt>
                <c:pt idx="24">
                  <c:v>0.502092050209205</c:v>
                </c:pt>
                <c:pt idx="25">
                  <c:v>0.52301255230125521</c:v>
                </c:pt>
                <c:pt idx="26">
                  <c:v>0.54393305439330542</c:v>
                </c:pt>
                <c:pt idx="27">
                  <c:v>0.56485355648535562</c:v>
                </c:pt>
                <c:pt idx="28">
                  <c:v>0.58577405857740583</c:v>
                </c:pt>
                <c:pt idx="29">
                  <c:v>0.60669456066945604</c:v>
                </c:pt>
                <c:pt idx="30">
                  <c:v>0.62761506276150625</c:v>
                </c:pt>
              </c:numCache>
            </c:numRef>
          </c:xVal>
          <c:yVal>
            <c:numRef>
              <c:f>summary!$L$13:$L$43</c:f>
              <c:numCache>
                <c:formatCode>General</c:formatCode>
                <c:ptCount val="31"/>
                <c:pt idx="0">
                  <c:v>0</c:v>
                </c:pt>
                <c:pt idx="1">
                  <c:v>4.0270259999997506</c:v>
                </c:pt>
                <c:pt idx="2">
                  <c:v>1.0539410000019416</c:v>
                </c:pt>
                <c:pt idx="3">
                  <c:v>3.1896879999985686</c:v>
                </c:pt>
                <c:pt idx="4">
                  <c:v>2.0195459999995364</c:v>
                </c:pt>
                <c:pt idx="5">
                  <c:v>1.6746160000002419</c:v>
                </c:pt>
                <c:pt idx="6">
                  <c:v>5.1734299999989162</c:v>
                </c:pt>
                <c:pt idx="7">
                  <c:v>8.4925599999987753</c:v>
                </c:pt>
                <c:pt idx="8">
                  <c:v>9.3221420000008948</c:v>
                </c:pt>
                <c:pt idx="9">
                  <c:v>15.475074000001769</c:v>
                </c:pt>
                <c:pt idx="10">
                  <c:v>15.078733999998803</c:v>
                </c:pt>
                <c:pt idx="11">
                  <c:v>21.909207000000606</c:v>
                </c:pt>
                <c:pt idx="12">
                  <c:v>23.058225000000675</c:v>
                </c:pt>
                <c:pt idx="13">
                  <c:v>27.513202000001911</c:v>
                </c:pt>
                <c:pt idx="14">
                  <c:v>36.342193000000407</c:v>
                </c:pt>
                <c:pt idx="15">
                  <c:v>43.872495999999956</c:v>
                </c:pt>
                <c:pt idx="16">
                  <c:v>46.526426000000356</c:v>
                </c:pt>
                <c:pt idx="17">
                  <c:v>54.843580000000657</c:v>
                </c:pt>
                <c:pt idx="18">
                  <c:v>58.528059000000212</c:v>
                </c:pt>
                <c:pt idx="19">
                  <c:v>69.670748000000458</c:v>
                </c:pt>
                <c:pt idx="20">
                  <c:v>77.342513999999937</c:v>
                </c:pt>
                <c:pt idx="21">
                  <c:v>86.724708000001556</c:v>
                </c:pt>
                <c:pt idx="22">
                  <c:v>95.702062000000296</c:v>
                </c:pt>
                <c:pt idx="23">
                  <c:v>110.82049700000061</c:v>
                </c:pt>
                <c:pt idx="24">
                  <c:v>117.3451270000005</c:v>
                </c:pt>
                <c:pt idx="25">
                  <c:v>127.58079500000167</c:v>
                </c:pt>
                <c:pt idx="26">
                  <c:v>141.25454600000012</c:v>
                </c:pt>
                <c:pt idx="27">
                  <c:v>148.08635499999946</c:v>
                </c:pt>
                <c:pt idx="28">
                  <c:v>158.10278200000175</c:v>
                </c:pt>
                <c:pt idx="29">
                  <c:v>170.45704100000148</c:v>
                </c:pt>
                <c:pt idx="30">
                  <c:v>176.61085499999899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2-1D44-8241-BB9FC670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327152"/>
        <c:axId val="1425311824"/>
      </c:scatterChart>
      <c:valAx>
        <c:axId val="14253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11824"/>
        <c:crosses val="autoZero"/>
        <c:crossBetween val="midCat"/>
      </c:valAx>
      <c:valAx>
        <c:axId val="142531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008989501312334"/>
                  <c:y val="9.25925925925925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summary!$AE$50:$AE$54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11.9</c:v>
                </c:pt>
                <c:pt idx="2">
                  <c:v>13.6</c:v>
                </c:pt>
                <c:pt idx="3">
                  <c:v>15.299999999999999</c:v>
                </c:pt>
                <c:pt idx="4">
                  <c:v>20.399999999999999</c:v>
                </c:pt>
              </c:numCache>
            </c:numRef>
          </c:xVal>
          <c:yVal>
            <c:numRef>
              <c:f>summary!$AG$50:$AG$54</c:f>
              <c:numCache>
                <c:formatCode>General</c:formatCode>
                <c:ptCount val="5"/>
                <c:pt idx="0">
                  <c:v>0</c:v>
                </c:pt>
                <c:pt idx="1">
                  <c:v>4.3547851962144085E-2</c:v>
                </c:pt>
                <c:pt idx="2">
                  <c:v>0.27574267348597403</c:v>
                </c:pt>
                <c:pt idx="3">
                  <c:v>0.30027741649732304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C-CD46-90A7-65D6F29E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327152"/>
        <c:axId val="1425311824"/>
      </c:scatterChart>
      <c:valAx>
        <c:axId val="14253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11824"/>
        <c:crosses val="autoZero"/>
        <c:crossBetween val="midCat"/>
      </c:valAx>
      <c:valAx>
        <c:axId val="142531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summary!$AC$56:$AC$61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0.20336225596529284</c:v>
                </c:pt>
                <c:pt idx="4">
                  <c:v>0.29826464208242948</c:v>
                </c:pt>
                <c:pt idx="5">
                  <c:v>0.40672451193058567</c:v>
                </c:pt>
              </c:numCache>
            </c:numRef>
          </c:xVal>
          <c:yVal>
            <c:numRef>
              <c:f>summary!$AF$56:$AF$61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32.111057999991317</c:v>
                </c:pt>
                <c:pt idx="4">
                  <c:v>154.91414899986194</c:v>
                </c:pt>
                <c:pt idx="5">
                  <c:v>330.80008199977237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4-0B40-B8C1-3A2478C8089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summary!$AC$63:$AC$74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xVal>
          <c:yVal>
            <c:numRef>
              <c:f>summary!$AD$63:$AD$74</c:f>
              <c:numCache>
                <c:formatCode>General</c:formatCode>
                <c:ptCount val="12"/>
                <c:pt idx="0">
                  <c:v>0.86578288008876214</c:v>
                </c:pt>
                <c:pt idx="1">
                  <c:v>6.0221438847403554</c:v>
                </c:pt>
                <c:pt idx="2">
                  <c:v>18.727926179528797</c:v>
                </c:pt>
                <c:pt idx="3">
                  <c:v>41.888350766184615</c:v>
                </c:pt>
                <c:pt idx="4">
                  <c:v>78.210823733375662</c:v>
                </c:pt>
                <c:pt idx="5">
                  <c:v>130.26622344894986</c:v>
                </c:pt>
                <c:pt idx="6">
                  <c:v>200.52213936014783</c:v>
                </c:pt>
                <c:pt idx="7">
                  <c:v>291.36366773916279</c:v>
                </c:pt>
                <c:pt idx="8">
                  <c:v>405.10759343026263</c:v>
                </c:pt>
                <c:pt idx="9">
                  <c:v>544.01264416104652</c:v>
                </c:pt>
                <c:pt idx="10">
                  <c:v>710.28722796450131</c:v>
                </c:pt>
                <c:pt idx="11">
                  <c:v>906.0954645475166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14-0B40-B8C1-3A2478C80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327152"/>
        <c:axId val="1425311824"/>
      </c:scatterChart>
      <c:valAx>
        <c:axId val="14253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11824"/>
        <c:crosses val="autoZero"/>
        <c:crossBetween val="midCat"/>
      </c:valAx>
      <c:valAx>
        <c:axId val="1425311824"/>
        <c:scaling>
          <c:orientation val="minMax"/>
          <c:max val="500"/>
          <c:min val="-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summary!$AB$8:$AB$32</c:f>
              <c:numCache>
                <c:formatCode>General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summary!$AD$8:$AD$32</c:f>
              <c:numCache>
                <c:formatCode>General</c:formatCode>
                <c:ptCount val="25"/>
                <c:pt idx="0">
                  <c:v>1.2849999999999999</c:v>
                </c:pt>
                <c:pt idx="1">
                  <c:v>0.81641792420614134</c:v>
                </c:pt>
                <c:pt idx="2">
                  <c:v>0.98927280838689291</c:v>
                </c:pt>
                <c:pt idx="3">
                  <c:v>1.8031834495088499</c:v>
                </c:pt>
                <c:pt idx="4">
                  <c:v>3.2578096535653427</c:v>
                </c:pt>
                <c:pt idx="5">
                  <c:v>5.3528341893796396</c:v>
                </c:pt>
                <c:pt idx="6">
                  <c:v>8.0879556834116642</c:v>
                </c:pt>
                <c:pt idx="7">
                  <c:v>11.462884764213092</c:v>
                </c:pt>
                <c:pt idx="8">
                  <c:v>15.477341649252766</c:v>
                </c:pt>
                <c:pt idx="9">
                  <c:v>20.131054498712114</c:v>
                </c:pt>
                <c:pt idx="10">
                  <c:v>25.423758224851863</c:v>
                </c:pt>
                <c:pt idx="11">
                  <c:v>31.355193593405996</c:v>
                </c:pt>
                <c:pt idx="12">
                  <c:v>37.925106522968342</c:v>
                </c:pt>
                <c:pt idx="13">
                  <c:v>45.133247524542234</c:v>
                </c:pt>
                <c:pt idx="14">
                  <c:v>52.979371243783476</c:v>
                </c:pt>
                <c:pt idx="15">
                  <c:v>61.463236080623709</c:v>
                </c:pt>
                <c:pt idx="16">
                  <c:v>70.584603868576451</c:v>
                </c:pt>
                <c:pt idx="17">
                  <c:v>80.343239600994167</c:v>
                </c:pt>
                <c:pt idx="18">
                  <c:v>90.738911194889837</c:v>
                </c:pt>
                <c:pt idx="19">
                  <c:v>101.77138928525783</c:v>
                </c:pt>
                <c:pt idx="20">
                  <c:v>113.44044704447765</c:v>
                </c:pt>
                <c:pt idx="21">
                  <c:v>125.74586002258111</c:v>
                </c:pt>
                <c:pt idx="22">
                  <c:v>138.68740600504941</c:v>
                </c:pt>
                <c:pt idx="23">
                  <c:v>152.26486488547278</c:v>
                </c:pt>
                <c:pt idx="24">
                  <c:v>166.47801855091501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CC49-9C50-EF7332FB46BA}"/>
            </c:ext>
          </c:extLst>
        </c:ser>
        <c:ser>
          <c:idx val="1"/>
          <c:order val="1"/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summary!$AB$8:$AB$32</c:f>
              <c:numCache>
                <c:formatCode>General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summary!$AE$8:$AE$32</c:f>
              <c:numCache>
                <c:formatCode>General</c:formatCode>
                <c:ptCount val="25"/>
                <c:pt idx="0">
                  <c:v>1.2849999999999999</c:v>
                </c:pt>
                <c:pt idx="1">
                  <c:v>0.82702934233097292</c:v>
                </c:pt>
                <c:pt idx="2">
                  <c:v>1.0631750165944358</c:v>
                </c:pt>
                <c:pt idx="3">
                  <c:v>2.0331755611753395</c:v>
                </c:pt>
                <c:pt idx="4">
                  <c:v>3.7724945254365743</c:v>
                </c:pt>
                <c:pt idx="5">
                  <c:v>6.3142016968369967</c:v>
                </c:pt>
                <c:pt idx="6">
                  <c:v>9.6897137823310864</c:v>
                </c:pt>
                <c:pt idx="7">
                  <c:v>13.929196329931347</c:v>
                </c:pt>
                <c:pt idx="8">
                  <c:v>19.061815290272715</c:v>
                </c:pt>
                <c:pt idx="9">
                  <c:v>25.11590862532778</c:v>
                </c:pt>
                <c:pt idx="10">
                  <c:v>32.119110426064601</c:v>
                </c:pt>
                <c:pt idx="11">
                  <c:v>40.098444587701138</c:v>
                </c:pt>
                <c:pt idx="12">
                  <c:v>49.08039784519579</c:v>
                </c:pt>
                <c:pt idx="13">
                  <c:v>59.090978197443462</c:v>
                </c:pt>
                <c:pt idx="14">
                  <c:v>70.155762626181655</c:v>
                </c:pt>
                <c:pt idx="15">
                  <c:v>82.29993674839389</c:v>
                </c:pt>
                <c:pt idx="16">
                  <c:v>95.548328247056645</c:v>
                </c:pt>
                <c:pt idx="17">
                  <c:v>109.92543540750934</c:v>
                </c:pt>
                <c:pt idx="18">
                  <c:v>125.45545173788406</c:v>
                </c:pt>
                <c:pt idx="19">
                  <c:v>142.16228741013816</c:v>
                </c:pt>
                <c:pt idx="20">
                  <c:v>160.06958808633121</c:v>
                </c:pt>
                <c:pt idx="21">
                  <c:v>179.2007515699849</c:v>
                </c:pt>
                <c:pt idx="22">
                  <c:v>199.57894263003368</c:v>
                </c:pt>
                <c:pt idx="23">
                  <c:v>221.22710627541329</c:v>
                </c:pt>
                <c:pt idx="24">
                  <c:v>244.16797970529478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4-CC49-9C50-EF7332FB46BA}"/>
            </c:ext>
          </c:extLst>
        </c:ser>
        <c:ser>
          <c:idx val="2"/>
          <c:order val="2"/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summary!$AB$8:$AB$32</c:f>
              <c:numCache>
                <c:formatCode>General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summary!$AF$8:$AF$32</c:f>
              <c:numCache>
                <c:formatCode>General</c:formatCode>
                <c:ptCount val="25"/>
                <c:pt idx="0">
                  <c:v>1.2849999999999999</c:v>
                </c:pt>
                <c:pt idx="1">
                  <c:v>0.8417316552888906</c:v>
                </c:pt>
                <c:pt idx="2">
                  <c:v>1.1655678712126047</c:v>
                </c:pt>
                <c:pt idx="3">
                  <c:v>2.3518338181391543</c:v>
                </c:pt>
                <c:pt idx="4">
                  <c:v>4.4855997835593344</c:v>
                </c:pt>
                <c:pt idx="5">
                  <c:v>7.6461938769524682</c:v>
                </c:pt>
                <c:pt idx="6">
                  <c:v>11.908978783121565</c:v>
                </c:pt>
                <c:pt idx="7">
                  <c:v>17.346315895323748</c:v>
                </c:pt>
                <c:pt idx="8">
                  <c:v>24.028168763458286</c:v>
                </c:pt>
                <c:pt idx="9">
                  <c:v>32.022514750626769</c:v>
                </c:pt>
                <c:pt idx="10">
                  <c:v>41.395642767709049</c:v>
                </c:pt>
                <c:pt idx="11">
                  <c:v>52.212377982422751</c:v>
                </c:pt>
                <c:pt idx="12">
                  <c:v>64.536257017527987</c:v>
                </c:pt>
                <c:pt idx="13">
                  <c:v>78.429668099324658</c:v>
                </c:pt>
                <c:pt idx="14">
                  <c:v>93.953965526202126</c:v>
                </c:pt>
                <c:pt idx="15">
                  <c:v>111.16956478718819</c:v>
                </c:pt>
                <c:pt idx="16">
                  <c:v>130.13602275593152</c:v>
                </c:pt>
                <c:pt idx="17">
                  <c:v>150.91210614400779</c:v>
                </c:pt>
                <c:pt idx="18">
                  <c:v>173.55585056063202</c:v>
                </c:pt>
                <c:pt idx="19">
                  <c:v>198.12461194560478</c:v>
                </c:pt>
                <c:pt idx="20">
                  <c:v>224.67511172995745</c:v>
                </c:pt>
                <c:pt idx="21">
                  <c:v>253.26347677938742</c:v>
                </c:pt>
                <c:pt idx="22">
                  <c:v>283.94527495408664</c:v>
                </c:pt>
                <c:pt idx="23">
                  <c:v>316.77554695194692</c:v>
                </c:pt>
                <c:pt idx="24">
                  <c:v>351.80883497488975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A4-CC49-9C50-EF7332FB46BA}"/>
            </c:ext>
          </c:extLst>
        </c:ser>
        <c:ser>
          <c:idx val="3"/>
          <c:order val="3"/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summary!$AB$8:$AB$32</c:f>
              <c:numCache>
                <c:formatCode>General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summary!$AG$8:$AG$32</c:f>
              <c:numCache>
                <c:formatCode>General</c:formatCode>
                <c:ptCount val="25"/>
                <c:pt idx="0">
                  <c:v>1.2849999999999999</c:v>
                </c:pt>
                <c:pt idx="1">
                  <c:v>0.8605248630798944</c:v>
                </c:pt>
                <c:pt idx="2">
                  <c:v>1.2964513722414002</c:v>
                </c:pt>
                <c:pt idx="3">
                  <c:v>2.759158220400296</c:v>
                </c:pt>
                <c:pt idx="4">
                  <c:v>5.397125427933628</c:v>
                </c:pt>
                <c:pt idx="5">
                  <c:v>9.348810729726063</c:v>
                </c:pt>
                <c:pt idx="6">
                  <c:v>14.745750685783118</c:v>
                </c:pt>
                <c:pt idx="7">
                  <c:v>21.714243460390314</c:v>
                </c:pt>
                <c:pt idx="8">
                  <c:v>30.376402068809515</c:v>
                </c:pt>
                <c:pt idx="9">
                  <c:v>40.850872874609138</c:v>
                </c:pt>
                <c:pt idx="10">
                  <c:v>53.253355249785251</c:v>
                </c:pt>
                <c:pt idx="11">
                  <c:v>67.69699377757091</c:v>
                </c:pt>
                <c:pt idx="12">
                  <c:v>84.292684039965053</c:v>
                </c:pt>
                <c:pt idx="13">
                  <c:v>103.14931723018596</c:v>
                </c:pt>
                <c:pt idx="14">
                  <c:v>124.37397994384507</c:v>
                </c:pt>
                <c:pt idx="15">
                  <c:v>148.0721201970068</c:v>
                </c:pt>
                <c:pt idx="16">
                  <c:v>174.34768739520135</c:v>
                </c:pt>
                <c:pt idx="17">
                  <c:v>203.30325181048977</c:v>
                </c:pt>
                <c:pt idx="18">
                  <c:v>235.04010766313405</c:v>
                </c:pt>
                <c:pt idx="19">
                  <c:v>269.6583628916581</c:v>
                </c:pt>
                <c:pt idx="20">
                  <c:v>307.25701797535686</c:v>
                </c:pt>
                <c:pt idx="21">
                  <c:v>347.93403565078916</c:v>
                </c:pt>
                <c:pt idx="22">
                  <c:v>391.78640297720887</c:v>
                </c:pt>
                <c:pt idx="23">
                  <c:v>438.91018691507429</c:v>
                </c:pt>
                <c:pt idx="24">
                  <c:v>489.40058435970059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4-CC49-9C50-EF7332FB46BA}"/>
            </c:ext>
          </c:extLst>
        </c:ser>
        <c:ser>
          <c:idx val="4"/>
          <c:order val="4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summary!$AB$8:$AB$32</c:f>
              <c:numCache>
                <c:formatCode>General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summary!$AH$8:$AH$32</c:f>
              <c:numCache>
                <c:formatCode>General</c:formatCode>
                <c:ptCount val="25"/>
                <c:pt idx="0">
                  <c:v>1.2849999999999999</c:v>
                </c:pt>
                <c:pt idx="1">
                  <c:v>0.94144985545142201</c:v>
                </c:pt>
                <c:pt idx="2">
                  <c:v>1.8600457537915436</c:v>
                </c:pt>
                <c:pt idx="3">
                  <c:v>4.5131282989676738</c:v>
                </c:pt>
                <c:pt idx="4">
                  <c:v>9.3222246785656893</c:v>
                </c:pt>
                <c:pt idx="5">
                  <c:v>16.680409323995541</c:v>
                </c:pt>
                <c:pt idx="6">
                  <c:v>26.961107804994143</c:v>
                </c:pt>
                <c:pt idx="7">
                  <c:v>40.522874153634923</c:v>
                </c:pt>
                <c:pt idx="8">
                  <c:v>57.712380977856981</c:v>
                </c:pt>
                <c:pt idx="9">
                  <c:v>78.866459238656205</c:v>
                </c:pt>
                <c:pt idx="10">
                  <c:v>104.31357353860416</c:v>
                </c:pt>
                <c:pt idx="11">
                  <c:v>134.37493556557422</c:v>
                </c:pt>
                <c:pt idx="12">
                  <c:v>169.36537220790484</c:v>
                </c:pt>
                <c:pt idx="13">
                  <c:v>209.59401999664982</c:v>
                </c:pt>
                <c:pt idx="14">
                  <c:v>255.36489230250794</c:v>
                </c:pt>
                <c:pt idx="15">
                  <c:v>306.97735065260753</c:v>
                </c:pt>
                <c:pt idx="16">
                  <c:v>364.7265020953792</c:v>
                </c:pt>
                <c:pt idx="17">
                  <c:v>428.90353838983555</c:v>
                </c:pt>
                <c:pt idx="18">
                  <c:v>499.79602864916313</c:v>
                </c:pt>
                <c:pt idx="19">
                  <c:v>577.68817419333618</c:v>
                </c:pt>
                <c:pt idx="20">
                  <c:v>662.86103232219159</c:v>
                </c:pt>
                <c:pt idx="21">
                  <c:v>755.59271423698715</c:v>
                </c:pt>
                <c:pt idx="22">
                  <c:v>856.15856124098832</c:v>
                </c:pt>
                <c:pt idx="23">
                  <c:v>964.83130252401543</c:v>
                </c:pt>
                <c:pt idx="24">
                  <c:v>1081.8811972054248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A4-CC49-9C50-EF7332FB46BA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summary!$AB$8:$AB$32</c:f>
              <c:numCache>
                <c:formatCode>General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summary!$AI$8:$AI$32</c:f>
              <c:numCache>
                <c:formatCode>General</c:formatCode>
                <c:ptCount val="25"/>
                <c:pt idx="0">
                  <c:v>1.2849999999999999</c:v>
                </c:pt>
                <c:pt idx="1">
                  <c:v>1.1066223729433302</c:v>
                </c:pt>
                <c:pt idx="2">
                  <c:v>3.0103739789405015</c:v>
                </c:pt>
                <c:pt idx="3">
                  <c:v>8.0930811045534039</c:v>
                </c:pt>
                <c:pt idx="4">
                  <c:v>17.333575753596534</c:v>
                </c:pt>
                <c:pt idx="5">
                  <c:v>31.644619533568491</c:v>
                </c:pt>
                <c:pt idx="6">
                  <c:v>51.893347256803736</c:v>
                </c:pt>
                <c:pt idx="7">
                  <c:v>78.912360406732546</c:v>
                </c:pt>
                <c:pt idx="8">
                  <c:v>113.50667050690583</c:v>
                </c:pt>
                <c:pt idx="9">
                  <c:v>156.45843570561908</c:v>
                </c:pt>
                <c:pt idx="10">
                  <c:v>208.5303865564068</c:v>
                </c:pt>
                <c:pt idx="11">
                  <c:v>270.46841155554955</c:v>
                </c:pt>
                <c:pt idx="12">
                  <c:v>343.00357299995829</c:v>
                </c:pt>
                <c:pt idx="13">
                  <c:v>426.85371955765521</c:v>
                </c:pt>
                <c:pt idx="14">
                  <c:v>522.72480336077149</c:v>
                </c:pt>
                <c:pt idx="15">
                  <c:v>631.31197445441376</c:v>
                </c:pt>
                <c:pt idx="16">
                  <c:v>753.30050352114336</c:v>
                </c:pt>
                <c:pt idx="17">
                  <c:v>889.36656951539703</c:v>
                </c:pt>
                <c:pt idx="18">
                  <c:v>1040.177939213756</c:v>
                </c:pt>
                <c:pt idx="19">
                  <c:v>1206.3945590104504</c:v>
                </c:pt>
                <c:pt idx="20">
                  <c:v>1388.6690745427909</c:v>
                </c:pt>
                <c:pt idx="21">
                  <c:v>1587.6472902865692</c:v>
                </c:pt>
                <c:pt idx="22">
                  <c:v>1803.9685787129922</c:v>
                </c:pt>
                <c:pt idx="23">
                  <c:v>2038.2662466815768</c:v>
                </c:pt>
                <c:pt idx="24">
                  <c:v>2291.1678652794058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A4-CC49-9C50-EF7332FB46BA}"/>
            </c:ext>
          </c:extLst>
        </c:ser>
        <c:ser>
          <c:idx val="6"/>
          <c:order val="6"/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summary!$AB$8:$AB$32</c:f>
              <c:numCache>
                <c:formatCode>General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summary!$AJ$8:$AJ$32</c:f>
              <c:numCache>
                <c:formatCode>General</c:formatCode>
                <c:ptCount val="25"/>
                <c:pt idx="0">
                  <c:v>1.2849999999999999</c:v>
                </c:pt>
                <c:pt idx="1">
                  <c:v>1.3372492077646159</c:v>
                </c:pt>
                <c:pt idx="2">
                  <c:v>4.6165525466594799</c:v>
                </c:pt>
                <c:pt idx="3">
                  <c:v>13.091692234896348</c:v>
                </c:pt>
                <c:pt idx="4">
                  <c:v>28.519653008651872</c:v>
                </c:pt>
                <c:pt idx="5">
                  <c:v>52.538824505671329</c:v>
                </c:pt>
                <c:pt idx="6">
                  <c:v>86.705697138550349</c:v>
                </c:pt>
                <c:pt idx="7">
                  <c:v>132.51477465461667</c:v>
                </c:pt>
                <c:pt idx="8">
                  <c:v>191.41103735060491</c:v>
                </c:pt>
                <c:pt idx="9">
                  <c:v>264.79844415151541</c:v>
                </c:pt>
                <c:pt idx="10">
                  <c:v>354.04608182111713</c:v>
                </c:pt>
                <c:pt idx="11">
                  <c:v>460.49280595234882</c:v>
                </c:pt>
                <c:pt idx="12">
                  <c:v>585.45085939368857</c:v>
                </c:pt>
                <c:pt idx="13">
                  <c:v>730.20876678234106</c:v>
                </c:pt>
                <c:pt idx="14">
                  <c:v>896.03369870099311</c:v>
                </c:pt>
                <c:pt idx="15">
                  <c:v>1084.1734361926071</c:v>
                </c:pt>
                <c:pt idx="16">
                  <c:v>1295.8580270332241</c:v>
                </c:pt>
                <c:pt idx="17">
                  <c:v>1532.3011995206923</c:v>
                </c:pt>
                <c:pt idx="18">
                  <c:v>1794.7015822544111</c:v>
                </c:pt>
                <c:pt idx="19">
                  <c:v>2084.2437663969476</c:v>
                </c:pt>
                <c:pt idx="20">
                  <c:v>2402.0992383917564</c:v>
                </c:pt>
                <c:pt idx="21">
                  <c:v>2749.4272049281335</c:v>
                </c:pt>
                <c:pt idx="22">
                  <c:v>3127.3753273700986</c:v>
                </c:pt>
                <c:pt idx="23">
                  <c:v>3537.0803794246317</c:v>
                </c:pt>
                <c:pt idx="24">
                  <c:v>3979.6688391968341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A4-CC49-9C50-EF7332FB46BA}"/>
            </c:ext>
          </c:extLst>
        </c:ser>
        <c:ser>
          <c:idx val="7"/>
          <c:order val="7"/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summary!$AB$8:$AB$32</c:f>
              <c:numCache>
                <c:formatCode>General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summary!$AK$8:$AK$32</c:f>
              <c:numCache>
                <c:formatCode>General</c:formatCode>
                <c:ptCount val="25"/>
                <c:pt idx="0">
                  <c:v>1.2849999999999999</c:v>
                </c:pt>
                <c:pt idx="1">
                  <c:v>1.9948658293953183</c:v>
                </c:pt>
                <c:pt idx="2">
                  <c:v>9.1964607098074964</c:v>
                </c:pt>
                <c:pt idx="3">
                  <c:v>27.344889469853879</c:v>
                </c:pt>
                <c:pt idx="4">
                  <c:v>60.415986058836047</c:v>
                </c:pt>
                <c:pt idx="5">
                  <c:v>112.11721873746667</c:v>
                </c:pt>
                <c:pt idx="6">
                  <c:v>185.9707281918547</c:v>
                </c:pt>
                <c:pt idx="7">
                  <c:v>285.35838713474436</c:v>
                </c:pt>
                <c:pt idx="8">
                  <c:v>413.55000298195364</c:v>
                </c:pt>
                <c:pt idx="9">
                  <c:v>573.72255698010861</c:v>
                </c:pt>
                <c:pt idx="10">
                  <c:v>768.97411909126072</c:v>
                </c:pt>
                <c:pt idx="11">
                  <c:v>1002.3343499664193</c:v>
                </c:pt>
                <c:pt idx="12">
                  <c:v>1276.772688986179</c:v>
                </c:pt>
                <c:pt idx="13">
                  <c:v>1595.2049042227538</c:v>
                </c:pt>
                <c:pt idx="14">
                  <c:v>1960.4984422273103</c:v>
                </c:pt>
                <c:pt idx="15">
                  <c:v>2375.4768734781555</c:v>
                </c:pt>
                <c:pt idx="16">
                  <c:v>2842.9236403163359</c:v>
                </c:pt>
                <c:pt idx="17">
                  <c:v>3365.5852561704855</c:v>
                </c:pt>
                <c:pt idx="18">
                  <c:v>3946.1740657639084</c:v>
                </c:pt>
                <c:pt idx="19">
                  <c:v>4587.3706488780917</c:v>
                </c:pt>
                <c:pt idx="20">
                  <c:v>5291.8259309747855</c:v>
                </c:pt>
                <c:pt idx="21">
                  <c:v>6062.1630499872117</c:v>
                </c:pt>
                <c:pt idx="22">
                  <c:v>6900.9790182396218</c:v>
                </c:pt>
                <c:pt idx="23">
                  <c:v>7810.8462106672232</c:v>
                </c:pt>
                <c:pt idx="24">
                  <c:v>8794.3137045620333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A4-CC49-9C50-EF7332FB46BA}"/>
            </c:ext>
          </c:extLst>
        </c:ser>
        <c:ser>
          <c:idx val="8"/>
          <c:order val="8"/>
          <c:tx>
            <c:strRef>
              <c:f>summary!$L$2</c:f>
              <c:strCache>
                <c:ptCount val="1"/>
                <c:pt idx="0">
                  <c:v>10.2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summary!$AO$8:$AO$38</c:f>
              <c:numCache>
                <c:formatCode>General</c:formatCode>
                <c:ptCount val="31"/>
                <c:pt idx="0">
                  <c:v>0</c:v>
                </c:pt>
                <c:pt idx="1">
                  <c:v>2.0920502092050208E-2</c:v>
                </c:pt>
                <c:pt idx="2">
                  <c:v>4.1841004184100417E-2</c:v>
                </c:pt>
                <c:pt idx="3">
                  <c:v>6.2761506276150625E-2</c:v>
                </c:pt>
                <c:pt idx="4">
                  <c:v>8.3682008368200833E-2</c:v>
                </c:pt>
                <c:pt idx="5">
                  <c:v>0.10460251046025104</c:v>
                </c:pt>
                <c:pt idx="6">
                  <c:v>0.12552301255230125</c:v>
                </c:pt>
                <c:pt idx="7">
                  <c:v>0.14644351464435146</c:v>
                </c:pt>
                <c:pt idx="8">
                  <c:v>0.16736401673640167</c:v>
                </c:pt>
                <c:pt idx="9">
                  <c:v>0.18828451882845187</c:v>
                </c:pt>
                <c:pt idx="10">
                  <c:v>0.20920502092050208</c:v>
                </c:pt>
                <c:pt idx="11">
                  <c:v>0.23012552301255229</c:v>
                </c:pt>
                <c:pt idx="12">
                  <c:v>0.2510460251046025</c:v>
                </c:pt>
                <c:pt idx="13">
                  <c:v>0.27196652719665271</c:v>
                </c:pt>
                <c:pt idx="14">
                  <c:v>0.29288702928870292</c:v>
                </c:pt>
                <c:pt idx="15">
                  <c:v>0.31380753138075312</c:v>
                </c:pt>
                <c:pt idx="16">
                  <c:v>0.33472803347280333</c:v>
                </c:pt>
                <c:pt idx="17">
                  <c:v>0.35564853556485354</c:v>
                </c:pt>
                <c:pt idx="18">
                  <c:v>0.37656903765690375</c:v>
                </c:pt>
                <c:pt idx="19">
                  <c:v>0.39748953974895396</c:v>
                </c:pt>
                <c:pt idx="20">
                  <c:v>0.41841004184100417</c:v>
                </c:pt>
                <c:pt idx="21">
                  <c:v>0.43933054393305437</c:v>
                </c:pt>
                <c:pt idx="22">
                  <c:v>0.46025104602510458</c:v>
                </c:pt>
                <c:pt idx="23">
                  <c:v>0.48117154811715479</c:v>
                </c:pt>
                <c:pt idx="24">
                  <c:v>0.502092050209205</c:v>
                </c:pt>
                <c:pt idx="25">
                  <c:v>0.52301255230125521</c:v>
                </c:pt>
                <c:pt idx="26">
                  <c:v>0.54393305439330542</c:v>
                </c:pt>
                <c:pt idx="27">
                  <c:v>0.56485355648535562</c:v>
                </c:pt>
                <c:pt idx="28">
                  <c:v>0.58577405857740583</c:v>
                </c:pt>
                <c:pt idx="29">
                  <c:v>0.60669456066945604</c:v>
                </c:pt>
                <c:pt idx="30">
                  <c:v>0.62761506276150625</c:v>
                </c:pt>
              </c:numCache>
            </c:numRef>
          </c:xVal>
          <c:yVal>
            <c:numRef>
              <c:f>summary!$AP$8:$AP$38</c:f>
              <c:numCache>
                <c:formatCode>General</c:formatCode>
                <c:ptCount val="31"/>
                <c:pt idx="0">
                  <c:v>0</c:v>
                </c:pt>
                <c:pt idx="1">
                  <c:v>4.0270259999997506</c:v>
                </c:pt>
                <c:pt idx="2">
                  <c:v>1.0539410000019416</c:v>
                </c:pt>
                <c:pt idx="3">
                  <c:v>3.1896879999985686</c:v>
                </c:pt>
                <c:pt idx="4">
                  <c:v>2.0195459999995364</c:v>
                </c:pt>
                <c:pt idx="5">
                  <c:v>1.6746160000002419</c:v>
                </c:pt>
                <c:pt idx="6">
                  <c:v>5.1734299999989162</c:v>
                </c:pt>
                <c:pt idx="7">
                  <c:v>8.4925599999987753</c:v>
                </c:pt>
                <c:pt idx="8">
                  <c:v>9.3221420000008948</c:v>
                </c:pt>
                <c:pt idx="9">
                  <c:v>15.475074000001769</c:v>
                </c:pt>
                <c:pt idx="10">
                  <c:v>15.078733999998803</c:v>
                </c:pt>
                <c:pt idx="11">
                  <c:v>21.909207000000606</c:v>
                </c:pt>
                <c:pt idx="12">
                  <c:v>23.058225000000675</c:v>
                </c:pt>
                <c:pt idx="13">
                  <c:v>27.513202000001911</c:v>
                </c:pt>
                <c:pt idx="14">
                  <c:v>36.342193000000407</c:v>
                </c:pt>
                <c:pt idx="15">
                  <c:v>43.872495999999956</c:v>
                </c:pt>
                <c:pt idx="16">
                  <c:v>46.526426000000356</c:v>
                </c:pt>
                <c:pt idx="17">
                  <c:v>54.843580000000657</c:v>
                </c:pt>
                <c:pt idx="18">
                  <c:v>58.528059000000212</c:v>
                </c:pt>
                <c:pt idx="19">
                  <c:v>69.670748000000458</c:v>
                </c:pt>
                <c:pt idx="20">
                  <c:v>77.342513999999937</c:v>
                </c:pt>
                <c:pt idx="21">
                  <c:v>86.724708000001556</c:v>
                </c:pt>
                <c:pt idx="22">
                  <c:v>95.702062000000296</c:v>
                </c:pt>
                <c:pt idx="23">
                  <c:v>110.82049700000061</c:v>
                </c:pt>
                <c:pt idx="24">
                  <c:v>117.3451270000005</c:v>
                </c:pt>
                <c:pt idx="25">
                  <c:v>127.58079500000167</c:v>
                </c:pt>
                <c:pt idx="26">
                  <c:v>141.25454600000012</c:v>
                </c:pt>
                <c:pt idx="27">
                  <c:v>148.08635499999946</c:v>
                </c:pt>
                <c:pt idx="28">
                  <c:v>158.10278200000175</c:v>
                </c:pt>
                <c:pt idx="29">
                  <c:v>170.45704100000148</c:v>
                </c:pt>
                <c:pt idx="30">
                  <c:v>176.61085499999899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A4-CC49-9C50-EF7332FB46BA}"/>
            </c:ext>
          </c:extLst>
        </c:ser>
        <c:ser>
          <c:idx val="9"/>
          <c:order val="9"/>
          <c:tx>
            <c:strRef>
              <c:f>summary!$L$3</c:f>
              <c:strCache>
                <c:ptCount val="1"/>
                <c:pt idx="0">
                  <c:v>11.9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summary!$AQ$8:$AQ$26</c:f>
              <c:numCache>
                <c:formatCode>General</c:formatCode>
                <c:ptCount val="19"/>
                <c:pt idx="0">
                  <c:v>0</c:v>
                </c:pt>
                <c:pt idx="1">
                  <c:v>2.8089887640449437E-2</c:v>
                </c:pt>
                <c:pt idx="2">
                  <c:v>5.6179775280898875E-2</c:v>
                </c:pt>
                <c:pt idx="3">
                  <c:v>8.4269662921348312E-2</c:v>
                </c:pt>
                <c:pt idx="4">
                  <c:v>0.11235955056179775</c:v>
                </c:pt>
                <c:pt idx="5">
                  <c:v>0.1404494382022472</c:v>
                </c:pt>
                <c:pt idx="6">
                  <c:v>0.16853932584269662</c:v>
                </c:pt>
                <c:pt idx="7">
                  <c:v>0.19662921348314608</c:v>
                </c:pt>
                <c:pt idx="8">
                  <c:v>0.2247191011235955</c:v>
                </c:pt>
                <c:pt idx="9">
                  <c:v>0.25280898876404495</c:v>
                </c:pt>
                <c:pt idx="10">
                  <c:v>0.2808988764044944</c:v>
                </c:pt>
                <c:pt idx="11">
                  <c:v>0.3089887640449438</c:v>
                </c:pt>
                <c:pt idx="12">
                  <c:v>0.33707865168539325</c:v>
                </c:pt>
                <c:pt idx="13">
                  <c:v>0.3651685393258427</c:v>
                </c:pt>
                <c:pt idx="14">
                  <c:v>0.39325842696629215</c:v>
                </c:pt>
                <c:pt idx="15">
                  <c:v>0.42134831460674155</c:v>
                </c:pt>
                <c:pt idx="16">
                  <c:v>0.449438202247191</c:v>
                </c:pt>
                <c:pt idx="17">
                  <c:v>0.47752808988764045</c:v>
                </c:pt>
                <c:pt idx="18">
                  <c:v>0.5056179775280899</c:v>
                </c:pt>
              </c:numCache>
            </c:numRef>
          </c:xVal>
          <c:yVal>
            <c:numRef>
              <c:f>summary!$AR$8:$AR$26</c:f>
              <c:numCache>
                <c:formatCode>General</c:formatCode>
                <c:ptCount val="19"/>
                <c:pt idx="0">
                  <c:v>0</c:v>
                </c:pt>
                <c:pt idx="1">
                  <c:v>0.2834959999890998</c:v>
                </c:pt>
                <c:pt idx="2">
                  <c:v>-6.1277310000004945</c:v>
                </c:pt>
                <c:pt idx="3">
                  <c:v>-0.7686390000017127</c:v>
                </c:pt>
                <c:pt idx="4">
                  <c:v>1.3823859999974957</c:v>
                </c:pt>
                <c:pt idx="5">
                  <c:v>9.6792739999946207</c:v>
                </c:pt>
                <c:pt idx="6">
                  <c:v>11.399058999988483</c:v>
                </c:pt>
                <c:pt idx="7">
                  <c:v>11.641722999993362</c:v>
                </c:pt>
                <c:pt idx="8">
                  <c:v>22.090449999988778</c:v>
                </c:pt>
                <c:pt idx="9">
                  <c:v>27.880078999995021</c:v>
                </c:pt>
                <c:pt idx="10">
                  <c:v>37.239237000001594</c:v>
                </c:pt>
                <c:pt idx="11">
                  <c:v>49.478071999998065</c:v>
                </c:pt>
                <c:pt idx="12">
                  <c:v>60.445300999999745</c:v>
                </c:pt>
                <c:pt idx="13">
                  <c:v>68.755510999995749</c:v>
                </c:pt>
                <c:pt idx="14">
                  <c:v>84.07638099999167</c:v>
                </c:pt>
                <c:pt idx="15">
                  <c:v>100.4739419999969</c:v>
                </c:pt>
                <c:pt idx="16">
                  <c:v>119.09427999999025</c:v>
                </c:pt>
                <c:pt idx="17">
                  <c:v>144.64309399999911</c:v>
                </c:pt>
                <c:pt idx="18">
                  <c:v>154.65598499999032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A4-CC49-9C50-EF7332FB46BA}"/>
            </c:ext>
          </c:extLst>
        </c:ser>
        <c:ser>
          <c:idx val="10"/>
          <c:order val="10"/>
          <c:tx>
            <c:strRef>
              <c:f>summary!$L$4</c:f>
              <c:strCache>
                <c:ptCount val="1"/>
                <c:pt idx="0">
                  <c:v>13.6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summary!$AS$8:$AS$38</c:f>
              <c:numCache>
                <c:formatCode>General</c:formatCode>
                <c:ptCount val="31"/>
                <c:pt idx="0">
                  <c:v>0</c:v>
                </c:pt>
                <c:pt idx="1">
                  <c:v>3.6968576709796676E-2</c:v>
                </c:pt>
                <c:pt idx="2">
                  <c:v>7.3937153419593352E-2</c:v>
                </c:pt>
                <c:pt idx="3">
                  <c:v>0.11090573012939002</c:v>
                </c:pt>
                <c:pt idx="4">
                  <c:v>0.1478743068391867</c:v>
                </c:pt>
                <c:pt idx="5">
                  <c:v>0.18484288354898337</c:v>
                </c:pt>
                <c:pt idx="6">
                  <c:v>0.22181146025878004</c:v>
                </c:pt>
                <c:pt idx="7">
                  <c:v>0.25878003696857671</c:v>
                </c:pt>
                <c:pt idx="8">
                  <c:v>0.29574861367837341</c:v>
                </c:pt>
                <c:pt idx="9">
                  <c:v>0.33271719038817005</c:v>
                </c:pt>
                <c:pt idx="10">
                  <c:v>0.36968576709796674</c:v>
                </c:pt>
                <c:pt idx="11">
                  <c:v>0.40665434380776339</c:v>
                </c:pt>
                <c:pt idx="12">
                  <c:v>0.44362292051756008</c:v>
                </c:pt>
                <c:pt idx="13">
                  <c:v>0.48059149722735672</c:v>
                </c:pt>
                <c:pt idx="14">
                  <c:v>0.51756007393715342</c:v>
                </c:pt>
                <c:pt idx="15">
                  <c:v>0.55452865064695012</c:v>
                </c:pt>
                <c:pt idx="16">
                  <c:v>0.59149722735674681</c:v>
                </c:pt>
                <c:pt idx="17">
                  <c:v>0.6284658040665434</c:v>
                </c:pt>
                <c:pt idx="18">
                  <c:v>0.6654343807763401</c:v>
                </c:pt>
              </c:numCache>
            </c:numRef>
          </c:xVal>
          <c:yVal>
            <c:numRef>
              <c:f>summary!$AT$8:$AT$38</c:f>
              <c:numCache>
                <c:formatCode>General</c:formatCode>
                <c:ptCount val="31"/>
                <c:pt idx="0">
                  <c:v>0</c:v>
                </c:pt>
                <c:pt idx="1">
                  <c:v>2.1643929999991087</c:v>
                </c:pt>
                <c:pt idx="2">
                  <c:v>4.6261519999970915</c:v>
                </c:pt>
                <c:pt idx="3">
                  <c:v>-0.38534399999480229</c:v>
                </c:pt>
                <c:pt idx="4">
                  <c:v>14.485442000004696</c:v>
                </c:pt>
                <c:pt idx="5">
                  <c:v>18.033517999996548</c:v>
                </c:pt>
                <c:pt idx="6">
                  <c:v>35.278453000006266</c:v>
                </c:pt>
                <c:pt idx="7">
                  <c:v>41.669418000004953</c:v>
                </c:pt>
                <c:pt idx="8">
                  <c:v>60.118004000003566</c:v>
                </c:pt>
                <c:pt idx="9">
                  <c:v>87.249299000002793</c:v>
                </c:pt>
                <c:pt idx="10">
                  <c:v>102.81578600000648</c:v>
                </c:pt>
                <c:pt idx="11">
                  <c:v>160.88644699999713</c:v>
                </c:pt>
                <c:pt idx="12">
                  <c:v>179.836679</c:v>
                </c:pt>
                <c:pt idx="13">
                  <c:v>215.02522300000419</c:v>
                </c:pt>
                <c:pt idx="14">
                  <c:v>255.04775599999994</c:v>
                </c:pt>
                <c:pt idx="15">
                  <c:v>294.66224999999395</c:v>
                </c:pt>
                <c:pt idx="16">
                  <c:v>327.82554999999411</c:v>
                </c:pt>
                <c:pt idx="17">
                  <c:v>371.13837000000058</c:v>
                </c:pt>
                <c:pt idx="18">
                  <c:v>418.61061499999778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A4-CC49-9C50-EF7332FB46BA}"/>
            </c:ext>
          </c:extLst>
        </c:ser>
        <c:ser>
          <c:idx val="11"/>
          <c:order val="11"/>
          <c:tx>
            <c:strRef>
              <c:f>summary!$L$5</c:f>
              <c:strCache>
                <c:ptCount val="1"/>
                <c:pt idx="0">
                  <c:v>15.3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summary!$AU$8:$AU$38</c:f>
              <c:numCache>
                <c:formatCode>General</c:formatCode>
                <c:ptCount val="31"/>
                <c:pt idx="0">
                  <c:v>0</c:v>
                </c:pt>
                <c:pt idx="1">
                  <c:v>2.5839793281653745E-2</c:v>
                </c:pt>
                <c:pt idx="2">
                  <c:v>5.1679586563307491E-2</c:v>
                </c:pt>
                <c:pt idx="3">
                  <c:v>7.7519379844961239E-2</c:v>
                </c:pt>
                <c:pt idx="4">
                  <c:v>0.10335917312661498</c:v>
                </c:pt>
                <c:pt idx="5">
                  <c:v>0.12919896640826872</c:v>
                </c:pt>
                <c:pt idx="6">
                  <c:v>0.15503875968992248</c:v>
                </c:pt>
                <c:pt idx="7">
                  <c:v>0.18087855297157623</c:v>
                </c:pt>
                <c:pt idx="8">
                  <c:v>0.20671834625322996</c:v>
                </c:pt>
                <c:pt idx="9">
                  <c:v>0.23255813953488372</c:v>
                </c:pt>
                <c:pt idx="10">
                  <c:v>0.25839793281653745</c:v>
                </c:pt>
                <c:pt idx="11">
                  <c:v>0.2842377260981912</c:v>
                </c:pt>
                <c:pt idx="12">
                  <c:v>0.31007751937984496</c:v>
                </c:pt>
                <c:pt idx="13">
                  <c:v>0.33591731266149871</c:v>
                </c:pt>
                <c:pt idx="14">
                  <c:v>0.36175710594315247</c:v>
                </c:pt>
                <c:pt idx="15">
                  <c:v>0.38759689922480622</c:v>
                </c:pt>
                <c:pt idx="16">
                  <c:v>0.41343669250645992</c:v>
                </c:pt>
                <c:pt idx="17">
                  <c:v>0.43927648578811368</c:v>
                </c:pt>
              </c:numCache>
            </c:numRef>
          </c:xVal>
          <c:yVal>
            <c:numRef>
              <c:f>summary!$AV$8:$AV$38</c:f>
              <c:numCache>
                <c:formatCode>General</c:formatCode>
                <c:ptCount val="31"/>
                <c:pt idx="0">
                  <c:v>0</c:v>
                </c:pt>
                <c:pt idx="1">
                  <c:v>-4.2604819999978645</c:v>
                </c:pt>
                <c:pt idx="2">
                  <c:v>-1.0971070000086911</c:v>
                </c:pt>
                <c:pt idx="3">
                  <c:v>-1.7661059999954887</c:v>
                </c:pt>
                <c:pt idx="4">
                  <c:v>7.2225869999965653</c:v>
                </c:pt>
                <c:pt idx="5">
                  <c:v>11.527057999992394</c:v>
                </c:pt>
                <c:pt idx="6">
                  <c:v>17.481254999991506</c:v>
                </c:pt>
                <c:pt idx="7">
                  <c:v>22.698350999999093</c:v>
                </c:pt>
                <c:pt idx="8">
                  <c:v>31.991754999995464</c:v>
                </c:pt>
                <c:pt idx="9">
                  <c:v>34.369005999993533</c:v>
                </c:pt>
                <c:pt idx="10">
                  <c:v>57.38241299999936</c:v>
                </c:pt>
                <c:pt idx="11">
                  <c:v>65.710487000003923</c:v>
                </c:pt>
                <c:pt idx="12">
                  <c:v>90.602899000004982</c:v>
                </c:pt>
                <c:pt idx="13">
                  <c:v>108.27109199999541</c:v>
                </c:pt>
                <c:pt idx="14">
                  <c:v>131.44841199999792</c:v>
                </c:pt>
                <c:pt idx="15">
                  <c:v>155.07350099999167</c:v>
                </c:pt>
                <c:pt idx="16">
                  <c:v>182.93158299999777</c:v>
                </c:pt>
                <c:pt idx="17">
                  <c:v>206.89672099999734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A4-CC49-9C50-EF7332FB46BA}"/>
            </c:ext>
          </c:extLst>
        </c:ser>
        <c:ser>
          <c:idx val="12"/>
          <c:order val="12"/>
          <c:tx>
            <c:strRef>
              <c:f>summary!$L$6</c:f>
              <c:strCache>
                <c:ptCount val="1"/>
                <c:pt idx="0">
                  <c:v>20.4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summary!$AW$8:$AW$38</c:f>
              <c:numCache>
                <c:formatCode>General</c:formatCode>
                <c:ptCount val="31"/>
                <c:pt idx="0">
                  <c:v>0</c:v>
                </c:pt>
                <c:pt idx="1">
                  <c:v>1.3557483731019523E-2</c:v>
                </c:pt>
                <c:pt idx="2">
                  <c:v>2.7114967462039046E-2</c:v>
                </c:pt>
                <c:pt idx="3">
                  <c:v>4.0672451193058567E-2</c:v>
                </c:pt>
                <c:pt idx="4">
                  <c:v>5.4229934924078092E-2</c:v>
                </c:pt>
                <c:pt idx="5">
                  <c:v>6.7787418655097617E-2</c:v>
                </c:pt>
                <c:pt idx="6">
                  <c:v>8.1344902386117135E-2</c:v>
                </c:pt>
                <c:pt idx="7">
                  <c:v>9.4902386117136653E-2</c:v>
                </c:pt>
                <c:pt idx="8">
                  <c:v>0.10845986984815618</c:v>
                </c:pt>
                <c:pt idx="9">
                  <c:v>0.1220173535791757</c:v>
                </c:pt>
                <c:pt idx="10">
                  <c:v>0.13557483731019523</c:v>
                </c:pt>
                <c:pt idx="11">
                  <c:v>0.14913232104121474</c:v>
                </c:pt>
                <c:pt idx="12">
                  <c:v>0.16268980477223427</c:v>
                </c:pt>
                <c:pt idx="13">
                  <c:v>0.1762472885032538</c:v>
                </c:pt>
                <c:pt idx="14">
                  <c:v>0.18980477223427331</c:v>
                </c:pt>
                <c:pt idx="15">
                  <c:v>0.20336225596529284</c:v>
                </c:pt>
                <c:pt idx="16">
                  <c:v>0.21691973969631237</c:v>
                </c:pt>
                <c:pt idx="17">
                  <c:v>0.2304772234273319</c:v>
                </c:pt>
                <c:pt idx="18">
                  <c:v>0.2440347071583514</c:v>
                </c:pt>
                <c:pt idx="19">
                  <c:v>0.25759219088937091</c:v>
                </c:pt>
                <c:pt idx="20">
                  <c:v>0.27114967462039047</c:v>
                </c:pt>
                <c:pt idx="21">
                  <c:v>0.28470715835140997</c:v>
                </c:pt>
                <c:pt idx="22">
                  <c:v>0.29826464208242948</c:v>
                </c:pt>
                <c:pt idx="23">
                  <c:v>0.31182212581344904</c:v>
                </c:pt>
                <c:pt idx="24">
                  <c:v>0.32537960954446854</c:v>
                </c:pt>
                <c:pt idx="25">
                  <c:v>0.33893709327548804</c:v>
                </c:pt>
                <c:pt idx="26">
                  <c:v>0.3524945770065076</c:v>
                </c:pt>
                <c:pt idx="27">
                  <c:v>0.36605206073752711</c:v>
                </c:pt>
                <c:pt idx="28">
                  <c:v>0.37960954446854661</c:v>
                </c:pt>
                <c:pt idx="29">
                  <c:v>0.39316702819956617</c:v>
                </c:pt>
                <c:pt idx="30">
                  <c:v>0.40672451193058567</c:v>
                </c:pt>
              </c:numCache>
            </c:numRef>
          </c:xVal>
          <c:yVal>
            <c:numRef>
              <c:f>summary!$AX$8:$AX$38</c:f>
              <c:numCache>
                <c:formatCode>General</c:formatCode>
                <c:ptCount val="31"/>
                <c:pt idx="0">
                  <c:v>0</c:v>
                </c:pt>
                <c:pt idx="1">
                  <c:v>11.57478899997659</c:v>
                </c:pt>
                <c:pt idx="2">
                  <c:v>1.5142429999541491</c:v>
                </c:pt>
                <c:pt idx="3">
                  <c:v>10.577181999804452</c:v>
                </c:pt>
                <c:pt idx="4">
                  <c:v>8.5463169999420643</c:v>
                </c:pt>
                <c:pt idx="5">
                  <c:v>14.157544999849051</c:v>
                </c:pt>
                <c:pt idx="6">
                  <c:v>-1.6389030001591891</c:v>
                </c:pt>
                <c:pt idx="7">
                  <c:v>-6.8449400002136827</c:v>
                </c:pt>
                <c:pt idx="8">
                  <c:v>22.140381999779493</c:v>
                </c:pt>
                <c:pt idx="9">
                  <c:v>21.822913999902084</c:v>
                </c:pt>
                <c:pt idx="10">
                  <c:v>5.3936949998605996</c:v>
                </c:pt>
                <c:pt idx="11">
                  <c:v>15.202506999950856</c:v>
                </c:pt>
                <c:pt idx="12">
                  <c:v>18.199935999931768</c:v>
                </c:pt>
                <c:pt idx="13">
                  <c:v>35.231317999772727</c:v>
                </c:pt>
                <c:pt idx="14">
                  <c:v>55.669681999832392</c:v>
                </c:pt>
                <c:pt idx="15">
                  <c:v>47.189791999990121</c:v>
                </c:pt>
                <c:pt idx="16">
                  <c:v>71.037188999820501</c:v>
                </c:pt>
                <c:pt idx="17">
                  <c:v>70.417725999839604</c:v>
                </c:pt>
                <c:pt idx="18">
                  <c:v>96.248159999959171</c:v>
                </c:pt>
                <c:pt idx="19">
                  <c:v>114.66387099982239</c:v>
                </c:pt>
                <c:pt idx="20">
                  <c:v>139.07726599997841</c:v>
                </c:pt>
                <c:pt idx="21">
                  <c:v>145.08568499982357</c:v>
                </c:pt>
                <c:pt idx="22">
                  <c:v>191.25634199986234</c:v>
                </c:pt>
                <c:pt idx="23">
                  <c:v>216.50050999992527</c:v>
                </c:pt>
                <c:pt idx="24">
                  <c:v>200.27798099978827</c:v>
                </c:pt>
                <c:pt idx="25">
                  <c:v>240.40197899984196</c:v>
                </c:pt>
                <c:pt idx="26">
                  <c:v>277.5607009998057</c:v>
                </c:pt>
                <c:pt idx="27">
                  <c:v>307.80844999989495</c:v>
                </c:pt>
                <c:pt idx="28">
                  <c:v>323.645859999815</c:v>
                </c:pt>
                <c:pt idx="29">
                  <c:v>363.76938699977472</c:v>
                </c:pt>
                <c:pt idx="30">
                  <c:v>400.47082999977283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A4-CC49-9C50-EF7332FB46BA}"/>
            </c:ext>
          </c:extLst>
        </c:ser>
        <c:ser>
          <c:idx val="13"/>
          <c:order val="13"/>
          <c:tx>
            <c:strRef>
              <c:f>summary!$L$7</c:f>
              <c:strCache>
                <c:ptCount val="1"/>
                <c:pt idx="0">
                  <c:v>27.2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summary!$AY$8:$AY$38</c:f>
              <c:numCache>
                <c:formatCode>General</c:formatCode>
                <c:ptCount val="31"/>
                <c:pt idx="0">
                  <c:v>0</c:v>
                </c:pt>
                <c:pt idx="1">
                  <c:v>1.1507479861910242E-2</c:v>
                </c:pt>
                <c:pt idx="2">
                  <c:v>2.3014959723820484E-2</c:v>
                </c:pt>
                <c:pt idx="3">
                  <c:v>3.4522439585730723E-2</c:v>
                </c:pt>
                <c:pt idx="4">
                  <c:v>4.6029919447640968E-2</c:v>
                </c:pt>
                <c:pt idx="5">
                  <c:v>5.7537399309551207E-2</c:v>
                </c:pt>
                <c:pt idx="6">
                  <c:v>6.9044879171461446E-2</c:v>
                </c:pt>
                <c:pt idx="7">
                  <c:v>8.0552359033371698E-2</c:v>
                </c:pt>
                <c:pt idx="8">
                  <c:v>9.2059838895281937E-2</c:v>
                </c:pt>
                <c:pt idx="9">
                  <c:v>0.10356731875719218</c:v>
                </c:pt>
                <c:pt idx="10">
                  <c:v>0.11507479861910241</c:v>
                </c:pt>
                <c:pt idx="11">
                  <c:v>0.12658227848101267</c:v>
                </c:pt>
                <c:pt idx="12">
                  <c:v>0.13808975834292289</c:v>
                </c:pt>
                <c:pt idx="13">
                  <c:v>0.14959723820483314</c:v>
                </c:pt>
                <c:pt idx="14">
                  <c:v>0.1611047180667434</c:v>
                </c:pt>
                <c:pt idx="15">
                  <c:v>0.17261219792865362</c:v>
                </c:pt>
                <c:pt idx="16">
                  <c:v>0.18411967779056387</c:v>
                </c:pt>
                <c:pt idx="17">
                  <c:v>0.1956271576524741</c:v>
                </c:pt>
                <c:pt idx="18">
                  <c:v>0.20713463751438435</c:v>
                </c:pt>
                <c:pt idx="19">
                  <c:v>0.2186421173762946</c:v>
                </c:pt>
                <c:pt idx="20">
                  <c:v>0.23014959723820483</c:v>
                </c:pt>
                <c:pt idx="21">
                  <c:v>0.24165707710011508</c:v>
                </c:pt>
                <c:pt idx="22">
                  <c:v>0.25316455696202533</c:v>
                </c:pt>
                <c:pt idx="23">
                  <c:v>0.26467203682393559</c:v>
                </c:pt>
                <c:pt idx="24">
                  <c:v>0.27617951668584578</c:v>
                </c:pt>
                <c:pt idx="25">
                  <c:v>0.28768699654775604</c:v>
                </c:pt>
                <c:pt idx="26">
                  <c:v>0.29919447640966629</c:v>
                </c:pt>
                <c:pt idx="27">
                  <c:v>0.31070195627157654</c:v>
                </c:pt>
              </c:numCache>
            </c:numRef>
          </c:xVal>
          <c:yVal>
            <c:numRef>
              <c:f>summary!$AZ$8:$AZ$38</c:f>
              <c:numCache>
                <c:formatCode>General</c:formatCode>
                <c:ptCount val="31"/>
                <c:pt idx="0">
                  <c:v>0</c:v>
                </c:pt>
                <c:pt idx="1">
                  <c:v>37.56554999994114</c:v>
                </c:pt>
                <c:pt idx="2">
                  <c:v>37.944864999968559</c:v>
                </c:pt>
                <c:pt idx="3">
                  <c:v>33.0638349999208</c:v>
                </c:pt>
                <c:pt idx="4">
                  <c:v>7.7210729999933392</c:v>
                </c:pt>
                <c:pt idx="5">
                  <c:v>18.695505999960005</c:v>
                </c:pt>
                <c:pt idx="6">
                  <c:v>3.2259589999448508</c:v>
                </c:pt>
                <c:pt idx="7">
                  <c:v>18.28186700004153</c:v>
                </c:pt>
                <c:pt idx="8">
                  <c:v>12.373170000035316</c:v>
                </c:pt>
                <c:pt idx="9">
                  <c:v>31.532147999852896</c:v>
                </c:pt>
                <c:pt idx="10">
                  <c:v>18.988151999888942</c:v>
                </c:pt>
                <c:pt idx="11">
                  <c:v>44.861751999938861</c:v>
                </c:pt>
                <c:pt idx="12">
                  <c:v>46.509482000023127</c:v>
                </c:pt>
                <c:pt idx="13">
                  <c:v>54.100155999884009</c:v>
                </c:pt>
                <c:pt idx="14">
                  <c:v>62.454051000066102</c:v>
                </c:pt>
                <c:pt idx="15">
                  <c:v>75.255660000024363</c:v>
                </c:pt>
                <c:pt idx="16">
                  <c:v>90.529674999881536</c:v>
                </c:pt>
                <c:pt idx="17">
                  <c:v>110.85461200005375</c:v>
                </c:pt>
                <c:pt idx="18">
                  <c:v>143.1807770000305</c:v>
                </c:pt>
                <c:pt idx="19">
                  <c:v>149.60068999999203</c:v>
                </c:pt>
                <c:pt idx="20">
                  <c:v>160.30923300003633</c:v>
                </c:pt>
                <c:pt idx="21">
                  <c:v>196.66612099995837</c:v>
                </c:pt>
                <c:pt idx="22">
                  <c:v>217.65976800001226</c:v>
                </c:pt>
                <c:pt idx="23">
                  <c:v>242.72358500002883</c:v>
                </c:pt>
                <c:pt idx="24">
                  <c:v>270.75347399991006</c:v>
                </c:pt>
                <c:pt idx="25">
                  <c:v>319.97407700004987</c:v>
                </c:pt>
                <c:pt idx="26">
                  <c:v>350.19411200005561</c:v>
                </c:pt>
                <c:pt idx="27">
                  <c:v>371.63133200001903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1A4-CC49-9C50-EF7332FB46BA}"/>
            </c:ext>
          </c:extLst>
        </c:ser>
        <c:ser>
          <c:idx val="14"/>
          <c:order val="14"/>
          <c:tx>
            <c:strRef>
              <c:f>summary!$L$8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summary!$BA$8:$BA$38</c:f>
              <c:numCache>
                <c:formatCode>General</c:formatCode>
                <c:ptCount val="31"/>
                <c:pt idx="0">
                  <c:v>0</c:v>
                </c:pt>
                <c:pt idx="1">
                  <c:v>1.1816140848398913E-2</c:v>
                </c:pt>
                <c:pt idx="2">
                  <c:v>2.3632281696797826E-2</c:v>
                </c:pt>
                <c:pt idx="3">
                  <c:v>3.5448422545196742E-2</c:v>
                </c:pt>
                <c:pt idx="4">
                  <c:v>4.7264563393595652E-2</c:v>
                </c:pt>
                <c:pt idx="5">
                  <c:v>5.9080704241994568E-2</c:v>
                </c:pt>
                <c:pt idx="6">
                  <c:v>7.0896845090393484E-2</c:v>
                </c:pt>
                <c:pt idx="7">
                  <c:v>8.2712985938792394E-2</c:v>
                </c:pt>
                <c:pt idx="8">
                  <c:v>9.4529126787191303E-2</c:v>
                </c:pt>
                <c:pt idx="9">
                  <c:v>0.10634526763559021</c:v>
                </c:pt>
                <c:pt idx="10">
                  <c:v>0.11816140848398914</c:v>
                </c:pt>
                <c:pt idx="11">
                  <c:v>0.12997754933238803</c:v>
                </c:pt>
                <c:pt idx="12">
                  <c:v>0.14179369018078697</c:v>
                </c:pt>
                <c:pt idx="13">
                  <c:v>0.15360983102918588</c:v>
                </c:pt>
                <c:pt idx="14">
                  <c:v>0.16542597187758479</c:v>
                </c:pt>
                <c:pt idx="15">
                  <c:v>0.1772421127259837</c:v>
                </c:pt>
                <c:pt idx="16">
                  <c:v>0.18905825357438261</c:v>
                </c:pt>
                <c:pt idx="17">
                  <c:v>0.20087439442278152</c:v>
                </c:pt>
                <c:pt idx="18">
                  <c:v>0.21269053527118043</c:v>
                </c:pt>
                <c:pt idx="19">
                  <c:v>0.22450667611957933</c:v>
                </c:pt>
                <c:pt idx="20">
                  <c:v>0.23632281696797827</c:v>
                </c:pt>
                <c:pt idx="21">
                  <c:v>0.24813895781637718</c:v>
                </c:pt>
                <c:pt idx="22">
                  <c:v>0.25995509866477606</c:v>
                </c:pt>
                <c:pt idx="23">
                  <c:v>0.271771239513175</c:v>
                </c:pt>
                <c:pt idx="24">
                  <c:v>0.28358738036157394</c:v>
                </c:pt>
                <c:pt idx="25">
                  <c:v>0.29540352120997282</c:v>
                </c:pt>
                <c:pt idx="26">
                  <c:v>0.30721966205837176</c:v>
                </c:pt>
                <c:pt idx="27">
                  <c:v>0.31903580290677064</c:v>
                </c:pt>
                <c:pt idx="28">
                  <c:v>0.33085194375516958</c:v>
                </c:pt>
                <c:pt idx="29">
                  <c:v>0.34266808460356846</c:v>
                </c:pt>
                <c:pt idx="30">
                  <c:v>0.35448422545196739</c:v>
                </c:pt>
              </c:numCache>
            </c:numRef>
          </c:xVal>
          <c:yVal>
            <c:numRef>
              <c:f>summary!$BB$8:$BB$38</c:f>
              <c:numCache>
                <c:formatCode>General</c:formatCode>
                <c:ptCount val="31"/>
                <c:pt idx="0">
                  <c:v>0</c:v>
                </c:pt>
                <c:pt idx="1">
                  <c:v>3.2014470000285655</c:v>
                </c:pt>
                <c:pt idx="2">
                  <c:v>18.506514000007883</c:v>
                </c:pt>
                <c:pt idx="3">
                  <c:v>6.1805119998753071</c:v>
                </c:pt>
                <c:pt idx="4">
                  <c:v>-13.378802000079304</c:v>
                </c:pt>
                <c:pt idx="5">
                  <c:v>-6.2792529999278486</c:v>
                </c:pt>
                <c:pt idx="6">
                  <c:v>15.508505000034347</c:v>
                </c:pt>
                <c:pt idx="7">
                  <c:v>-3.7411370000336319</c:v>
                </c:pt>
                <c:pt idx="8">
                  <c:v>2.5980920000001788</c:v>
                </c:pt>
                <c:pt idx="9">
                  <c:v>26.175530999898911</c:v>
                </c:pt>
                <c:pt idx="10">
                  <c:v>42.900467999977991</c:v>
                </c:pt>
                <c:pt idx="11">
                  <c:v>26.614890000084415</c:v>
                </c:pt>
                <c:pt idx="12">
                  <c:v>34.658102999906987</c:v>
                </c:pt>
                <c:pt idx="13">
                  <c:v>43.473068000050262</c:v>
                </c:pt>
                <c:pt idx="14">
                  <c:v>58.03324000001885</c:v>
                </c:pt>
                <c:pt idx="15">
                  <c:v>94.219380999915302</c:v>
                </c:pt>
                <c:pt idx="16">
                  <c:v>139.26142099988647</c:v>
                </c:pt>
                <c:pt idx="17">
                  <c:v>144.30058200005442</c:v>
                </c:pt>
                <c:pt idx="18">
                  <c:v>194.86325599998236</c:v>
                </c:pt>
                <c:pt idx="19">
                  <c:v>230.63927399995737</c:v>
                </c:pt>
                <c:pt idx="20">
                  <c:v>235.74058300000615</c:v>
                </c:pt>
                <c:pt idx="21">
                  <c:v>299.6077519999817</c:v>
                </c:pt>
                <c:pt idx="22">
                  <c:v>328.57735199993476</c:v>
                </c:pt>
                <c:pt idx="23">
                  <c:v>399.10140700009651</c:v>
                </c:pt>
                <c:pt idx="24">
                  <c:v>431.16377099999227</c:v>
                </c:pt>
                <c:pt idx="25">
                  <c:v>509.37026200001128</c:v>
                </c:pt>
                <c:pt idx="26">
                  <c:v>583.37678100005724</c:v>
                </c:pt>
                <c:pt idx="27">
                  <c:v>633.09402499999851</c:v>
                </c:pt>
                <c:pt idx="28">
                  <c:v>720.20630600000732</c:v>
                </c:pt>
                <c:pt idx="29">
                  <c:v>797.90072100004181</c:v>
                </c:pt>
                <c:pt idx="30">
                  <c:v>892.83611200004816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1A4-CC49-9C50-EF7332FB46BA}"/>
            </c:ext>
          </c:extLst>
        </c:ser>
        <c:ser>
          <c:idx val="15"/>
          <c:order val="15"/>
          <c:tx>
            <c:strRef>
              <c:f>summary!$L$9</c:f>
              <c:strCache>
                <c:ptCount val="1"/>
                <c:pt idx="0">
                  <c:v>47.6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summary!$BC$8:$BC$38</c:f>
              <c:numCache>
                <c:formatCode>General</c:formatCode>
                <c:ptCount val="31"/>
                <c:pt idx="0">
                  <c:v>0</c:v>
                </c:pt>
                <c:pt idx="1">
                  <c:v>1.0754538415211219E-2</c:v>
                </c:pt>
                <c:pt idx="2">
                  <c:v>2.1509076830422438E-2</c:v>
                </c:pt>
                <c:pt idx="3">
                  <c:v>3.2263615245633655E-2</c:v>
                </c:pt>
                <c:pt idx="4">
                  <c:v>4.3018153660844875E-2</c:v>
                </c:pt>
                <c:pt idx="5">
                  <c:v>5.3772692076056096E-2</c:v>
                </c:pt>
                <c:pt idx="6">
                  <c:v>6.4527230491267309E-2</c:v>
                </c:pt>
                <c:pt idx="7">
                  <c:v>7.528176890647853E-2</c:v>
                </c:pt>
                <c:pt idx="8">
                  <c:v>8.6036307321689751E-2</c:v>
                </c:pt>
                <c:pt idx="9">
                  <c:v>9.6790845736900971E-2</c:v>
                </c:pt>
                <c:pt idx="10">
                  <c:v>0.10754538415211219</c:v>
                </c:pt>
                <c:pt idx="11">
                  <c:v>0.11829992256732341</c:v>
                </c:pt>
                <c:pt idx="12">
                  <c:v>0.12905446098253462</c:v>
                </c:pt>
                <c:pt idx="13">
                  <c:v>0.13980899939774585</c:v>
                </c:pt>
                <c:pt idx="14">
                  <c:v>0.15056353781295706</c:v>
                </c:pt>
                <c:pt idx="15">
                  <c:v>0.16131807622816829</c:v>
                </c:pt>
                <c:pt idx="16">
                  <c:v>0.1720726146433795</c:v>
                </c:pt>
                <c:pt idx="17">
                  <c:v>0.18282715305859074</c:v>
                </c:pt>
                <c:pt idx="18">
                  <c:v>0.19358169147380194</c:v>
                </c:pt>
                <c:pt idx="19">
                  <c:v>0.20433622988901318</c:v>
                </c:pt>
                <c:pt idx="20">
                  <c:v>0.21509076830422438</c:v>
                </c:pt>
                <c:pt idx="21">
                  <c:v>0.22584530671943559</c:v>
                </c:pt>
                <c:pt idx="22">
                  <c:v>0.23659984513464682</c:v>
                </c:pt>
                <c:pt idx="23">
                  <c:v>0.24735438354985803</c:v>
                </c:pt>
                <c:pt idx="24">
                  <c:v>0.25810892196506924</c:v>
                </c:pt>
              </c:numCache>
            </c:numRef>
          </c:xVal>
          <c:yVal>
            <c:numRef>
              <c:f>summary!$BD$8:$BD$38</c:f>
              <c:numCache>
                <c:formatCode>General</c:formatCode>
                <c:ptCount val="31"/>
                <c:pt idx="0">
                  <c:v>0</c:v>
                </c:pt>
                <c:pt idx="1">
                  <c:v>-30.14161100005731</c:v>
                </c:pt>
                <c:pt idx="2">
                  <c:v>-21.682478000060655</c:v>
                </c:pt>
                <c:pt idx="3">
                  <c:v>-27.070742000010796</c:v>
                </c:pt>
                <c:pt idx="4">
                  <c:v>-20.751562000019476</c:v>
                </c:pt>
                <c:pt idx="5">
                  <c:v>-11.773811000050046</c:v>
                </c:pt>
                <c:pt idx="6">
                  <c:v>-33.364314000005834</c:v>
                </c:pt>
                <c:pt idx="7">
                  <c:v>-34.413990000030026</c:v>
                </c:pt>
                <c:pt idx="8">
                  <c:v>-26.951108000008389</c:v>
                </c:pt>
                <c:pt idx="9">
                  <c:v>-5.4771140000084415</c:v>
                </c:pt>
                <c:pt idx="10">
                  <c:v>3.4564890000037849</c:v>
                </c:pt>
                <c:pt idx="11">
                  <c:v>13.831958999973722</c:v>
                </c:pt>
                <c:pt idx="12">
                  <c:v>44.424385999911465</c:v>
                </c:pt>
                <c:pt idx="13">
                  <c:v>43.180113999987952</c:v>
                </c:pt>
                <c:pt idx="14">
                  <c:v>114.6002879999578</c:v>
                </c:pt>
                <c:pt idx="15">
                  <c:v>132.39225499995518</c:v>
                </c:pt>
                <c:pt idx="16">
                  <c:v>187.26724600000307</c:v>
                </c:pt>
                <c:pt idx="17">
                  <c:v>243.79575199994724</c:v>
                </c:pt>
                <c:pt idx="18">
                  <c:v>313.56755499995779</c:v>
                </c:pt>
                <c:pt idx="19">
                  <c:v>387.44522999995388</c:v>
                </c:pt>
                <c:pt idx="20">
                  <c:v>471.08894299995154</c:v>
                </c:pt>
                <c:pt idx="21">
                  <c:v>508.99751499993727</c:v>
                </c:pt>
                <c:pt idx="22">
                  <c:v>600.70672599994577</c:v>
                </c:pt>
                <c:pt idx="23">
                  <c:v>686.49548199994024</c:v>
                </c:pt>
                <c:pt idx="24">
                  <c:v>819.12570799991954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1A4-CC49-9C50-EF7332FB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97984"/>
        <c:axId val="1364115088"/>
      </c:scatterChart>
      <c:valAx>
        <c:axId val="182989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Xe/vac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15088"/>
        <c:crosses val="autoZero"/>
        <c:crossBetween val="midCat"/>
      </c:valAx>
      <c:valAx>
        <c:axId val="1364115088"/>
        <c:scaling>
          <c:orientation val="minMax"/>
          <c:max val="10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Ebub-Evoid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97984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9455645161290322"/>
          <c:y val="5.668780038858779E-2"/>
          <c:w val="0.18649193548387097"/>
          <c:h val="0.447663360261785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summary!$BC$8:$BC$38</c:f>
              <c:numCache>
                <c:formatCode>General</c:formatCode>
                <c:ptCount val="31"/>
                <c:pt idx="0">
                  <c:v>0</c:v>
                </c:pt>
                <c:pt idx="1">
                  <c:v>1.0754538415211219E-2</c:v>
                </c:pt>
                <c:pt idx="2">
                  <c:v>2.1509076830422438E-2</c:v>
                </c:pt>
                <c:pt idx="3">
                  <c:v>3.2263615245633655E-2</c:v>
                </c:pt>
                <c:pt idx="4">
                  <c:v>4.3018153660844875E-2</c:v>
                </c:pt>
                <c:pt idx="5">
                  <c:v>5.3772692076056096E-2</c:v>
                </c:pt>
                <c:pt idx="6">
                  <c:v>6.4527230491267309E-2</c:v>
                </c:pt>
                <c:pt idx="7">
                  <c:v>7.528176890647853E-2</c:v>
                </c:pt>
                <c:pt idx="8">
                  <c:v>8.6036307321689751E-2</c:v>
                </c:pt>
                <c:pt idx="9">
                  <c:v>9.6790845736900971E-2</c:v>
                </c:pt>
                <c:pt idx="10">
                  <c:v>0.10754538415211219</c:v>
                </c:pt>
                <c:pt idx="11">
                  <c:v>0.11829992256732341</c:v>
                </c:pt>
                <c:pt idx="12">
                  <c:v>0.12905446098253462</c:v>
                </c:pt>
                <c:pt idx="13">
                  <c:v>0.13980899939774585</c:v>
                </c:pt>
                <c:pt idx="14">
                  <c:v>0.15056353781295706</c:v>
                </c:pt>
                <c:pt idx="15">
                  <c:v>0.16131807622816829</c:v>
                </c:pt>
                <c:pt idx="16">
                  <c:v>0.1720726146433795</c:v>
                </c:pt>
                <c:pt idx="17">
                  <c:v>0.18282715305859074</c:v>
                </c:pt>
                <c:pt idx="18">
                  <c:v>0.19358169147380194</c:v>
                </c:pt>
                <c:pt idx="19">
                  <c:v>0.20433622988901318</c:v>
                </c:pt>
                <c:pt idx="20">
                  <c:v>0.21509076830422438</c:v>
                </c:pt>
                <c:pt idx="21">
                  <c:v>0.22584530671943559</c:v>
                </c:pt>
                <c:pt idx="22">
                  <c:v>0.23659984513464682</c:v>
                </c:pt>
                <c:pt idx="23">
                  <c:v>0.24735438354985803</c:v>
                </c:pt>
                <c:pt idx="24">
                  <c:v>0.25810892196506924</c:v>
                </c:pt>
              </c:numCache>
            </c:numRef>
          </c:xVal>
          <c:yVal>
            <c:numRef>
              <c:f>summary!$BD$8:$BD$38</c:f>
              <c:numCache>
                <c:formatCode>General</c:formatCode>
                <c:ptCount val="31"/>
                <c:pt idx="0">
                  <c:v>0</c:v>
                </c:pt>
                <c:pt idx="1">
                  <c:v>-30.14161100005731</c:v>
                </c:pt>
                <c:pt idx="2">
                  <c:v>-21.682478000060655</c:v>
                </c:pt>
                <c:pt idx="3">
                  <c:v>-27.070742000010796</c:v>
                </c:pt>
                <c:pt idx="4">
                  <c:v>-20.751562000019476</c:v>
                </c:pt>
                <c:pt idx="5">
                  <c:v>-11.773811000050046</c:v>
                </c:pt>
                <c:pt idx="6">
                  <c:v>-33.364314000005834</c:v>
                </c:pt>
                <c:pt idx="7">
                  <c:v>-34.413990000030026</c:v>
                </c:pt>
                <c:pt idx="8">
                  <c:v>-26.951108000008389</c:v>
                </c:pt>
                <c:pt idx="9">
                  <c:v>-5.4771140000084415</c:v>
                </c:pt>
                <c:pt idx="10">
                  <c:v>3.4564890000037849</c:v>
                </c:pt>
                <c:pt idx="11">
                  <c:v>13.831958999973722</c:v>
                </c:pt>
                <c:pt idx="12">
                  <c:v>44.424385999911465</c:v>
                </c:pt>
                <c:pt idx="13">
                  <c:v>43.180113999987952</c:v>
                </c:pt>
                <c:pt idx="14">
                  <c:v>114.6002879999578</c:v>
                </c:pt>
                <c:pt idx="15">
                  <c:v>132.39225499995518</c:v>
                </c:pt>
                <c:pt idx="16">
                  <c:v>187.26724600000307</c:v>
                </c:pt>
                <c:pt idx="17">
                  <c:v>243.79575199994724</c:v>
                </c:pt>
                <c:pt idx="18">
                  <c:v>313.56755499995779</c:v>
                </c:pt>
                <c:pt idx="19">
                  <c:v>387.44522999995388</c:v>
                </c:pt>
                <c:pt idx="20">
                  <c:v>471.08894299995154</c:v>
                </c:pt>
                <c:pt idx="21">
                  <c:v>508.99751499993727</c:v>
                </c:pt>
                <c:pt idx="22">
                  <c:v>600.70672599994577</c:v>
                </c:pt>
                <c:pt idx="23">
                  <c:v>686.49548199994024</c:v>
                </c:pt>
                <c:pt idx="24">
                  <c:v>819.12570799991954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A-5C44-A615-3396236C78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summary!$AB$8:$AB$32</c:f>
              <c:numCache>
                <c:formatCode>General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summary!$AK$8:$AK$32</c:f>
              <c:numCache>
                <c:formatCode>General</c:formatCode>
                <c:ptCount val="25"/>
                <c:pt idx="0">
                  <c:v>1.2849999999999999</c:v>
                </c:pt>
                <c:pt idx="1">
                  <c:v>1.9948658293953183</c:v>
                </c:pt>
                <c:pt idx="2">
                  <c:v>9.1964607098074964</c:v>
                </c:pt>
                <c:pt idx="3">
                  <c:v>27.344889469853879</c:v>
                </c:pt>
                <c:pt idx="4">
                  <c:v>60.415986058836047</c:v>
                </c:pt>
                <c:pt idx="5">
                  <c:v>112.11721873746667</c:v>
                </c:pt>
                <c:pt idx="6">
                  <c:v>185.9707281918547</c:v>
                </c:pt>
                <c:pt idx="7">
                  <c:v>285.35838713474436</c:v>
                </c:pt>
                <c:pt idx="8">
                  <c:v>413.55000298195364</c:v>
                </c:pt>
                <c:pt idx="9">
                  <c:v>573.72255698010861</c:v>
                </c:pt>
                <c:pt idx="10">
                  <c:v>768.97411909126072</c:v>
                </c:pt>
                <c:pt idx="11">
                  <c:v>1002.3343499664193</c:v>
                </c:pt>
                <c:pt idx="12">
                  <c:v>1276.772688986179</c:v>
                </c:pt>
                <c:pt idx="13">
                  <c:v>1595.2049042227538</c:v>
                </c:pt>
                <c:pt idx="14">
                  <c:v>1960.4984422273103</c:v>
                </c:pt>
                <c:pt idx="15">
                  <c:v>2375.4768734781555</c:v>
                </c:pt>
                <c:pt idx="16">
                  <c:v>2842.9236403163359</c:v>
                </c:pt>
                <c:pt idx="17">
                  <c:v>3365.5852561704855</c:v>
                </c:pt>
                <c:pt idx="18">
                  <c:v>3946.1740657639084</c:v>
                </c:pt>
                <c:pt idx="19">
                  <c:v>4587.3706488780917</c:v>
                </c:pt>
                <c:pt idx="20">
                  <c:v>5291.8259309747855</c:v>
                </c:pt>
                <c:pt idx="21">
                  <c:v>6062.1630499872117</c:v>
                </c:pt>
                <c:pt idx="22">
                  <c:v>6900.9790182396218</c:v>
                </c:pt>
                <c:pt idx="23">
                  <c:v>7810.8462106672232</c:v>
                </c:pt>
                <c:pt idx="24">
                  <c:v>8794.3137045620333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A-5C44-A615-3396236C7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18496"/>
        <c:axId val="1422702384"/>
      </c:scatterChart>
      <c:valAx>
        <c:axId val="14586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02384"/>
        <c:crosses val="autoZero"/>
        <c:crossBetween val="midCat"/>
      </c:valAx>
      <c:valAx>
        <c:axId val="1422702384"/>
        <c:scaling>
          <c:orientation val="minMax"/>
          <c:max val="1000"/>
          <c:min val="-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summary!$J$102:$J$126</c:f>
              <c:numCache>
                <c:formatCode>General</c:formatCode>
                <c:ptCount val="25"/>
                <c:pt idx="0">
                  <c:v>0</c:v>
                </c:pt>
                <c:pt idx="1">
                  <c:v>1.0754538415211219E-2</c:v>
                </c:pt>
                <c:pt idx="2">
                  <c:v>2.1509076830422438E-2</c:v>
                </c:pt>
                <c:pt idx="3">
                  <c:v>3.2263615245633655E-2</c:v>
                </c:pt>
                <c:pt idx="4">
                  <c:v>4.3018153660844875E-2</c:v>
                </c:pt>
                <c:pt idx="5">
                  <c:v>5.3772692076056096E-2</c:v>
                </c:pt>
                <c:pt idx="6">
                  <c:v>6.4527230491267309E-2</c:v>
                </c:pt>
                <c:pt idx="7">
                  <c:v>7.528176890647853E-2</c:v>
                </c:pt>
                <c:pt idx="8">
                  <c:v>8.6036307321689751E-2</c:v>
                </c:pt>
                <c:pt idx="9">
                  <c:v>9.6790845736900971E-2</c:v>
                </c:pt>
                <c:pt idx="10">
                  <c:v>0.10754538415211219</c:v>
                </c:pt>
                <c:pt idx="11">
                  <c:v>0.11829992256732341</c:v>
                </c:pt>
                <c:pt idx="12">
                  <c:v>0.12905446098253462</c:v>
                </c:pt>
                <c:pt idx="13">
                  <c:v>0.13980899939774585</c:v>
                </c:pt>
                <c:pt idx="14">
                  <c:v>0.15056353781295706</c:v>
                </c:pt>
                <c:pt idx="15">
                  <c:v>0.16131807622816829</c:v>
                </c:pt>
                <c:pt idx="16">
                  <c:v>0.1720726146433795</c:v>
                </c:pt>
                <c:pt idx="17">
                  <c:v>0.18282715305859074</c:v>
                </c:pt>
                <c:pt idx="18">
                  <c:v>0.19358169147380194</c:v>
                </c:pt>
                <c:pt idx="19">
                  <c:v>0.20433622988901318</c:v>
                </c:pt>
                <c:pt idx="20">
                  <c:v>0.21509076830422438</c:v>
                </c:pt>
                <c:pt idx="21">
                  <c:v>0.22584530671943559</c:v>
                </c:pt>
                <c:pt idx="22">
                  <c:v>0.23659984513464682</c:v>
                </c:pt>
                <c:pt idx="23">
                  <c:v>0.24735438354985803</c:v>
                </c:pt>
                <c:pt idx="24">
                  <c:v>0.25810892196506924</c:v>
                </c:pt>
              </c:numCache>
            </c:numRef>
          </c:xVal>
          <c:yVal>
            <c:numRef>
              <c:f>summary!$K$102:$K$126</c:f>
              <c:numCache>
                <c:formatCode>General</c:formatCode>
                <c:ptCount val="25"/>
                <c:pt idx="0">
                  <c:v>0.99867482536699659</c:v>
                </c:pt>
                <c:pt idx="1">
                  <c:v>0.99814128904959787</c:v>
                </c:pt>
                <c:pt idx="2">
                  <c:v>0.99893879668201824</c:v>
                </c:pt>
                <c:pt idx="3">
                  <c:v>0.9988537738643759</c:v>
                </c:pt>
                <c:pt idx="4">
                  <c:v>0.99881583501371873</c:v>
                </c:pt>
                <c:pt idx="5">
                  <c:v>0.99883382887633632</c:v>
                </c:pt>
                <c:pt idx="6">
                  <c:v>0.99884136054644101</c:v>
                </c:pt>
                <c:pt idx="7">
                  <c:v>0.99914385202159217</c:v>
                </c:pt>
                <c:pt idx="8">
                  <c:v>0.99926999881436385</c:v>
                </c:pt>
                <c:pt idx="9">
                  <c:v>0.99938187513382948</c:v>
                </c:pt>
                <c:pt idx="10">
                  <c:v>0.99957967382741941</c:v>
                </c:pt>
                <c:pt idx="11">
                  <c:v>0.99964043115703649</c:v>
                </c:pt>
                <c:pt idx="12">
                  <c:v>0.99989355292148752</c:v>
                </c:pt>
                <c:pt idx="13">
                  <c:v>1.0000321571187689</c:v>
                </c:pt>
                <c:pt idx="14">
                  <c:v>1.0005644871253705</c:v>
                </c:pt>
                <c:pt idx="15">
                  <c:v>1.0008955734734832</c:v>
                </c:pt>
                <c:pt idx="16">
                  <c:v>1.0012842215108082</c:v>
                </c:pt>
                <c:pt idx="17">
                  <c:v>1.0017024040974791</c:v>
                </c:pt>
                <c:pt idx="18">
                  <c:v>1.0023417928975118</c:v>
                </c:pt>
                <c:pt idx="19">
                  <c:v>1.0027963820965158</c:v>
                </c:pt>
                <c:pt idx="20">
                  <c:v>1.0032267953333613</c:v>
                </c:pt>
                <c:pt idx="21">
                  <c:v>1.0035890305733597</c:v>
                </c:pt>
                <c:pt idx="22">
                  <c:v>1.0041250416976484</c:v>
                </c:pt>
                <c:pt idx="23">
                  <c:v>1.0047700628244303</c:v>
                </c:pt>
                <c:pt idx="24">
                  <c:v>1.0056064849936728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5-CC42-9322-329A338921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summary!$W$94:$W$124</c:f>
              <c:numCache>
                <c:formatCode>General</c:formatCode>
                <c:ptCount val="31"/>
                <c:pt idx="0">
                  <c:v>0</c:v>
                </c:pt>
                <c:pt idx="1">
                  <c:v>1.1816140848398913E-2</c:v>
                </c:pt>
                <c:pt idx="2">
                  <c:v>2.3632281696797826E-2</c:v>
                </c:pt>
                <c:pt idx="3">
                  <c:v>3.5448422545196742E-2</c:v>
                </c:pt>
                <c:pt idx="4">
                  <c:v>4.7264563393595652E-2</c:v>
                </c:pt>
                <c:pt idx="5">
                  <c:v>5.9080704241994568E-2</c:v>
                </c:pt>
                <c:pt idx="6">
                  <c:v>7.0896845090393484E-2</c:v>
                </c:pt>
                <c:pt idx="7">
                  <c:v>8.2712985938792394E-2</c:v>
                </c:pt>
                <c:pt idx="8">
                  <c:v>9.4529126787191303E-2</c:v>
                </c:pt>
                <c:pt idx="9">
                  <c:v>0.10634526763559021</c:v>
                </c:pt>
                <c:pt idx="10">
                  <c:v>0.11816140848398914</c:v>
                </c:pt>
                <c:pt idx="11">
                  <c:v>0.12997754933238803</c:v>
                </c:pt>
                <c:pt idx="12">
                  <c:v>0.14179369018078697</c:v>
                </c:pt>
                <c:pt idx="13">
                  <c:v>0.15360983102918588</c:v>
                </c:pt>
                <c:pt idx="14">
                  <c:v>0.16542597187758479</c:v>
                </c:pt>
                <c:pt idx="15">
                  <c:v>0.1772421127259837</c:v>
                </c:pt>
                <c:pt idx="16">
                  <c:v>0.18905825357438261</c:v>
                </c:pt>
                <c:pt idx="17">
                  <c:v>0.20087439442278152</c:v>
                </c:pt>
                <c:pt idx="18">
                  <c:v>0.21269053527118043</c:v>
                </c:pt>
                <c:pt idx="19">
                  <c:v>0.22450667611957933</c:v>
                </c:pt>
                <c:pt idx="20">
                  <c:v>0.23632281696797827</c:v>
                </c:pt>
                <c:pt idx="21">
                  <c:v>0.24813895781637718</c:v>
                </c:pt>
                <c:pt idx="22">
                  <c:v>0.25995509866477606</c:v>
                </c:pt>
                <c:pt idx="23">
                  <c:v>0.271771239513175</c:v>
                </c:pt>
                <c:pt idx="24">
                  <c:v>0.28358738036157394</c:v>
                </c:pt>
                <c:pt idx="25">
                  <c:v>0.29540352120997282</c:v>
                </c:pt>
                <c:pt idx="26">
                  <c:v>0.30721966205837176</c:v>
                </c:pt>
                <c:pt idx="27">
                  <c:v>0.31903580290677064</c:v>
                </c:pt>
                <c:pt idx="28">
                  <c:v>0.33085194375516958</c:v>
                </c:pt>
                <c:pt idx="29">
                  <c:v>0.34266808460356846</c:v>
                </c:pt>
                <c:pt idx="30">
                  <c:v>0.35448422545196739</c:v>
                </c:pt>
              </c:numCache>
            </c:numRef>
          </c:xVal>
          <c:yVal>
            <c:numRef>
              <c:f>summary!$X$94:$X$124</c:f>
              <c:numCache>
                <c:formatCode>General</c:formatCode>
                <c:ptCount val="31"/>
                <c:pt idx="0">
                  <c:v>0.9993396896523804</c:v>
                </c:pt>
                <c:pt idx="1">
                  <c:v>0.99911555258763241</c:v>
                </c:pt>
                <c:pt idx="2">
                  <c:v>0.99905597612078267</c:v>
                </c:pt>
                <c:pt idx="3">
                  <c:v>0.99902113604018716</c:v>
                </c:pt>
                <c:pt idx="4">
                  <c:v>0.99902396756809964</c:v>
                </c:pt>
                <c:pt idx="5">
                  <c:v>0.99907175942596904</c:v>
                </c:pt>
                <c:pt idx="6">
                  <c:v>0.99908543005929928</c:v>
                </c:pt>
                <c:pt idx="7">
                  <c:v>0.99929619705954198</c:v>
                </c:pt>
                <c:pt idx="8">
                  <c:v>0.9993541873648385</c:v>
                </c:pt>
                <c:pt idx="9">
                  <c:v>0.99939647538009957</c:v>
                </c:pt>
                <c:pt idx="10">
                  <c:v>0.99950529185069181</c:v>
                </c:pt>
                <c:pt idx="11">
                  <c:v>0.99943856729710889</c:v>
                </c:pt>
                <c:pt idx="12">
                  <c:v>0.99966426405064346</c:v>
                </c:pt>
                <c:pt idx="13">
                  <c:v>0.9997469625265506</c:v>
                </c:pt>
                <c:pt idx="14">
                  <c:v>0.99988516127965876</c:v>
                </c:pt>
                <c:pt idx="15">
                  <c:v>1.0001137235043205</c:v>
                </c:pt>
                <c:pt idx="16">
                  <c:v>1.0002461629691712</c:v>
                </c:pt>
                <c:pt idx="17">
                  <c:v>1.0004873863282635</c:v>
                </c:pt>
                <c:pt idx="18">
                  <c:v>1.0007034147392944</c:v>
                </c:pt>
                <c:pt idx="19">
                  <c:v>1.0010553622385856</c:v>
                </c:pt>
                <c:pt idx="20">
                  <c:v>1.0012953848396864</c:v>
                </c:pt>
                <c:pt idx="21">
                  <c:v>1.0014364778277169</c:v>
                </c:pt>
                <c:pt idx="22">
                  <c:v>1.0016920860732494</c:v>
                </c:pt>
                <c:pt idx="23">
                  <c:v>1.0021401693805276</c:v>
                </c:pt>
                <c:pt idx="24">
                  <c:v>1.0023983835413055</c:v>
                </c:pt>
                <c:pt idx="25">
                  <c:v>1.0028700942917277</c:v>
                </c:pt>
                <c:pt idx="26">
                  <c:v>1.0033629432803297</c:v>
                </c:pt>
                <c:pt idx="27">
                  <c:v>1.0037663415305578</c:v>
                </c:pt>
                <c:pt idx="28">
                  <c:v>1.0042194292268132</c:v>
                </c:pt>
                <c:pt idx="29">
                  <c:v>1.0046769598602459</c:v>
                </c:pt>
                <c:pt idx="30">
                  <c:v>1.0052951698484385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5-CC42-9322-329A338921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summary!$J$70:$J$97</c:f>
              <c:numCache>
                <c:formatCode>General</c:formatCode>
                <c:ptCount val="28"/>
                <c:pt idx="0">
                  <c:v>0</c:v>
                </c:pt>
                <c:pt idx="1">
                  <c:v>1.1507479861910242E-2</c:v>
                </c:pt>
                <c:pt idx="2">
                  <c:v>2.3014959723820484E-2</c:v>
                </c:pt>
                <c:pt idx="3">
                  <c:v>3.4522439585730723E-2</c:v>
                </c:pt>
                <c:pt idx="4">
                  <c:v>4.6029919447640968E-2</c:v>
                </c:pt>
                <c:pt idx="5">
                  <c:v>5.7537399309551207E-2</c:v>
                </c:pt>
                <c:pt idx="6">
                  <c:v>6.9044879171461446E-2</c:v>
                </c:pt>
                <c:pt idx="7">
                  <c:v>8.0552359033371698E-2</c:v>
                </c:pt>
                <c:pt idx="8">
                  <c:v>9.2059838895281937E-2</c:v>
                </c:pt>
                <c:pt idx="9">
                  <c:v>0.10356731875719218</c:v>
                </c:pt>
                <c:pt idx="10">
                  <c:v>0.11507479861910241</c:v>
                </c:pt>
                <c:pt idx="11">
                  <c:v>0.12658227848101267</c:v>
                </c:pt>
                <c:pt idx="12">
                  <c:v>0.13808975834292289</c:v>
                </c:pt>
                <c:pt idx="13">
                  <c:v>0.14959723820483314</c:v>
                </c:pt>
                <c:pt idx="14">
                  <c:v>0.1611047180667434</c:v>
                </c:pt>
                <c:pt idx="15">
                  <c:v>0.17261219792865362</c:v>
                </c:pt>
                <c:pt idx="16">
                  <c:v>0.18411967779056387</c:v>
                </c:pt>
                <c:pt idx="17">
                  <c:v>0.1956271576524741</c:v>
                </c:pt>
                <c:pt idx="18">
                  <c:v>0.20713463751438435</c:v>
                </c:pt>
                <c:pt idx="19">
                  <c:v>0.2186421173762946</c:v>
                </c:pt>
                <c:pt idx="20">
                  <c:v>0.23014959723820483</c:v>
                </c:pt>
                <c:pt idx="21">
                  <c:v>0.24165707710011508</c:v>
                </c:pt>
                <c:pt idx="22">
                  <c:v>0.25316455696202533</c:v>
                </c:pt>
                <c:pt idx="23">
                  <c:v>0.26467203682393559</c:v>
                </c:pt>
                <c:pt idx="24">
                  <c:v>0.27617951668584578</c:v>
                </c:pt>
                <c:pt idx="25">
                  <c:v>0.28768699654775604</c:v>
                </c:pt>
                <c:pt idx="26">
                  <c:v>0.29919447640966629</c:v>
                </c:pt>
                <c:pt idx="27">
                  <c:v>0.31070195627157654</c:v>
                </c:pt>
              </c:numCache>
            </c:numRef>
          </c:xVal>
          <c:yVal>
            <c:numRef>
              <c:f>summary!$K$70:$K$97</c:f>
              <c:numCache>
                <c:formatCode>General</c:formatCode>
                <c:ptCount val="28"/>
                <c:pt idx="0">
                  <c:v>0.99950235673057397</c:v>
                </c:pt>
                <c:pt idx="1">
                  <c:v>0.99945475315120991</c:v>
                </c:pt>
                <c:pt idx="2">
                  <c:v>0.99936099692832381</c:v>
                </c:pt>
                <c:pt idx="3">
                  <c:v>0.99939902893773358</c:v>
                </c:pt>
                <c:pt idx="4">
                  <c:v>0.99936231786306751</c:v>
                </c:pt>
                <c:pt idx="5">
                  <c:v>0.99937626283991765</c:v>
                </c:pt>
                <c:pt idx="6">
                  <c:v>0.99942281867912897</c:v>
                </c:pt>
                <c:pt idx="7">
                  <c:v>0.99947735780142366</c:v>
                </c:pt>
                <c:pt idx="8">
                  <c:v>0.99948646301151767</c:v>
                </c:pt>
                <c:pt idx="9">
                  <c:v>0.99950393735778531</c:v>
                </c:pt>
                <c:pt idx="10">
                  <c:v>0.99954921227068727</c:v>
                </c:pt>
                <c:pt idx="11">
                  <c:v>0.99965438963449427</c:v>
                </c:pt>
                <c:pt idx="12">
                  <c:v>0.99980925287863165</c:v>
                </c:pt>
                <c:pt idx="13">
                  <c:v>0.99983942107969881</c:v>
                </c:pt>
                <c:pt idx="14">
                  <c:v>0.9999232947935176</c:v>
                </c:pt>
                <c:pt idx="15">
                  <c:v>0.99996220214168663</c:v>
                </c:pt>
                <c:pt idx="16">
                  <c:v>1.0000519921258078</c:v>
                </c:pt>
                <c:pt idx="17">
                  <c:v>1.0001866832487587</c:v>
                </c:pt>
                <c:pt idx="18">
                  <c:v>1.0003068022604846</c:v>
                </c:pt>
                <c:pt idx="19">
                  <c:v>1.0005529554247936</c:v>
                </c:pt>
                <c:pt idx="20">
                  <c:v>1.0006420561223097</c:v>
                </c:pt>
                <c:pt idx="21">
                  <c:v>1.0007568682381189</c:v>
                </c:pt>
                <c:pt idx="22">
                  <c:v>1.0009146870709837</c:v>
                </c:pt>
                <c:pt idx="23">
                  <c:v>1.0010591035407841</c:v>
                </c:pt>
                <c:pt idx="24">
                  <c:v>1.001159032951737</c:v>
                </c:pt>
                <c:pt idx="25">
                  <c:v>1.0014187546821127</c:v>
                </c:pt>
                <c:pt idx="26">
                  <c:v>1.0017590517385897</c:v>
                </c:pt>
                <c:pt idx="27">
                  <c:v>1.0019201412605463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B5-CC42-9322-329A3389217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summary!$W$59:$W$89</c:f>
              <c:numCache>
                <c:formatCode>General</c:formatCode>
                <c:ptCount val="31"/>
                <c:pt idx="0">
                  <c:v>0</c:v>
                </c:pt>
                <c:pt idx="1">
                  <c:v>1.3557483731019523E-2</c:v>
                </c:pt>
                <c:pt idx="2">
                  <c:v>2.7114967462039046E-2</c:v>
                </c:pt>
                <c:pt idx="3">
                  <c:v>4.0672451193058567E-2</c:v>
                </c:pt>
                <c:pt idx="4">
                  <c:v>5.4229934924078092E-2</c:v>
                </c:pt>
                <c:pt idx="5">
                  <c:v>6.7787418655097617E-2</c:v>
                </c:pt>
                <c:pt idx="6">
                  <c:v>8.1344902386117135E-2</c:v>
                </c:pt>
                <c:pt idx="7">
                  <c:v>9.4902386117136653E-2</c:v>
                </c:pt>
                <c:pt idx="8">
                  <c:v>0.10845986984815618</c:v>
                </c:pt>
                <c:pt idx="9">
                  <c:v>0.1220173535791757</c:v>
                </c:pt>
                <c:pt idx="10">
                  <c:v>0.13557483731019523</c:v>
                </c:pt>
                <c:pt idx="11">
                  <c:v>0.14913232104121474</c:v>
                </c:pt>
                <c:pt idx="12">
                  <c:v>0.16268980477223427</c:v>
                </c:pt>
                <c:pt idx="13">
                  <c:v>0.1762472885032538</c:v>
                </c:pt>
                <c:pt idx="14">
                  <c:v>0.18980477223427331</c:v>
                </c:pt>
                <c:pt idx="15">
                  <c:v>0.20336225596529284</c:v>
                </c:pt>
                <c:pt idx="16">
                  <c:v>0.21691973969631237</c:v>
                </c:pt>
                <c:pt idx="17">
                  <c:v>0.2304772234273319</c:v>
                </c:pt>
                <c:pt idx="18">
                  <c:v>0.2440347071583514</c:v>
                </c:pt>
                <c:pt idx="19">
                  <c:v>0.25759219088937091</c:v>
                </c:pt>
                <c:pt idx="20">
                  <c:v>0.27114967462039047</c:v>
                </c:pt>
                <c:pt idx="21">
                  <c:v>0.28470715835140997</c:v>
                </c:pt>
                <c:pt idx="22">
                  <c:v>0.29826464208242948</c:v>
                </c:pt>
                <c:pt idx="23">
                  <c:v>0.31182212581344904</c:v>
                </c:pt>
                <c:pt idx="24">
                  <c:v>0.32537960954446854</c:v>
                </c:pt>
                <c:pt idx="25">
                  <c:v>0.33893709327548804</c:v>
                </c:pt>
                <c:pt idx="26">
                  <c:v>0.3524945770065076</c:v>
                </c:pt>
                <c:pt idx="27">
                  <c:v>0.36605206073752711</c:v>
                </c:pt>
                <c:pt idx="28">
                  <c:v>0.37960954446854661</c:v>
                </c:pt>
                <c:pt idx="29">
                  <c:v>0.39316702819956617</c:v>
                </c:pt>
                <c:pt idx="30">
                  <c:v>0.40672451193058567</c:v>
                </c:pt>
              </c:numCache>
            </c:numRef>
          </c:xVal>
          <c:yVal>
            <c:numRef>
              <c:f>summary!$X$59:$X$89</c:f>
              <c:numCache>
                <c:formatCode>General</c:formatCode>
                <c:ptCount val="31"/>
                <c:pt idx="0">
                  <c:v>0.99975257049947275</c:v>
                </c:pt>
                <c:pt idx="1">
                  <c:v>0.99970429804647432</c:v>
                </c:pt>
                <c:pt idx="2">
                  <c:v>0.99969648902616948</c:v>
                </c:pt>
                <c:pt idx="3">
                  <c:v>0.99967496393380473</c:v>
                </c:pt>
                <c:pt idx="4">
                  <c:v>0.99976350160617133</c:v>
                </c:pt>
                <c:pt idx="5">
                  <c:v>0.9997797986161252</c:v>
                </c:pt>
                <c:pt idx="6">
                  <c:v>0.99974205714651676</c:v>
                </c:pt>
                <c:pt idx="7">
                  <c:v>0.99980119104717979</c:v>
                </c:pt>
                <c:pt idx="8">
                  <c:v>0.99984178509902288</c:v>
                </c:pt>
                <c:pt idx="9">
                  <c:v>0.99989293377346677</c:v>
                </c:pt>
                <c:pt idx="10">
                  <c:v>0.99988037336112889</c:v>
                </c:pt>
                <c:pt idx="11">
                  <c:v>0.99992730077939573</c:v>
                </c:pt>
                <c:pt idx="12">
                  <c:v>1.0000250353654601</c:v>
                </c:pt>
                <c:pt idx="13">
                  <c:v>1.0000312861727092</c:v>
                </c:pt>
                <c:pt idx="14">
                  <c:v>1.0001586110691185</c:v>
                </c:pt>
                <c:pt idx="15">
                  <c:v>1.0001611111660085</c:v>
                </c:pt>
                <c:pt idx="16">
                  <c:v>1.0002698335015661</c:v>
                </c:pt>
                <c:pt idx="17">
                  <c:v>1.0003449359585335</c:v>
                </c:pt>
                <c:pt idx="18">
                  <c:v>1.0004905952501773</c:v>
                </c:pt>
                <c:pt idx="19">
                  <c:v>1.0005236401368811</c:v>
                </c:pt>
                <c:pt idx="20">
                  <c:v>1.0005981263923753</c:v>
                </c:pt>
                <c:pt idx="21">
                  <c:v>1.0007042090381966</c:v>
                </c:pt>
                <c:pt idx="22">
                  <c:v>1.0008317626620351</c:v>
                </c:pt>
                <c:pt idx="23">
                  <c:v>1.000958831571674</c:v>
                </c:pt>
                <c:pt idx="24">
                  <c:v>1.0010420946864533</c:v>
                </c:pt>
                <c:pt idx="25">
                  <c:v>1.0012584814056082</c:v>
                </c:pt>
                <c:pt idx="26">
                  <c:v>1.0014205339480744</c:v>
                </c:pt>
                <c:pt idx="27">
                  <c:v>1.0015338442262756</c:v>
                </c:pt>
                <c:pt idx="28">
                  <c:v>1.0016993283831954</c:v>
                </c:pt>
                <c:pt idx="29">
                  <c:v>1.0018586273178223</c:v>
                </c:pt>
                <c:pt idx="30">
                  <c:v>1.0020626583641612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5-CC42-9322-329A3389217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summary!$J$48:$J$65</c:f>
              <c:numCache>
                <c:formatCode>General</c:formatCode>
                <c:ptCount val="18"/>
                <c:pt idx="0">
                  <c:v>0</c:v>
                </c:pt>
                <c:pt idx="1">
                  <c:v>2.5839793281653745E-2</c:v>
                </c:pt>
                <c:pt idx="2">
                  <c:v>5.1679586563307491E-2</c:v>
                </c:pt>
                <c:pt idx="3">
                  <c:v>7.7519379844961239E-2</c:v>
                </c:pt>
                <c:pt idx="4">
                  <c:v>0.10335917312661498</c:v>
                </c:pt>
                <c:pt idx="5">
                  <c:v>0.12919896640826872</c:v>
                </c:pt>
                <c:pt idx="6">
                  <c:v>0.15503875968992248</c:v>
                </c:pt>
                <c:pt idx="7">
                  <c:v>0.18087855297157623</c:v>
                </c:pt>
                <c:pt idx="8">
                  <c:v>0.20671834625322996</c:v>
                </c:pt>
                <c:pt idx="9">
                  <c:v>0.23255813953488372</c:v>
                </c:pt>
                <c:pt idx="10">
                  <c:v>0.25839793281653745</c:v>
                </c:pt>
                <c:pt idx="11">
                  <c:v>0.2842377260981912</c:v>
                </c:pt>
                <c:pt idx="12">
                  <c:v>0.31007751937984496</c:v>
                </c:pt>
                <c:pt idx="13">
                  <c:v>0.33591731266149871</c:v>
                </c:pt>
                <c:pt idx="14">
                  <c:v>0.36175710594315247</c:v>
                </c:pt>
                <c:pt idx="15">
                  <c:v>0.38759689922480622</c:v>
                </c:pt>
                <c:pt idx="16">
                  <c:v>0.41343669250645992</c:v>
                </c:pt>
                <c:pt idx="17">
                  <c:v>0.43927648578811368</c:v>
                </c:pt>
              </c:numCache>
            </c:numRef>
          </c:xVal>
          <c:yVal>
            <c:numRef>
              <c:f>summary!$K$48:$K$65</c:f>
              <c:numCache>
                <c:formatCode>General</c:formatCode>
                <c:ptCount val="18"/>
                <c:pt idx="0">
                  <c:v>0.99701789998160573</c:v>
                </c:pt>
                <c:pt idx="1">
                  <c:v>0.99646928312056104</c:v>
                </c:pt>
                <c:pt idx="2">
                  <c:v>0.99659383093800491</c:v>
                </c:pt>
                <c:pt idx="3">
                  <c:v>0.99681148443721301</c:v>
                </c:pt>
                <c:pt idx="4">
                  <c:v>0.997859200042581</c:v>
                </c:pt>
                <c:pt idx="5">
                  <c:v>0.99790468234590557</c:v>
                </c:pt>
                <c:pt idx="6">
                  <c:v>0.99926247922371703</c:v>
                </c:pt>
                <c:pt idx="7">
                  <c:v>0.99909253161774314</c:v>
                </c:pt>
                <c:pt idx="8">
                  <c:v>1.0010906185999757</c:v>
                </c:pt>
                <c:pt idx="9">
                  <c:v>1.0018026955216355</c:v>
                </c:pt>
                <c:pt idx="10">
                  <c:v>1.0039043914771215</c:v>
                </c:pt>
                <c:pt idx="11">
                  <c:v>1.005232513340006</c:v>
                </c:pt>
                <c:pt idx="12">
                  <c:v>1.0064353585967667</c:v>
                </c:pt>
                <c:pt idx="13">
                  <c:v>1.0084786492804112</c:v>
                </c:pt>
                <c:pt idx="14">
                  <c:v>1.0107840918338087</c:v>
                </c:pt>
                <c:pt idx="15">
                  <c:v>1.0130237911670399</c:v>
                </c:pt>
                <c:pt idx="16">
                  <c:v>1.0148680356038398</c:v>
                </c:pt>
                <c:pt idx="17">
                  <c:v>1.0183102472459462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B5-CC42-9322-329A3389217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summary!$W$36:$W$54</c:f>
              <c:numCache>
                <c:formatCode>General</c:formatCode>
                <c:ptCount val="19"/>
                <c:pt idx="0">
                  <c:v>0</c:v>
                </c:pt>
                <c:pt idx="1">
                  <c:v>3.6968576709796676E-2</c:v>
                </c:pt>
                <c:pt idx="2">
                  <c:v>7.3937153419593352E-2</c:v>
                </c:pt>
                <c:pt idx="3">
                  <c:v>0.11090573012939002</c:v>
                </c:pt>
                <c:pt idx="4">
                  <c:v>0.1478743068391867</c:v>
                </c:pt>
                <c:pt idx="5">
                  <c:v>0.18484288354898337</c:v>
                </c:pt>
                <c:pt idx="6">
                  <c:v>0.22181146025878004</c:v>
                </c:pt>
                <c:pt idx="7">
                  <c:v>0.25878003696857671</c:v>
                </c:pt>
                <c:pt idx="8">
                  <c:v>0.29574861367837341</c:v>
                </c:pt>
                <c:pt idx="9">
                  <c:v>0.33271719038817005</c:v>
                </c:pt>
                <c:pt idx="10">
                  <c:v>0.36968576709796674</c:v>
                </c:pt>
                <c:pt idx="11">
                  <c:v>0.40665434380776339</c:v>
                </c:pt>
                <c:pt idx="12">
                  <c:v>0.44362292051756008</c:v>
                </c:pt>
                <c:pt idx="13">
                  <c:v>0.48059149722735672</c:v>
                </c:pt>
                <c:pt idx="14">
                  <c:v>0.51756007393715342</c:v>
                </c:pt>
                <c:pt idx="15">
                  <c:v>0.55452865064695012</c:v>
                </c:pt>
                <c:pt idx="16">
                  <c:v>0.59149722735674681</c:v>
                </c:pt>
                <c:pt idx="17">
                  <c:v>0.6284658040665434</c:v>
                </c:pt>
                <c:pt idx="18">
                  <c:v>0.6654343807763401</c:v>
                </c:pt>
              </c:numCache>
            </c:numRef>
          </c:xVal>
          <c:yVal>
            <c:numRef>
              <c:f>summary!$X$36:$X$54</c:f>
              <c:numCache>
                <c:formatCode>General</c:formatCode>
                <c:ptCount val="19"/>
                <c:pt idx="0">
                  <c:v>0.99782305998347876</c:v>
                </c:pt>
                <c:pt idx="1">
                  <c:v>0.9973347812660095</c:v>
                </c:pt>
                <c:pt idx="2">
                  <c:v>0.99797876713179146</c:v>
                </c:pt>
                <c:pt idx="3">
                  <c:v>0.9984247329602649</c:v>
                </c:pt>
                <c:pt idx="4">
                  <c:v>0.99938337598420068</c:v>
                </c:pt>
                <c:pt idx="5">
                  <c:v>1.0002805858811956</c:v>
                </c:pt>
                <c:pt idx="6">
                  <c:v>1.0016853603120797</c:v>
                </c:pt>
                <c:pt idx="7">
                  <c:v>1.0028868363244652</c:v>
                </c:pt>
                <c:pt idx="8">
                  <c:v>1.0044777334910637</c:v>
                </c:pt>
                <c:pt idx="9">
                  <c:v>1.0063171042919647</c:v>
                </c:pt>
                <c:pt idx="10">
                  <c:v>1.0082157490816419</c:v>
                </c:pt>
                <c:pt idx="11">
                  <c:v>1.0111046736031275</c:v>
                </c:pt>
                <c:pt idx="12">
                  <c:v>1.0134320578120319</c:v>
                </c:pt>
                <c:pt idx="13">
                  <c:v>1.0165321576403821</c:v>
                </c:pt>
                <c:pt idx="14">
                  <c:v>1.019434562732545</c:v>
                </c:pt>
                <c:pt idx="15">
                  <c:v>1.0235391331436299</c:v>
                </c:pt>
                <c:pt idx="16">
                  <c:v>1.027213897148437</c:v>
                </c:pt>
                <c:pt idx="17">
                  <c:v>1.0304923058017303</c:v>
                </c:pt>
                <c:pt idx="18">
                  <c:v>1.0346113035488587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B5-CC42-9322-329A3389217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summary!$J$13:$J$43</c:f>
              <c:numCache>
                <c:formatCode>General</c:formatCode>
                <c:ptCount val="31"/>
                <c:pt idx="0">
                  <c:v>0</c:v>
                </c:pt>
                <c:pt idx="1">
                  <c:v>2.0920502092050208E-2</c:v>
                </c:pt>
                <c:pt idx="2">
                  <c:v>4.1841004184100417E-2</c:v>
                </c:pt>
                <c:pt idx="3">
                  <c:v>6.2761506276150625E-2</c:v>
                </c:pt>
                <c:pt idx="4">
                  <c:v>8.3682008368200833E-2</c:v>
                </c:pt>
                <c:pt idx="5">
                  <c:v>0.10460251046025104</c:v>
                </c:pt>
                <c:pt idx="6">
                  <c:v>0.12552301255230125</c:v>
                </c:pt>
                <c:pt idx="7">
                  <c:v>0.14644351464435146</c:v>
                </c:pt>
                <c:pt idx="8">
                  <c:v>0.16736401673640167</c:v>
                </c:pt>
                <c:pt idx="9">
                  <c:v>0.18828451882845187</c:v>
                </c:pt>
                <c:pt idx="10">
                  <c:v>0.20920502092050208</c:v>
                </c:pt>
                <c:pt idx="11">
                  <c:v>0.23012552301255229</c:v>
                </c:pt>
                <c:pt idx="12">
                  <c:v>0.2510460251046025</c:v>
                </c:pt>
                <c:pt idx="13">
                  <c:v>0.27196652719665271</c:v>
                </c:pt>
                <c:pt idx="14">
                  <c:v>0.29288702928870292</c:v>
                </c:pt>
                <c:pt idx="15">
                  <c:v>0.31380753138075312</c:v>
                </c:pt>
                <c:pt idx="16">
                  <c:v>0.33472803347280333</c:v>
                </c:pt>
                <c:pt idx="17">
                  <c:v>0.35564853556485354</c:v>
                </c:pt>
                <c:pt idx="18">
                  <c:v>0.37656903765690375</c:v>
                </c:pt>
                <c:pt idx="19">
                  <c:v>0.39748953974895396</c:v>
                </c:pt>
                <c:pt idx="20">
                  <c:v>0.41841004184100417</c:v>
                </c:pt>
                <c:pt idx="21">
                  <c:v>0.43933054393305437</c:v>
                </c:pt>
                <c:pt idx="22">
                  <c:v>0.46025104602510458</c:v>
                </c:pt>
                <c:pt idx="23">
                  <c:v>0.48117154811715479</c:v>
                </c:pt>
                <c:pt idx="24">
                  <c:v>0.502092050209205</c:v>
                </c:pt>
                <c:pt idx="25">
                  <c:v>0.52301255230125521</c:v>
                </c:pt>
                <c:pt idx="26">
                  <c:v>0.54393305439330542</c:v>
                </c:pt>
                <c:pt idx="27">
                  <c:v>0.56485355648535562</c:v>
                </c:pt>
                <c:pt idx="28">
                  <c:v>0.58577405857740583</c:v>
                </c:pt>
                <c:pt idx="29">
                  <c:v>0.60669456066945604</c:v>
                </c:pt>
                <c:pt idx="30">
                  <c:v>0.62761506276150625</c:v>
                </c:pt>
              </c:numCache>
            </c:numRef>
          </c:xVal>
          <c:yVal>
            <c:numRef>
              <c:f>summary!$K$13:$K$43</c:f>
              <c:numCache>
                <c:formatCode>General</c:formatCode>
                <c:ptCount val="31"/>
                <c:pt idx="0">
                  <c:v>0.9932624037378277</c:v>
                </c:pt>
                <c:pt idx="1">
                  <c:v>0.99388319245827883</c:v>
                </c:pt>
                <c:pt idx="2">
                  <c:v>0.9932871264094536</c:v>
                </c:pt>
                <c:pt idx="3">
                  <c:v>0.99404589813219502</c:v>
                </c:pt>
                <c:pt idx="4">
                  <c:v>0.99347641244101415</c:v>
                </c:pt>
                <c:pt idx="5">
                  <c:v>0.99560986037978938</c:v>
                </c:pt>
                <c:pt idx="6">
                  <c:v>0.99689836545485111</c:v>
                </c:pt>
                <c:pt idx="7">
                  <c:v>0.99613768189721119</c:v>
                </c:pt>
                <c:pt idx="8">
                  <c:v>0.99836318297753135</c:v>
                </c:pt>
                <c:pt idx="9">
                  <c:v>1.0006115942933971</c:v>
                </c:pt>
                <c:pt idx="10">
                  <c:v>1.0004923619536361</c:v>
                </c:pt>
                <c:pt idx="11">
                  <c:v>1.0025653742373295</c:v>
                </c:pt>
                <c:pt idx="12">
                  <c:v>1.0027555702721656</c:v>
                </c:pt>
                <c:pt idx="13">
                  <c:v>1.005025456873706</c:v>
                </c:pt>
                <c:pt idx="14">
                  <c:v>1.0065982406299039</c:v>
                </c:pt>
                <c:pt idx="15">
                  <c:v>1.0076574926771373</c:v>
                </c:pt>
                <c:pt idx="16">
                  <c:v>1.0094193817927124</c:v>
                </c:pt>
                <c:pt idx="17">
                  <c:v>1.0104256192019756</c:v>
                </c:pt>
                <c:pt idx="18">
                  <c:v>1.0124218834782037</c:v>
                </c:pt>
                <c:pt idx="19">
                  <c:v>1.0147000603178624</c:v>
                </c:pt>
                <c:pt idx="20">
                  <c:v>1.0168429502981216</c:v>
                </c:pt>
                <c:pt idx="21">
                  <c:v>1.0197885389265513</c:v>
                </c:pt>
                <c:pt idx="22">
                  <c:v>1.0218002859517368</c:v>
                </c:pt>
                <c:pt idx="23">
                  <c:v>1.0259630504665869</c:v>
                </c:pt>
                <c:pt idx="24">
                  <c:v>1.0270444480954786</c:v>
                </c:pt>
                <c:pt idx="25">
                  <c:v>1.0290119397805946</c:v>
                </c:pt>
                <c:pt idx="26">
                  <c:v>1.032249753527021</c:v>
                </c:pt>
                <c:pt idx="27">
                  <c:v>1.0349829335239167</c:v>
                </c:pt>
                <c:pt idx="28">
                  <c:v>1.0382876897627638</c:v>
                </c:pt>
                <c:pt idx="29">
                  <c:v>1.0424625570027066</c:v>
                </c:pt>
                <c:pt idx="30">
                  <c:v>1.0456606435420499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B5-CC42-9322-329A3389217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summary!$W$13:$W$31</c:f>
              <c:numCache>
                <c:formatCode>General</c:formatCode>
                <c:ptCount val="19"/>
                <c:pt idx="0">
                  <c:v>0</c:v>
                </c:pt>
                <c:pt idx="1">
                  <c:v>2.8089887640449437E-2</c:v>
                </c:pt>
                <c:pt idx="2">
                  <c:v>5.6179775280898875E-2</c:v>
                </c:pt>
                <c:pt idx="3">
                  <c:v>8.4269662921348312E-2</c:v>
                </c:pt>
                <c:pt idx="4">
                  <c:v>0.11235955056179775</c:v>
                </c:pt>
                <c:pt idx="5">
                  <c:v>0.1404494382022472</c:v>
                </c:pt>
                <c:pt idx="6">
                  <c:v>0.16853932584269662</c:v>
                </c:pt>
                <c:pt idx="7">
                  <c:v>0.19662921348314608</c:v>
                </c:pt>
                <c:pt idx="8">
                  <c:v>0.2247191011235955</c:v>
                </c:pt>
                <c:pt idx="9">
                  <c:v>0.25280898876404495</c:v>
                </c:pt>
                <c:pt idx="10">
                  <c:v>0.2808988764044944</c:v>
                </c:pt>
                <c:pt idx="11">
                  <c:v>0.3089887640449438</c:v>
                </c:pt>
                <c:pt idx="12">
                  <c:v>0.33707865168539325</c:v>
                </c:pt>
                <c:pt idx="13">
                  <c:v>0.3651685393258427</c:v>
                </c:pt>
                <c:pt idx="14">
                  <c:v>0.39325842696629215</c:v>
                </c:pt>
                <c:pt idx="15">
                  <c:v>0.42134831460674155</c:v>
                </c:pt>
                <c:pt idx="16">
                  <c:v>0.449438202247191</c:v>
                </c:pt>
                <c:pt idx="17">
                  <c:v>0.47752808988764045</c:v>
                </c:pt>
                <c:pt idx="18">
                  <c:v>0.5056179775280899</c:v>
                </c:pt>
              </c:numCache>
            </c:numRef>
          </c:xVal>
          <c:yVal>
            <c:numRef>
              <c:f>summary!$X$13:$X$31</c:f>
              <c:numCache>
                <c:formatCode>General</c:formatCode>
                <c:ptCount val="19"/>
                <c:pt idx="0">
                  <c:v>0.99822117504421759</c:v>
                </c:pt>
                <c:pt idx="1">
                  <c:v>0.99729371355123109</c:v>
                </c:pt>
                <c:pt idx="2">
                  <c:v>0.9978652845332171</c:v>
                </c:pt>
                <c:pt idx="3">
                  <c:v>0.99799709173930573</c:v>
                </c:pt>
                <c:pt idx="4">
                  <c:v>0.99891325854777158</c:v>
                </c:pt>
                <c:pt idx="5">
                  <c:v>0.99926543243034016</c:v>
                </c:pt>
                <c:pt idx="6">
                  <c:v>0.99970232917469315</c:v>
                </c:pt>
                <c:pt idx="7">
                  <c:v>1.0002716402336622</c:v>
                </c:pt>
                <c:pt idx="8">
                  <c:v>1.0007061714775889</c:v>
                </c:pt>
                <c:pt idx="9">
                  <c:v>1.0013931626973487</c:v>
                </c:pt>
                <c:pt idx="10">
                  <c:v>1.0027910189740812</c:v>
                </c:pt>
                <c:pt idx="11">
                  <c:v>1.0036442437401685</c:v>
                </c:pt>
                <c:pt idx="12">
                  <c:v>1.0043939328139684</c:v>
                </c:pt>
                <c:pt idx="13">
                  <c:v>1.0059178105161077</c:v>
                </c:pt>
                <c:pt idx="14">
                  <c:v>1.0064901467077023</c:v>
                </c:pt>
                <c:pt idx="15">
                  <c:v>1.0078549919134339</c:v>
                </c:pt>
                <c:pt idx="16">
                  <c:v>1.0093849859384521</c:v>
                </c:pt>
                <c:pt idx="17">
                  <c:v>1.0111182592650583</c:v>
                </c:pt>
                <c:pt idx="18">
                  <c:v>1.012371785015679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B5-CC42-9322-329A3389217F}"/>
            </c:ext>
          </c:extLst>
        </c:ser>
        <c:ser>
          <c:idx val="8"/>
          <c:order val="8"/>
          <c:spPr>
            <a:ln w="1270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summary!$Q$128:$Q$135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summary!$R$128:$R$135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B5-CC42-9322-329A3389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871920"/>
        <c:axId val="1113655808"/>
      </c:scatterChart>
      <c:valAx>
        <c:axId val="1154871920"/>
        <c:scaling>
          <c:orientation val="minMax"/>
          <c:max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Xe/Vac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55808"/>
        <c:crosses val="autoZero"/>
        <c:crossBetween val="midCat"/>
      </c:valAx>
      <c:valAx>
        <c:axId val="111365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V/V0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719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summary!$T$128:$T$135</c:f>
              <c:numCache>
                <c:formatCode>General</c:formatCode>
                <c:ptCount val="8"/>
                <c:pt idx="0">
                  <c:v>10.199999999999999</c:v>
                </c:pt>
                <c:pt idx="1">
                  <c:v>11.9</c:v>
                </c:pt>
                <c:pt idx="2">
                  <c:v>13.6</c:v>
                </c:pt>
                <c:pt idx="3">
                  <c:v>15.299999999999999</c:v>
                </c:pt>
                <c:pt idx="4">
                  <c:v>20.399999999999999</c:v>
                </c:pt>
                <c:pt idx="5">
                  <c:v>27.2</c:v>
                </c:pt>
                <c:pt idx="6">
                  <c:v>34</c:v>
                </c:pt>
                <c:pt idx="7">
                  <c:v>47.6</c:v>
                </c:pt>
              </c:numCache>
            </c:numRef>
          </c:xVal>
          <c:yVal>
            <c:numRef>
              <c:f>summary!$U$128:$U$135</c:f>
              <c:numCache>
                <c:formatCode>General</c:formatCode>
                <c:ptCount val="8"/>
                <c:pt idx="0">
                  <c:v>0.18828451882845187</c:v>
                </c:pt>
                <c:pt idx="1">
                  <c:v>0.19662921348314608</c:v>
                </c:pt>
                <c:pt idx="2">
                  <c:v>0.20671834625322996</c:v>
                </c:pt>
                <c:pt idx="3">
                  <c:v>0.18484288354898337</c:v>
                </c:pt>
                <c:pt idx="4">
                  <c:v>0.18411967779056387</c:v>
                </c:pt>
                <c:pt idx="5">
                  <c:v>0.16268980477223427</c:v>
                </c:pt>
                <c:pt idx="6">
                  <c:v>0.1772421127259837</c:v>
                </c:pt>
                <c:pt idx="7">
                  <c:v>0.13980899939774585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1-1248-AA1B-BA4D906F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70128"/>
        <c:axId val="1131171824"/>
      </c:scatterChart>
      <c:valAx>
        <c:axId val="113117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Bubble radius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71824"/>
        <c:crosses val="autoZero"/>
        <c:crossBetween val="midCat"/>
      </c:valAx>
      <c:valAx>
        <c:axId val="113117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Xe/vac ratio at transition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70128"/>
        <c:crosses val="autoZero"/>
        <c:crossBetween val="midCat"/>
      </c:valAx>
      <c:spPr>
        <a:noFill/>
        <a:ln>
          <a:solidFill>
            <a:schemeClr val="accent3">
              <a:lumMod val="6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Sheet2!$H$4:$H$18</c:f>
              <c:numCache>
                <c:formatCode>General</c:formatCode>
                <c:ptCount val="15"/>
                <c:pt idx="0">
                  <c:v>0</c:v>
                </c:pt>
                <c:pt idx="1">
                  <c:v>4.9180327868852458E-2</c:v>
                </c:pt>
                <c:pt idx="2">
                  <c:v>9.8360655737704916E-2</c:v>
                </c:pt>
                <c:pt idx="3">
                  <c:v>0.14754098360655737</c:v>
                </c:pt>
                <c:pt idx="4">
                  <c:v>0.19672131147540983</c:v>
                </c:pt>
                <c:pt idx="5">
                  <c:v>0.24590163934426229</c:v>
                </c:pt>
                <c:pt idx="6">
                  <c:v>0.29508196721311475</c:v>
                </c:pt>
                <c:pt idx="7">
                  <c:v>0.34426229508196721</c:v>
                </c:pt>
                <c:pt idx="8">
                  <c:v>0.39344262295081966</c:v>
                </c:pt>
                <c:pt idx="9">
                  <c:v>0.44262295081967212</c:v>
                </c:pt>
                <c:pt idx="10">
                  <c:v>0.49180327868852458</c:v>
                </c:pt>
                <c:pt idx="11">
                  <c:v>0.54098360655737709</c:v>
                </c:pt>
                <c:pt idx="12">
                  <c:v>0.5901639344262295</c:v>
                </c:pt>
                <c:pt idx="13">
                  <c:v>0.63934426229508201</c:v>
                </c:pt>
                <c:pt idx="14">
                  <c:v>0.68852459016393441</c:v>
                </c:pt>
              </c:numCache>
            </c:numRef>
          </c:xVal>
          <c:yVal>
            <c:numRef>
              <c:f>Sheet2!$I$4:$I$18</c:f>
              <c:numCache>
                <c:formatCode>General</c:formatCode>
                <c:ptCount val="15"/>
                <c:pt idx="0">
                  <c:v>-148.27099799999269</c:v>
                </c:pt>
                <c:pt idx="1">
                  <c:v>-137.67827000000398</c:v>
                </c:pt>
                <c:pt idx="2">
                  <c:v>-95.879560999994283</c:v>
                </c:pt>
                <c:pt idx="3">
                  <c:v>46.406491999994614</c:v>
                </c:pt>
                <c:pt idx="4">
                  <c:v>117.20536599999468</c:v>
                </c:pt>
                <c:pt idx="5">
                  <c:v>190.6619500000088</c:v>
                </c:pt>
                <c:pt idx="6">
                  <c:v>284.93146799999522</c:v>
                </c:pt>
                <c:pt idx="7">
                  <c:v>389.06155800000124</c:v>
                </c:pt>
                <c:pt idx="8">
                  <c:v>481.2218670000002</c:v>
                </c:pt>
                <c:pt idx="9">
                  <c:v>565.58547000000544</c:v>
                </c:pt>
                <c:pt idx="10">
                  <c:v>659.5711089999968</c:v>
                </c:pt>
                <c:pt idx="11">
                  <c:v>803.78832200000761</c:v>
                </c:pt>
                <c:pt idx="12">
                  <c:v>922.87735399999656</c:v>
                </c:pt>
                <c:pt idx="13">
                  <c:v>1132.3670180000045</c:v>
                </c:pt>
                <c:pt idx="14">
                  <c:v>1368.9638470000064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D-5D4B-BE81-D9697C84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50256"/>
        <c:axId val="1183654864"/>
      </c:scatterChart>
      <c:valAx>
        <c:axId val="11836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4864"/>
        <c:crosses val="autoZero"/>
        <c:crossBetween val="midCat"/>
      </c:valAx>
      <c:valAx>
        <c:axId val="118365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Sheet2!$H$23:$H$36</c:f>
              <c:numCache>
                <c:formatCode>General</c:formatCode>
                <c:ptCount val="14"/>
                <c:pt idx="0">
                  <c:v>0</c:v>
                </c:pt>
                <c:pt idx="1">
                  <c:v>3.6496350364963501E-2</c:v>
                </c:pt>
                <c:pt idx="2">
                  <c:v>7.2992700729927001E-2</c:v>
                </c:pt>
                <c:pt idx="3">
                  <c:v>0.10948905109489052</c:v>
                </c:pt>
                <c:pt idx="4">
                  <c:v>0.145985401459854</c:v>
                </c:pt>
                <c:pt idx="5">
                  <c:v>0.18248175182481752</c:v>
                </c:pt>
                <c:pt idx="6">
                  <c:v>0.21897810218978103</c:v>
                </c:pt>
                <c:pt idx="7">
                  <c:v>0.25547445255474455</c:v>
                </c:pt>
                <c:pt idx="8">
                  <c:v>0.29197080291970801</c:v>
                </c:pt>
                <c:pt idx="9">
                  <c:v>0.32846715328467152</c:v>
                </c:pt>
                <c:pt idx="10">
                  <c:v>0.36496350364963503</c:v>
                </c:pt>
                <c:pt idx="11">
                  <c:v>0.40145985401459855</c:v>
                </c:pt>
                <c:pt idx="12">
                  <c:v>0.43795620437956206</c:v>
                </c:pt>
                <c:pt idx="13">
                  <c:v>0.47445255474452552</c:v>
                </c:pt>
              </c:numCache>
            </c:numRef>
          </c:xVal>
          <c:yVal>
            <c:numRef>
              <c:f>Sheet2!$I$23:$I$36</c:f>
              <c:numCache>
                <c:formatCode>General</c:formatCode>
                <c:ptCount val="14"/>
                <c:pt idx="0">
                  <c:v>-479.74056700000074</c:v>
                </c:pt>
                <c:pt idx="1">
                  <c:v>-550.06547400000272</c:v>
                </c:pt>
                <c:pt idx="2">
                  <c:v>-282.82524999999441</c:v>
                </c:pt>
                <c:pt idx="3">
                  <c:v>-183.64207699999679</c:v>
                </c:pt>
                <c:pt idx="4">
                  <c:v>-153.74703199999931</c:v>
                </c:pt>
                <c:pt idx="5">
                  <c:v>27.5501660000009</c:v>
                </c:pt>
                <c:pt idx="6">
                  <c:v>96.970136999996612</c:v>
                </c:pt>
                <c:pt idx="7">
                  <c:v>281.04166600000462</c:v>
                </c:pt>
                <c:pt idx="8">
                  <c:v>506.24061000000802</c:v>
                </c:pt>
                <c:pt idx="9">
                  <c:v>737.81707499999902</c:v>
                </c:pt>
                <c:pt idx="10">
                  <c:v>789.45797000000312</c:v>
                </c:pt>
                <c:pt idx="11">
                  <c:v>983.93601699999999</c:v>
                </c:pt>
                <c:pt idx="12">
                  <c:v>1325.1836800000019</c:v>
                </c:pt>
                <c:pt idx="13">
                  <c:v>1537.826012000005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F-E547-B9B9-387942A5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50256"/>
        <c:axId val="1183654864"/>
      </c:scatterChart>
      <c:valAx>
        <c:axId val="11836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4864"/>
        <c:crosses val="autoZero"/>
        <c:crossBetween val="midCat"/>
      </c:valAx>
      <c:valAx>
        <c:axId val="118365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Sheet1!$C$29:$AG$29</c:f>
              <c:numCache>
                <c:formatCode>General</c:formatCode>
                <c:ptCount val="31"/>
                <c:pt idx="0">
                  <c:v>0</c:v>
                </c:pt>
                <c:pt idx="1">
                  <c:v>2.0920502092050208E-2</c:v>
                </c:pt>
                <c:pt idx="2">
                  <c:v>4.1841004184100417E-2</c:v>
                </c:pt>
                <c:pt idx="3">
                  <c:v>6.2761506276150625E-2</c:v>
                </c:pt>
                <c:pt idx="4">
                  <c:v>8.3682008368200833E-2</c:v>
                </c:pt>
                <c:pt idx="5">
                  <c:v>0.10460251046025104</c:v>
                </c:pt>
                <c:pt idx="6">
                  <c:v>0.12552301255230125</c:v>
                </c:pt>
                <c:pt idx="7">
                  <c:v>0.14644351464435146</c:v>
                </c:pt>
                <c:pt idx="8">
                  <c:v>0.16736401673640167</c:v>
                </c:pt>
                <c:pt idx="9">
                  <c:v>0.18828451882845187</c:v>
                </c:pt>
                <c:pt idx="10">
                  <c:v>0.20920502092050208</c:v>
                </c:pt>
                <c:pt idx="11">
                  <c:v>0.23012552301255229</c:v>
                </c:pt>
                <c:pt idx="12">
                  <c:v>0.2510460251046025</c:v>
                </c:pt>
                <c:pt idx="13">
                  <c:v>0.27196652719665271</c:v>
                </c:pt>
                <c:pt idx="14">
                  <c:v>0.29288702928870292</c:v>
                </c:pt>
                <c:pt idx="15">
                  <c:v>0.31380753138075312</c:v>
                </c:pt>
                <c:pt idx="16">
                  <c:v>0.33472803347280333</c:v>
                </c:pt>
                <c:pt idx="17">
                  <c:v>0.35564853556485354</c:v>
                </c:pt>
                <c:pt idx="18">
                  <c:v>0.37656903765690375</c:v>
                </c:pt>
                <c:pt idx="19">
                  <c:v>0.39748953974895396</c:v>
                </c:pt>
                <c:pt idx="20">
                  <c:v>0.41841004184100417</c:v>
                </c:pt>
                <c:pt idx="21">
                  <c:v>0.43933054393305437</c:v>
                </c:pt>
                <c:pt idx="22">
                  <c:v>0.46025104602510458</c:v>
                </c:pt>
                <c:pt idx="23">
                  <c:v>0.48117154811715479</c:v>
                </c:pt>
                <c:pt idx="24">
                  <c:v>0.502092050209205</c:v>
                </c:pt>
                <c:pt idx="25">
                  <c:v>0.52301255230125521</c:v>
                </c:pt>
                <c:pt idx="26">
                  <c:v>0.54393305439330542</c:v>
                </c:pt>
                <c:pt idx="27">
                  <c:v>0.56485355648535562</c:v>
                </c:pt>
                <c:pt idx="28">
                  <c:v>0.58577405857740583</c:v>
                </c:pt>
                <c:pt idx="29">
                  <c:v>0.60669456066945604</c:v>
                </c:pt>
                <c:pt idx="30">
                  <c:v>0.62761506276150625</c:v>
                </c:pt>
              </c:numCache>
            </c:numRef>
          </c:xVal>
          <c:yVal>
            <c:numRef>
              <c:f>Sheet1!$C$30:$AG$30</c:f>
              <c:numCache>
                <c:formatCode>General</c:formatCode>
                <c:ptCount val="31"/>
                <c:pt idx="0">
                  <c:v>0</c:v>
                </c:pt>
                <c:pt idx="1">
                  <c:v>4.0270259999997506</c:v>
                </c:pt>
                <c:pt idx="2">
                  <c:v>1.0539410000019416</c:v>
                </c:pt>
                <c:pt idx="3">
                  <c:v>3.1896879999985686</c:v>
                </c:pt>
                <c:pt idx="4">
                  <c:v>2.0195459999995364</c:v>
                </c:pt>
                <c:pt idx="5">
                  <c:v>1.6746160000002419</c:v>
                </c:pt>
                <c:pt idx="6">
                  <c:v>5.1734299999989162</c:v>
                </c:pt>
                <c:pt idx="7">
                  <c:v>8.4925599999987753</c:v>
                </c:pt>
                <c:pt idx="8">
                  <c:v>9.3221420000008948</c:v>
                </c:pt>
                <c:pt idx="9">
                  <c:v>15.475074000001769</c:v>
                </c:pt>
                <c:pt idx="10">
                  <c:v>15.078733999998803</c:v>
                </c:pt>
                <c:pt idx="11">
                  <c:v>21.909207000000606</c:v>
                </c:pt>
                <c:pt idx="12">
                  <c:v>23.058225000000675</c:v>
                </c:pt>
                <c:pt idx="13">
                  <c:v>27.513202000001911</c:v>
                </c:pt>
                <c:pt idx="14">
                  <c:v>36.342193000000407</c:v>
                </c:pt>
                <c:pt idx="15">
                  <c:v>43.872495999999956</c:v>
                </c:pt>
                <c:pt idx="16">
                  <c:v>46.526426000000356</c:v>
                </c:pt>
                <c:pt idx="17">
                  <c:v>54.843580000000657</c:v>
                </c:pt>
                <c:pt idx="18">
                  <c:v>58.528059000000212</c:v>
                </c:pt>
                <c:pt idx="19">
                  <c:v>69.670748000000458</c:v>
                </c:pt>
                <c:pt idx="20">
                  <c:v>77.342513999999937</c:v>
                </c:pt>
                <c:pt idx="21">
                  <c:v>86.724708000001556</c:v>
                </c:pt>
                <c:pt idx="22">
                  <c:v>95.702062000000296</c:v>
                </c:pt>
                <c:pt idx="23">
                  <c:v>110.82049700000061</c:v>
                </c:pt>
                <c:pt idx="24">
                  <c:v>117.3451270000005</c:v>
                </c:pt>
                <c:pt idx="25">
                  <c:v>127.58079500000167</c:v>
                </c:pt>
                <c:pt idx="26">
                  <c:v>141.25454600000012</c:v>
                </c:pt>
                <c:pt idx="27">
                  <c:v>148.08635499999946</c:v>
                </c:pt>
                <c:pt idx="28">
                  <c:v>158.10278200000175</c:v>
                </c:pt>
                <c:pt idx="29">
                  <c:v>170.45704100000148</c:v>
                </c:pt>
                <c:pt idx="30">
                  <c:v>176.61085499999899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7-F642-A7BD-08A02B524C21}"/>
            </c:ext>
          </c:extLst>
        </c:ser>
        <c:ser>
          <c:idx val="1"/>
          <c:order val="1"/>
          <c:tx>
            <c:v>137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Sheet1!$C$38:$U$38</c:f>
              <c:numCache>
                <c:formatCode>General</c:formatCode>
                <c:ptCount val="19"/>
                <c:pt idx="0">
                  <c:v>0</c:v>
                </c:pt>
                <c:pt idx="1">
                  <c:v>3.6496350364963501E-2</c:v>
                </c:pt>
                <c:pt idx="2">
                  <c:v>7.2992700729927001E-2</c:v>
                </c:pt>
                <c:pt idx="3">
                  <c:v>0.10948905109489052</c:v>
                </c:pt>
                <c:pt idx="4">
                  <c:v>0.145985401459854</c:v>
                </c:pt>
                <c:pt idx="5">
                  <c:v>0.18248175182481752</c:v>
                </c:pt>
                <c:pt idx="6">
                  <c:v>0.21897810218978103</c:v>
                </c:pt>
                <c:pt idx="7">
                  <c:v>0.25547445255474455</c:v>
                </c:pt>
                <c:pt idx="8">
                  <c:v>0.29197080291970801</c:v>
                </c:pt>
                <c:pt idx="9">
                  <c:v>0.32846715328467152</c:v>
                </c:pt>
                <c:pt idx="10">
                  <c:v>0.36496350364963503</c:v>
                </c:pt>
                <c:pt idx="11">
                  <c:v>0.40145985401459855</c:v>
                </c:pt>
                <c:pt idx="12">
                  <c:v>0.43795620437956206</c:v>
                </c:pt>
                <c:pt idx="13">
                  <c:v>0.47445255474452552</c:v>
                </c:pt>
                <c:pt idx="14">
                  <c:v>0.51094890510948909</c:v>
                </c:pt>
                <c:pt idx="15">
                  <c:v>0.54744525547445255</c:v>
                </c:pt>
                <c:pt idx="16">
                  <c:v>0.58394160583941601</c:v>
                </c:pt>
                <c:pt idx="17">
                  <c:v>0.62043795620437958</c:v>
                </c:pt>
                <c:pt idx="18">
                  <c:v>0.65693430656934304</c:v>
                </c:pt>
              </c:numCache>
            </c:numRef>
          </c:xVal>
          <c:yVal>
            <c:numRef>
              <c:f>Sheet1!$C$39:$U$39</c:f>
              <c:numCache>
                <c:formatCode>General</c:formatCode>
                <c:ptCount val="19"/>
                <c:pt idx="0">
                  <c:v>0</c:v>
                </c:pt>
                <c:pt idx="1">
                  <c:v>2.0162980000022799</c:v>
                </c:pt>
                <c:pt idx="2">
                  <c:v>-0.88581300000078045</c:v>
                </c:pt>
                <c:pt idx="3">
                  <c:v>2.0762470000008761</c:v>
                </c:pt>
                <c:pt idx="4">
                  <c:v>6.9623140000003332</c:v>
                </c:pt>
                <c:pt idx="5">
                  <c:v>8.1578580000023067</c:v>
                </c:pt>
                <c:pt idx="6">
                  <c:v>10.19065000000046</c:v>
                </c:pt>
                <c:pt idx="7">
                  <c:v>18.693795999999566</c:v>
                </c:pt>
                <c:pt idx="8">
                  <c:v>23.119758000000729</c:v>
                </c:pt>
                <c:pt idx="9">
                  <c:v>28.668297000000166</c:v>
                </c:pt>
                <c:pt idx="10">
                  <c:v>39.199070999999094</c:v>
                </c:pt>
                <c:pt idx="11">
                  <c:v>45.717101000002003</c:v>
                </c:pt>
                <c:pt idx="12">
                  <c:v>58.359969000001001</c:v>
                </c:pt>
                <c:pt idx="13">
                  <c:v>63.344767000002321</c:v>
                </c:pt>
                <c:pt idx="14">
                  <c:v>71.236450000000332</c:v>
                </c:pt>
                <c:pt idx="15">
                  <c:v>83.074445000002015</c:v>
                </c:pt>
                <c:pt idx="16">
                  <c:v>96.771083999999973</c:v>
                </c:pt>
                <c:pt idx="17">
                  <c:v>111.25436600000103</c:v>
                </c:pt>
                <c:pt idx="18">
                  <c:v>127.52998999999909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47-F642-A7BD-08A02B524C21}"/>
            </c:ext>
          </c:extLst>
        </c:ser>
        <c:ser>
          <c:idx val="4"/>
          <c:order val="2"/>
          <c:tx>
            <c:v>61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Sheet1!$C$51:$R$51</c:f>
              <c:numCache>
                <c:formatCode>General</c:formatCode>
                <c:ptCount val="16"/>
                <c:pt idx="0">
                  <c:v>0</c:v>
                </c:pt>
                <c:pt idx="1">
                  <c:v>4.9180327868852458E-2</c:v>
                </c:pt>
                <c:pt idx="2">
                  <c:v>9.8360655737704916E-2</c:v>
                </c:pt>
                <c:pt idx="3">
                  <c:v>0.14754098360655737</c:v>
                </c:pt>
                <c:pt idx="4">
                  <c:v>0.19672131147540983</c:v>
                </c:pt>
                <c:pt idx="5">
                  <c:v>0.24590163934426229</c:v>
                </c:pt>
                <c:pt idx="6">
                  <c:v>0.29508196721311475</c:v>
                </c:pt>
                <c:pt idx="7">
                  <c:v>0.34426229508196721</c:v>
                </c:pt>
                <c:pt idx="8">
                  <c:v>0.39344262295081966</c:v>
                </c:pt>
                <c:pt idx="9">
                  <c:v>0.44262295081967212</c:v>
                </c:pt>
                <c:pt idx="10">
                  <c:v>0.49180327868852458</c:v>
                </c:pt>
                <c:pt idx="11">
                  <c:v>0.54098360655737709</c:v>
                </c:pt>
                <c:pt idx="12">
                  <c:v>0.5901639344262295</c:v>
                </c:pt>
                <c:pt idx="13">
                  <c:v>0.63934426229508201</c:v>
                </c:pt>
                <c:pt idx="14">
                  <c:v>0.68852459016393441</c:v>
                </c:pt>
                <c:pt idx="15">
                  <c:v>0.73770491803278693</c:v>
                </c:pt>
              </c:numCache>
            </c:numRef>
          </c:xVal>
          <c:yVal>
            <c:numRef>
              <c:f>Sheet1!$C$52:$R$52</c:f>
              <c:numCache>
                <c:formatCode>General</c:formatCode>
                <c:ptCount val="16"/>
                <c:pt idx="0">
                  <c:v>0</c:v>
                </c:pt>
                <c:pt idx="1">
                  <c:v>4.4971829999994952</c:v>
                </c:pt>
                <c:pt idx="2">
                  <c:v>3.978664000002027</c:v>
                </c:pt>
                <c:pt idx="3">
                  <c:v>5.9129979999997886</c:v>
                </c:pt>
                <c:pt idx="4">
                  <c:v>8.5432870000004186</c:v>
                </c:pt>
                <c:pt idx="5">
                  <c:v>11.801002000000153</c:v>
                </c:pt>
                <c:pt idx="6">
                  <c:v>13.632852000002458</c:v>
                </c:pt>
                <c:pt idx="7">
                  <c:v>22.354258999999729</c:v>
                </c:pt>
                <c:pt idx="8">
                  <c:v>22.647506000001158</c:v>
                </c:pt>
                <c:pt idx="9">
                  <c:v>32.671501000000717</c:v>
                </c:pt>
                <c:pt idx="10">
                  <c:v>37.483932000002824</c:v>
                </c:pt>
                <c:pt idx="11">
                  <c:v>44.885968000002322</c:v>
                </c:pt>
                <c:pt idx="12">
                  <c:v>51.229789000000892</c:v>
                </c:pt>
                <c:pt idx="13">
                  <c:v>61.836437000001752</c:v>
                </c:pt>
                <c:pt idx="14">
                  <c:v>71.828610000000481</c:v>
                </c:pt>
                <c:pt idx="15">
                  <c:v>75.376983000001928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47-F642-A7BD-08A02B524C21}"/>
            </c:ext>
          </c:extLst>
        </c:ser>
        <c:ser>
          <c:idx val="5"/>
          <c:order val="3"/>
          <c:tx>
            <c:v>28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Sheet1!$C$63:$W$63</c:f>
              <c:numCache>
                <c:formatCode>General</c:formatCode>
                <c:ptCount val="21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</c:numCache>
            </c:numRef>
          </c:xVal>
          <c:yVal>
            <c:numRef>
              <c:f>Sheet1!$C$64:$W$64</c:f>
              <c:numCache>
                <c:formatCode>General</c:formatCode>
                <c:ptCount val="21"/>
                <c:pt idx="0">
                  <c:v>0</c:v>
                </c:pt>
                <c:pt idx="1">
                  <c:v>-1.7929700000022422</c:v>
                </c:pt>
                <c:pt idx="2">
                  <c:v>-3.2663610000017798</c:v>
                </c:pt>
                <c:pt idx="3">
                  <c:v>-1.9387310000020079</c:v>
                </c:pt>
                <c:pt idx="4">
                  <c:v>1.8552679999993416</c:v>
                </c:pt>
                <c:pt idx="5">
                  <c:v>4.8396689999972295</c:v>
                </c:pt>
                <c:pt idx="6">
                  <c:v>4.9487719999997353</c:v>
                </c:pt>
                <c:pt idx="7">
                  <c:v>4.5628499999984342</c:v>
                </c:pt>
                <c:pt idx="8">
                  <c:v>8.1921409999995376</c:v>
                </c:pt>
                <c:pt idx="9">
                  <c:v>10.022733999998309</c:v>
                </c:pt>
                <c:pt idx="10">
                  <c:v>10.908329999998386</c:v>
                </c:pt>
                <c:pt idx="11">
                  <c:v>17.147177999999258</c:v>
                </c:pt>
                <c:pt idx="12">
                  <c:v>16.444275999998354</c:v>
                </c:pt>
                <c:pt idx="13">
                  <c:v>17.442345999999816</c:v>
                </c:pt>
                <c:pt idx="14">
                  <c:v>23.315443999999843</c:v>
                </c:pt>
                <c:pt idx="15">
                  <c:v>26.304957999996986</c:v>
                </c:pt>
                <c:pt idx="16">
                  <c:v>24.358959999997751</c:v>
                </c:pt>
                <c:pt idx="17">
                  <c:v>28.043902999997954</c:v>
                </c:pt>
                <c:pt idx="18">
                  <c:v>28.916020999997272</c:v>
                </c:pt>
                <c:pt idx="19">
                  <c:v>33.079569999998057</c:v>
                </c:pt>
                <c:pt idx="20">
                  <c:v>41.033074999999371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47-F642-A7BD-08A02B524C21}"/>
            </c:ext>
          </c:extLst>
        </c:ser>
        <c:ser>
          <c:idx val="6"/>
          <c:order val="4"/>
          <c:tx>
            <c:v>12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Sheet1!$C$69:$L$69</c:f>
              <c:numCache>
                <c:formatCode>General</c:formatCode>
                <c:ptCount val="10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</c:numCache>
            </c:numRef>
          </c:xVal>
          <c:yVal>
            <c:numRef>
              <c:f>Sheet1!$C$70:$L$70</c:f>
              <c:numCache>
                <c:formatCode>General</c:formatCode>
                <c:ptCount val="10"/>
                <c:pt idx="0">
                  <c:v>0</c:v>
                </c:pt>
                <c:pt idx="1">
                  <c:v>5.0702429999982996</c:v>
                </c:pt>
                <c:pt idx="2">
                  <c:v>2.8087009999981092</c:v>
                </c:pt>
                <c:pt idx="3">
                  <c:v>5.1260540000002948</c:v>
                </c:pt>
                <c:pt idx="4">
                  <c:v>8.7401309999986552</c:v>
                </c:pt>
                <c:pt idx="5">
                  <c:v>13.072700000000623</c:v>
                </c:pt>
                <c:pt idx="6">
                  <c:v>14.067263000000821</c:v>
                </c:pt>
                <c:pt idx="7">
                  <c:v>16.551672999998118</c:v>
                </c:pt>
                <c:pt idx="8">
                  <c:v>18.255848000000697</c:v>
                </c:pt>
                <c:pt idx="9">
                  <c:v>21.686556000000564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47-F642-A7BD-08A02B52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76656"/>
        <c:axId val="1177278352"/>
      </c:scatterChart>
      <c:valAx>
        <c:axId val="117727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Xe/V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78352"/>
        <c:crosses val="autoZero"/>
        <c:crossBetween val="midCat"/>
      </c:valAx>
      <c:valAx>
        <c:axId val="1177278352"/>
        <c:scaling>
          <c:orientation val="minMax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Ebub-Evoid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76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4142661179698216"/>
          <c:y val="7.2274921331036149E-2"/>
          <c:w val="0.13234567901234567"/>
          <c:h val="0.37076931839216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Sheet2!$H$57:$H$87</c:f>
              <c:numCache>
                <c:formatCode>General</c:formatCode>
                <c:ptCount val="31"/>
                <c:pt idx="0">
                  <c:v>0</c:v>
                </c:pt>
                <c:pt idx="1">
                  <c:v>2.0920502092050208E-2</c:v>
                </c:pt>
                <c:pt idx="2">
                  <c:v>4.1841004184100417E-2</c:v>
                </c:pt>
                <c:pt idx="3">
                  <c:v>6.2761506276150625E-2</c:v>
                </c:pt>
                <c:pt idx="4">
                  <c:v>8.3682008368200833E-2</c:v>
                </c:pt>
                <c:pt idx="5">
                  <c:v>0.10460251046025104</c:v>
                </c:pt>
                <c:pt idx="6">
                  <c:v>0.12552301255230125</c:v>
                </c:pt>
                <c:pt idx="7">
                  <c:v>0.14644351464435146</c:v>
                </c:pt>
                <c:pt idx="8">
                  <c:v>0.16736401673640167</c:v>
                </c:pt>
                <c:pt idx="9">
                  <c:v>0.18828451882845187</c:v>
                </c:pt>
                <c:pt idx="10">
                  <c:v>0.20920502092050208</c:v>
                </c:pt>
                <c:pt idx="11">
                  <c:v>0.23012552301255229</c:v>
                </c:pt>
                <c:pt idx="12">
                  <c:v>0.2510460251046025</c:v>
                </c:pt>
                <c:pt idx="13">
                  <c:v>0.27196652719665271</c:v>
                </c:pt>
                <c:pt idx="14">
                  <c:v>0.29288702928870292</c:v>
                </c:pt>
                <c:pt idx="15">
                  <c:v>0.31380753138075312</c:v>
                </c:pt>
                <c:pt idx="16">
                  <c:v>0.33472803347280333</c:v>
                </c:pt>
                <c:pt idx="17">
                  <c:v>0.35564853556485354</c:v>
                </c:pt>
                <c:pt idx="18">
                  <c:v>0.37656903765690375</c:v>
                </c:pt>
                <c:pt idx="19">
                  <c:v>0.39748953974895396</c:v>
                </c:pt>
                <c:pt idx="20">
                  <c:v>0.41841004184100417</c:v>
                </c:pt>
                <c:pt idx="21">
                  <c:v>0.43933054393305437</c:v>
                </c:pt>
                <c:pt idx="22">
                  <c:v>0.46025104602510458</c:v>
                </c:pt>
                <c:pt idx="23">
                  <c:v>0.48117154811715479</c:v>
                </c:pt>
                <c:pt idx="24">
                  <c:v>0.502092050209205</c:v>
                </c:pt>
                <c:pt idx="25">
                  <c:v>0.52301255230125521</c:v>
                </c:pt>
                <c:pt idx="26">
                  <c:v>0.54393305439330542</c:v>
                </c:pt>
                <c:pt idx="27">
                  <c:v>0.56485355648535562</c:v>
                </c:pt>
                <c:pt idx="28">
                  <c:v>0.58577405857740583</c:v>
                </c:pt>
                <c:pt idx="29">
                  <c:v>0.60669456066945604</c:v>
                </c:pt>
                <c:pt idx="30">
                  <c:v>0.62761506276150625</c:v>
                </c:pt>
              </c:numCache>
            </c:numRef>
          </c:xVal>
          <c:yVal>
            <c:numRef>
              <c:f>Sheet2!$I$57:$I$87</c:f>
              <c:numCache>
                <c:formatCode>General</c:formatCode>
                <c:ptCount val="31"/>
                <c:pt idx="0">
                  <c:v>-740.46656800000346</c:v>
                </c:pt>
                <c:pt idx="1">
                  <c:v>-672.24145099999441</c:v>
                </c:pt>
                <c:pt idx="2">
                  <c:v>-737.74952899999334</c:v>
                </c:pt>
                <c:pt idx="3">
                  <c:v>-654.3599830000021</c:v>
                </c:pt>
                <c:pt idx="4">
                  <c:v>-716.94686100000399</c:v>
                </c:pt>
                <c:pt idx="5">
                  <c:v>-482.47943199999281</c:v>
                </c:pt>
                <c:pt idx="6">
                  <c:v>-340.87181799999962</c:v>
                </c:pt>
                <c:pt idx="7">
                  <c:v>-424.47147599999153</c:v>
                </c:pt>
                <c:pt idx="8">
                  <c:v>-179.88734200000181</c:v>
                </c:pt>
                <c:pt idx="9">
                  <c:v>67.214642999999342</c:v>
                </c:pt>
                <c:pt idx="10">
                  <c:v>54.110925000000861</c:v>
                </c:pt>
                <c:pt idx="11">
                  <c:v>281.9364329999953</c:v>
                </c:pt>
                <c:pt idx="12">
                  <c:v>302.83911100000842</c:v>
                </c:pt>
                <c:pt idx="13">
                  <c:v>552.30124499999511</c:v>
                </c:pt>
                <c:pt idx="14">
                  <c:v>725.15128600000753</c:v>
                </c:pt>
                <c:pt idx="15">
                  <c:v>841.56383100000676</c:v>
                </c:pt>
                <c:pt idx="16">
                  <c:v>1035.196683999995</c:v>
                </c:pt>
                <c:pt idx="17">
                  <c:v>1145.7828830000071</c:v>
                </c:pt>
                <c:pt idx="18">
                  <c:v>1365.1737310000026</c:v>
                </c:pt>
                <c:pt idx="19">
                  <c:v>1615.5469679999951</c:v>
                </c:pt>
                <c:pt idx="20">
                  <c:v>1851.0520839999954</c:v>
                </c:pt>
                <c:pt idx="21">
                  <c:v>2174.7743460000056</c:v>
                </c:pt>
                <c:pt idx="22">
                  <c:v>2395.8667589999968</c:v>
                </c:pt>
                <c:pt idx="23">
                  <c:v>2853.3575070000079</c:v>
                </c:pt>
                <c:pt idx="24">
                  <c:v>2972.2038670000038</c:v>
                </c:pt>
                <c:pt idx="25">
                  <c:v>3188.432587000003</c:v>
                </c:pt>
                <c:pt idx="26">
                  <c:v>3544.2705949999945</c:v>
                </c:pt>
                <c:pt idx="27">
                  <c:v>3844.6489989999973</c:v>
                </c:pt>
                <c:pt idx="28">
                  <c:v>4207.8440340000088</c:v>
                </c:pt>
                <c:pt idx="29">
                  <c:v>4666.6648799999966</c:v>
                </c:pt>
                <c:pt idx="30">
                  <c:v>5018.1368400000065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E-1E4B-B063-6BEA4FDA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50256"/>
        <c:axId val="1183654864"/>
      </c:scatterChart>
      <c:valAx>
        <c:axId val="11836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4864"/>
        <c:crosses val="autoZero"/>
        <c:crossBetween val="midCat"/>
      </c:valAx>
      <c:valAx>
        <c:axId val="118365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Sheet2!$H$92:$H$109</c:f>
              <c:numCache>
                <c:formatCode>General</c:formatCode>
                <c:ptCount val="18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</c:numCache>
            </c:numRef>
          </c:xVal>
          <c:yVal>
            <c:numRef>
              <c:f>Sheet2!$I$92:$I$109</c:f>
              <c:numCache>
                <c:formatCode>General</c:formatCode>
                <c:ptCount val="18"/>
                <c:pt idx="0">
                  <c:v>-275.49747499999648</c:v>
                </c:pt>
                <c:pt idx="1">
                  <c:v>-316.17383600000176</c:v>
                </c:pt>
                <c:pt idx="2">
                  <c:v>-222.16615900000033</c:v>
                </c:pt>
                <c:pt idx="3">
                  <c:v>-124.94411499999114</c:v>
                </c:pt>
                <c:pt idx="4">
                  <c:v>-91.490351000000373</c:v>
                </c:pt>
                <c:pt idx="5">
                  <c:v>12.166442999994615</c:v>
                </c:pt>
                <c:pt idx="6">
                  <c:v>46.130113999999594</c:v>
                </c:pt>
                <c:pt idx="7">
                  <c:v>87.41153199999826</c:v>
                </c:pt>
                <c:pt idx="8">
                  <c:v>150.39246000000276</c:v>
                </c:pt>
                <c:pt idx="9">
                  <c:v>196.5227109999978</c:v>
                </c:pt>
                <c:pt idx="10">
                  <c:v>249.59707499999786</c:v>
                </c:pt>
                <c:pt idx="11">
                  <c:v>268.50286700000288</c:v>
                </c:pt>
                <c:pt idx="12">
                  <c:v>325.46615900000324</c:v>
                </c:pt>
                <c:pt idx="13">
                  <c:v>397.72308799999882</c:v>
                </c:pt>
                <c:pt idx="14">
                  <c:v>389.20000599999912</c:v>
                </c:pt>
                <c:pt idx="15">
                  <c:v>472.56290699999954</c:v>
                </c:pt>
                <c:pt idx="16">
                  <c:v>495.8210609999951</c:v>
                </c:pt>
                <c:pt idx="17">
                  <c:v>550.62854900000093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FA-6040-BF8C-67925594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50256"/>
        <c:axId val="1183654864"/>
      </c:scatterChart>
      <c:valAx>
        <c:axId val="11836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4864"/>
        <c:crosses val="autoZero"/>
        <c:crossBetween val="midCat"/>
      </c:valAx>
      <c:valAx>
        <c:axId val="118365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Sheet2!$H$117:$H$127</c:f>
              <c:numCache>
                <c:formatCode>General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</c:numCache>
            </c:numRef>
          </c:xVal>
          <c:yVal>
            <c:numRef>
              <c:f>Sheet2!$I$117:$I$127</c:f>
              <c:numCache>
                <c:formatCode>General</c:formatCode>
                <c:ptCount val="11"/>
                <c:pt idx="0">
                  <c:v>-181.77448999999615</c:v>
                </c:pt>
                <c:pt idx="1">
                  <c:v>-133.19302799999423</c:v>
                </c:pt>
                <c:pt idx="2">
                  <c:v>-8.4023759999981849</c:v>
                </c:pt>
                <c:pt idx="3">
                  <c:v>32.617171000005328</c:v>
                </c:pt>
                <c:pt idx="4">
                  <c:v>99.800073000005796</c:v>
                </c:pt>
                <c:pt idx="5">
                  <c:v>113.75262100000691</c:v>
                </c:pt>
                <c:pt idx="6">
                  <c:v>198.74319999999716</c:v>
                </c:pt>
                <c:pt idx="7">
                  <c:v>222.07222400000319</c:v>
                </c:pt>
                <c:pt idx="8">
                  <c:v>273.64617799999542</c:v>
                </c:pt>
                <c:pt idx="9">
                  <c:v>302.23495900000853</c:v>
                </c:pt>
                <c:pt idx="10">
                  <c:v>328.09017100000347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B-704B-8EE2-0D4B4F75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50256"/>
        <c:axId val="1183654864"/>
      </c:scatterChart>
      <c:valAx>
        <c:axId val="11836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4864"/>
        <c:crosses val="autoZero"/>
        <c:crossBetween val="midCat"/>
      </c:valAx>
      <c:valAx>
        <c:axId val="118365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Sheet2!$T$2:$T$8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Sheet2!$U$2:$U$8</c:f>
              <c:numCache>
                <c:formatCode>General</c:formatCode>
                <c:ptCount val="7"/>
                <c:pt idx="0">
                  <c:v>0.21</c:v>
                </c:pt>
                <c:pt idx="1">
                  <c:v>0.19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0.18</c:v>
                </c:pt>
                <c:pt idx="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9-3F46-A452-A0AD65DF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21568"/>
        <c:axId val="1186123264"/>
      </c:scatterChart>
      <c:valAx>
        <c:axId val="11861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Bubble</a:t>
                </a:r>
                <a:r>
                  <a:rPr lang="en-US" baseline="0"/>
                  <a:t>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23264"/>
        <c:crosses val="autoZero"/>
        <c:crossBetween val="midCat"/>
      </c:valAx>
      <c:valAx>
        <c:axId val="1186123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Xe/V ratio at transition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Sheet2!$H$132:$H$147</c:f>
              <c:numCache>
                <c:formatCode>General</c:formatCode>
                <c:ptCount val="16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</c:numCache>
            </c:numRef>
          </c:xVal>
          <c:yVal>
            <c:numRef>
              <c:f>Sheet2!$I$132:$I$147</c:f>
              <c:numCache>
                <c:formatCode>General</c:formatCode>
                <c:ptCount val="16"/>
                <c:pt idx="0">
                  <c:v>-369.39650899999833</c:v>
                </c:pt>
                <c:pt idx="1">
                  <c:v>-357.08671999999206</c:v>
                </c:pt>
                <c:pt idx="2">
                  <c:v>-327.02802100000554</c:v>
                </c:pt>
                <c:pt idx="3">
                  <c:v>-231.21401100000367</c:v>
                </c:pt>
                <c:pt idx="4">
                  <c:v>-79.271078999998281</c:v>
                </c:pt>
                <c:pt idx="5">
                  <c:v>58.325123999995412</c:v>
                </c:pt>
                <c:pt idx="6">
                  <c:v>257.18214400000579</c:v>
                </c:pt>
                <c:pt idx="7">
                  <c:v>322.59037800000806</c:v>
                </c:pt>
                <c:pt idx="8">
                  <c:v>483.74618000000191</c:v>
                </c:pt>
                <c:pt idx="9">
                  <c:v>588.68539300000702</c:v>
                </c:pt>
                <c:pt idx="10">
                  <c:v>748.90301900000486</c:v>
                </c:pt>
                <c:pt idx="11">
                  <c:v>926.88950000000477</c:v>
                </c:pt>
                <c:pt idx="12">
                  <c:v>1104.428740000003</c:v>
                </c:pt>
                <c:pt idx="13">
                  <c:v>1322.7465019999945</c:v>
                </c:pt>
                <c:pt idx="14">
                  <c:v>1608.3060470000055</c:v>
                </c:pt>
                <c:pt idx="15">
                  <c:v>1822.5038349999959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7-9E4B-9172-6BC36BA3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50256"/>
        <c:axId val="1183654864"/>
      </c:scatterChart>
      <c:valAx>
        <c:axId val="11836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Xe/V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4864"/>
        <c:crosses val="autoZero"/>
        <c:crossBetween val="midCat"/>
      </c:valAx>
      <c:valAx>
        <c:axId val="1183654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delV-V0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02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Sheet2!$H$151:$H$169</c:f>
              <c:numCache>
                <c:formatCode>General</c:formatCode>
                <c:ptCount val="19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</c:numCache>
            </c:numRef>
          </c:xVal>
          <c:yVal>
            <c:numRef>
              <c:f>Sheet2!$I$151:$I$169</c:f>
              <c:numCache>
                <c:formatCode>General</c:formatCode>
                <c:ptCount val="19"/>
                <c:pt idx="0">
                  <c:v>-155.85975600000529</c:v>
                </c:pt>
                <c:pt idx="1">
                  <c:v>-135.73643499999889</c:v>
                </c:pt>
                <c:pt idx="2">
                  <c:v>-88.858737999995355</c:v>
                </c:pt>
                <c:pt idx="3">
                  <c:v>-34.829599999997299</c:v>
                </c:pt>
                <c:pt idx="4">
                  <c:v>-49.810687999997754</c:v>
                </c:pt>
                <c:pt idx="5">
                  <c:v>52.306584000005387</c:v>
                </c:pt>
                <c:pt idx="6">
                  <c:v>115.34969600000477</c:v>
                </c:pt>
                <c:pt idx="7">
                  <c:v>91.957332000005408</c:v>
                </c:pt>
                <c:pt idx="8">
                  <c:v>239.39007000000856</c:v>
                </c:pt>
                <c:pt idx="9">
                  <c:v>287.00180600000022</c:v>
                </c:pt>
                <c:pt idx="10">
                  <c:v>380.24917199999618</c:v>
                </c:pt>
                <c:pt idx="11">
                  <c:v>400.46837299999606</c:v>
                </c:pt>
                <c:pt idx="12">
                  <c:v>488.15610700000252</c:v>
                </c:pt>
                <c:pt idx="13">
                  <c:v>545.53472700000566</c:v>
                </c:pt>
                <c:pt idx="14">
                  <c:v>662.38455099999555</c:v>
                </c:pt>
                <c:pt idx="15">
                  <c:v>744.90262999999686</c:v>
                </c:pt>
                <c:pt idx="16">
                  <c:v>877.43683900000178</c:v>
                </c:pt>
                <c:pt idx="17">
                  <c:v>1033.6890249999997</c:v>
                </c:pt>
                <c:pt idx="18">
                  <c:v>1133.9081359999982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1-C449-94AF-354EB59E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50256"/>
        <c:axId val="1183654864"/>
      </c:scatterChart>
      <c:valAx>
        <c:axId val="11836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4864"/>
        <c:crosses val="autoZero"/>
        <c:crossBetween val="midCat"/>
      </c:valAx>
      <c:valAx>
        <c:axId val="118365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shenyang'!$B$5:$B$20</c:f>
              <c:numCache>
                <c:formatCode>General</c:formatCode>
                <c:ptCount val="16"/>
                <c:pt idx="0">
                  <c:v>32.850626031253</c:v>
                </c:pt>
                <c:pt idx="1">
                  <c:v>33.777055226633003</c:v>
                </c:pt>
                <c:pt idx="2">
                  <c:v>35.669222556536901</c:v>
                </c:pt>
                <c:pt idx="3">
                  <c:v>41.104532660390099</c:v>
                </c:pt>
                <c:pt idx="4">
                  <c:v>46.865961370474601</c:v>
                </c:pt>
                <c:pt idx="5">
                  <c:v>55.841017179462298</c:v>
                </c:pt>
                <c:pt idx="6">
                  <c:v>67.720081529651495</c:v>
                </c:pt>
                <c:pt idx="7">
                  <c:v>82.820052411918795</c:v>
                </c:pt>
                <c:pt idx="8">
                  <c:v>102.74677278462499</c:v>
                </c:pt>
                <c:pt idx="9">
                  <c:v>121.753372804037</c:v>
                </c:pt>
                <c:pt idx="10">
                  <c:v>141.377754052217</c:v>
                </c:pt>
                <c:pt idx="11">
                  <c:v>161.65000485295499</c:v>
                </c:pt>
                <c:pt idx="12">
                  <c:v>181.27778316995</c:v>
                </c:pt>
                <c:pt idx="13">
                  <c:v>200.267883140832</c:v>
                </c:pt>
                <c:pt idx="14">
                  <c:v>223.769775793458</c:v>
                </c:pt>
                <c:pt idx="15">
                  <c:v>247.91274386101099</c:v>
                </c:pt>
              </c:numCache>
            </c:numRef>
          </c:xVal>
          <c:yVal>
            <c:numRef>
              <c:f>'with shenyang'!$C$5:$C$20</c:f>
              <c:numCache>
                <c:formatCode>General</c:formatCode>
                <c:ptCount val="16"/>
                <c:pt idx="0">
                  <c:v>2.0860700766766902</c:v>
                </c:pt>
                <c:pt idx="1">
                  <c:v>2.9306765019897099</c:v>
                </c:pt>
                <c:pt idx="2">
                  <c:v>3.7646840726002102</c:v>
                </c:pt>
                <c:pt idx="3">
                  <c:v>4.51407745316898</c:v>
                </c:pt>
                <c:pt idx="4">
                  <c:v>5.1684344365718697</c:v>
                </c:pt>
                <c:pt idx="5">
                  <c:v>5.9071202562360403</c:v>
                </c:pt>
                <c:pt idx="6">
                  <c:v>6.4661962535183903</c:v>
                </c:pt>
                <c:pt idx="7">
                  <c:v>6.9512297389109898</c:v>
                </c:pt>
                <c:pt idx="8">
                  <c:v>7.4255013102979701</c:v>
                </c:pt>
                <c:pt idx="9">
                  <c:v>6.9179112879743698</c:v>
                </c:pt>
                <c:pt idx="10">
                  <c:v>6.9698728525672102</c:v>
                </c:pt>
                <c:pt idx="11">
                  <c:v>6.92678443171891</c:v>
                </c:pt>
                <c:pt idx="12">
                  <c:v>6.9048393671746098</c:v>
                </c:pt>
                <c:pt idx="13">
                  <c:v>6.7562244006599999</c:v>
                </c:pt>
                <c:pt idx="14">
                  <c:v>6.4490478501407296</c:v>
                </c:pt>
                <c:pt idx="15">
                  <c:v>6.1946345724546203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8-5147-B749-0B4B2F5507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shenyang'!$B$23:$B$38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'with shenyang'!$C$23:$C$38</c:f>
              <c:numCache>
                <c:formatCode>General</c:formatCode>
                <c:ptCount val="16"/>
                <c:pt idx="0">
                  <c:v>0</c:v>
                </c:pt>
                <c:pt idx="1">
                  <c:v>7.7966104199999997E-2</c:v>
                </c:pt>
                <c:pt idx="2">
                  <c:v>0.19407980729999999</c:v>
                </c:pt>
                <c:pt idx="3">
                  <c:v>0.43962243480000002</c:v>
                </c:pt>
                <c:pt idx="4">
                  <c:v>0.62734863809999997</c:v>
                </c:pt>
                <c:pt idx="5">
                  <c:v>0.87666867129999992</c:v>
                </c:pt>
                <c:pt idx="6">
                  <c:v>1.1783751708000001</c:v>
                </c:pt>
                <c:pt idx="7">
                  <c:v>1.3877875898000001</c:v>
                </c:pt>
                <c:pt idx="8">
                  <c:v>1.6884852357</c:v>
                </c:pt>
                <c:pt idx="9">
                  <c:v>1.9248523934000001</c:v>
                </c:pt>
                <c:pt idx="10">
                  <c:v>2.1356064015</c:v>
                </c:pt>
                <c:pt idx="11">
                  <c:v>2.3961722441999997</c:v>
                </c:pt>
                <c:pt idx="12">
                  <c:v>2.6103469957000001</c:v>
                </c:pt>
                <c:pt idx="13">
                  <c:v>2.7551498094000002</c:v>
                </c:pt>
                <c:pt idx="14">
                  <c:v>2.8372215331000001</c:v>
                </c:pt>
                <c:pt idx="15">
                  <c:v>3.1170502738999999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8-5147-B749-0B4B2F55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4496"/>
        <c:axId val="17156176"/>
      </c:scatterChart>
      <c:valAx>
        <c:axId val="171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176"/>
        <c:crosses val="autoZero"/>
        <c:crossBetween val="midCat"/>
      </c:valAx>
      <c:valAx>
        <c:axId val="1715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Sheet1!$L$11:$L$22</c:f>
              <c:numCache>
                <c:formatCode>General</c:formatCode>
                <c:ptCount val="12"/>
                <c:pt idx="0">
                  <c:v>3.4</c:v>
                </c:pt>
                <c:pt idx="1">
                  <c:v>5.0999999999999996</c:v>
                </c:pt>
                <c:pt idx="2">
                  <c:v>6.8</c:v>
                </c:pt>
                <c:pt idx="3">
                  <c:v>8.5</c:v>
                </c:pt>
                <c:pt idx="4">
                  <c:v>10.199999999999999</c:v>
                </c:pt>
                <c:pt idx="5">
                  <c:v>11.9</c:v>
                </c:pt>
                <c:pt idx="6">
                  <c:v>13.6</c:v>
                </c:pt>
                <c:pt idx="7">
                  <c:v>15.299999999999999</c:v>
                </c:pt>
                <c:pt idx="8">
                  <c:v>20.399999999999999</c:v>
                </c:pt>
                <c:pt idx="9">
                  <c:v>27.2</c:v>
                </c:pt>
                <c:pt idx="10">
                  <c:v>34</c:v>
                </c:pt>
                <c:pt idx="11">
                  <c:v>47.6</c:v>
                </c:pt>
              </c:numCache>
            </c:numRef>
          </c:xVal>
          <c:yVal>
            <c:numRef>
              <c:f>Sheet1!$Q$11:$Q$22</c:f>
              <c:numCache>
                <c:formatCode>General</c:formatCode>
                <c:ptCount val="12"/>
                <c:pt idx="0">
                  <c:v>1.9665505127115133</c:v>
                </c:pt>
                <c:pt idx="1">
                  <c:v>1.814082853398896</c:v>
                </c:pt>
                <c:pt idx="2">
                  <c:v>1.4362390098616198</c:v>
                </c:pt>
                <c:pt idx="3">
                  <c:v>1.3980989912404955</c:v>
                </c:pt>
                <c:pt idx="4">
                  <c:v>1.1582298782773279</c:v>
                </c:pt>
                <c:pt idx="5">
                  <c:v>1.4148594835383628</c:v>
                </c:pt>
                <c:pt idx="6">
                  <c:v>1.2868349725951427</c:v>
                </c:pt>
                <c:pt idx="7">
                  <c:v>1.3134047243273055</c:v>
                </c:pt>
                <c:pt idx="8">
                  <c:v>1.5154274603418056</c:v>
                </c:pt>
                <c:pt idx="9">
                  <c:v>1.1959819772648403</c:v>
                </c:pt>
                <c:pt idx="10">
                  <c:v>1.1596319794717627</c:v>
                </c:pt>
                <c:pt idx="11">
                  <c:v>1.0680445826163318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2B-4445-A058-AD01BABC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76656"/>
        <c:axId val="117727835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Sheet1!$L$11:$L$22</c:f>
              <c:numCache>
                <c:formatCode>General</c:formatCode>
                <c:ptCount val="12"/>
                <c:pt idx="0">
                  <c:v>3.4</c:v>
                </c:pt>
                <c:pt idx="1">
                  <c:v>5.0999999999999996</c:v>
                </c:pt>
                <c:pt idx="2">
                  <c:v>6.8</c:v>
                </c:pt>
                <c:pt idx="3">
                  <c:v>8.5</c:v>
                </c:pt>
                <c:pt idx="4">
                  <c:v>10.199999999999999</c:v>
                </c:pt>
                <c:pt idx="5">
                  <c:v>11.9</c:v>
                </c:pt>
                <c:pt idx="6">
                  <c:v>13.6</c:v>
                </c:pt>
                <c:pt idx="7">
                  <c:v>15.299999999999999</c:v>
                </c:pt>
                <c:pt idx="8">
                  <c:v>20.399999999999999</c:v>
                </c:pt>
                <c:pt idx="9">
                  <c:v>27.2</c:v>
                </c:pt>
                <c:pt idx="10">
                  <c:v>34</c:v>
                </c:pt>
                <c:pt idx="11">
                  <c:v>47.6</c:v>
                </c:pt>
              </c:numCache>
            </c:numRef>
          </c:xVal>
          <c:yVal>
            <c:numRef>
              <c:f>Sheet1!$N$11:$N$22</c:f>
              <c:numCache>
                <c:formatCode>General</c:formatCode>
                <c:ptCount val="12"/>
                <c:pt idx="0">
                  <c:v>17.823380057579925</c:v>
                </c:pt>
                <c:pt idx="1">
                  <c:v>36.993429801019374</c:v>
                </c:pt>
                <c:pt idx="2">
                  <c:v>52.06809295936182</c:v>
                </c:pt>
                <c:pt idx="3">
                  <c:v>79.195936990705377</c:v>
                </c:pt>
                <c:pt idx="4">
                  <c:v>94.476160480138788</c:v>
                </c:pt>
                <c:pt idx="5">
                  <c:v>157.08487130999856</c:v>
                </c:pt>
                <c:pt idx="6">
                  <c:v>186.60694359749323</c:v>
                </c:pt>
                <c:pt idx="7">
                  <c:v>241.05079236500023</c:v>
                </c:pt>
                <c:pt idx="8">
                  <c:v>494.45026630535722</c:v>
                </c:pt>
                <c:pt idx="9">
                  <c:v>693.72855456359684</c:v>
                </c:pt>
                <c:pt idx="10">
                  <c:v>1051.0058787430171</c:v>
                </c:pt>
                <c:pt idx="11">
                  <c:v>1897.2755699419649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9-F449-8155-F95EAE4E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49456"/>
        <c:axId val="1425946912"/>
      </c:scatterChart>
      <c:valAx>
        <c:axId val="117727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78352"/>
        <c:crosses val="autoZero"/>
        <c:crossBetween val="midCat"/>
      </c:valAx>
      <c:valAx>
        <c:axId val="117727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Void surface energy (J/m^2)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76656"/>
        <c:crosses val="autoZero"/>
        <c:crossBetween val="midCat"/>
      </c:valAx>
      <c:valAx>
        <c:axId val="14259469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Void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49456"/>
        <c:crosses val="max"/>
        <c:crossBetween val="midCat"/>
      </c:valAx>
      <c:valAx>
        <c:axId val="142594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946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Sheet1!$W$122:$W$146</c:f>
              <c:numCache>
                <c:formatCode>General</c:formatCode>
                <c:ptCount val="25"/>
                <c:pt idx="0">
                  <c:v>0</c:v>
                </c:pt>
                <c:pt idx="1">
                  <c:v>1.0754538415211219E-2</c:v>
                </c:pt>
                <c:pt idx="2">
                  <c:v>2.1509076830422438E-2</c:v>
                </c:pt>
                <c:pt idx="3">
                  <c:v>3.2263615245633655E-2</c:v>
                </c:pt>
                <c:pt idx="4">
                  <c:v>4.3018153660844875E-2</c:v>
                </c:pt>
                <c:pt idx="5">
                  <c:v>5.3772692076056096E-2</c:v>
                </c:pt>
                <c:pt idx="6">
                  <c:v>6.4527230491267309E-2</c:v>
                </c:pt>
                <c:pt idx="7">
                  <c:v>7.528176890647853E-2</c:v>
                </c:pt>
                <c:pt idx="8">
                  <c:v>8.6036307321689751E-2</c:v>
                </c:pt>
                <c:pt idx="9">
                  <c:v>9.6790845736900971E-2</c:v>
                </c:pt>
                <c:pt idx="10">
                  <c:v>0.10754538415211219</c:v>
                </c:pt>
                <c:pt idx="11">
                  <c:v>0.11829992256732341</c:v>
                </c:pt>
                <c:pt idx="12">
                  <c:v>0.12905446098253462</c:v>
                </c:pt>
                <c:pt idx="13">
                  <c:v>0.13980899939774585</c:v>
                </c:pt>
                <c:pt idx="14">
                  <c:v>0.15056353781295706</c:v>
                </c:pt>
                <c:pt idx="15">
                  <c:v>0.16131807622816829</c:v>
                </c:pt>
                <c:pt idx="16">
                  <c:v>0.1720726146433795</c:v>
                </c:pt>
                <c:pt idx="17">
                  <c:v>0.18282715305859074</c:v>
                </c:pt>
                <c:pt idx="18">
                  <c:v>0.19358169147380194</c:v>
                </c:pt>
                <c:pt idx="19">
                  <c:v>0.20433622988901318</c:v>
                </c:pt>
                <c:pt idx="20">
                  <c:v>0.21509076830422438</c:v>
                </c:pt>
                <c:pt idx="21">
                  <c:v>0.22584530671943559</c:v>
                </c:pt>
                <c:pt idx="22">
                  <c:v>0.23659984513464682</c:v>
                </c:pt>
                <c:pt idx="23">
                  <c:v>0.24735438354985803</c:v>
                </c:pt>
                <c:pt idx="24">
                  <c:v>0.25810892196506924</c:v>
                </c:pt>
              </c:numCache>
            </c:numRef>
          </c:xVal>
          <c:yVal>
            <c:numRef>
              <c:f>Sheet1!$Y$122:$Y$146</c:f>
              <c:numCache>
                <c:formatCode>General</c:formatCode>
                <c:ptCount val="25"/>
                <c:pt idx="0">
                  <c:v>0</c:v>
                </c:pt>
                <c:pt idx="1">
                  <c:v>-30.14161100005731</c:v>
                </c:pt>
                <c:pt idx="2">
                  <c:v>-21.682478000060655</c:v>
                </c:pt>
                <c:pt idx="3">
                  <c:v>-27.070742000010796</c:v>
                </c:pt>
                <c:pt idx="4">
                  <c:v>-20.751562000019476</c:v>
                </c:pt>
                <c:pt idx="5">
                  <c:v>-11.773811000050046</c:v>
                </c:pt>
                <c:pt idx="6">
                  <c:v>-33.364314000005834</c:v>
                </c:pt>
                <c:pt idx="7">
                  <c:v>-34.413990000030026</c:v>
                </c:pt>
                <c:pt idx="8">
                  <c:v>-26.951108000008389</c:v>
                </c:pt>
                <c:pt idx="9">
                  <c:v>-5.4771140000084415</c:v>
                </c:pt>
                <c:pt idx="10">
                  <c:v>3.4564890000037849</c:v>
                </c:pt>
                <c:pt idx="11">
                  <c:v>13.831958999973722</c:v>
                </c:pt>
                <c:pt idx="12">
                  <c:v>44.424385999911465</c:v>
                </c:pt>
                <c:pt idx="13">
                  <c:v>43.180113999987952</c:v>
                </c:pt>
                <c:pt idx="14">
                  <c:v>114.6002879999578</c:v>
                </c:pt>
                <c:pt idx="15">
                  <c:v>132.39225499995518</c:v>
                </c:pt>
                <c:pt idx="16">
                  <c:v>187.26724600000307</c:v>
                </c:pt>
                <c:pt idx="17">
                  <c:v>243.79575199994724</c:v>
                </c:pt>
                <c:pt idx="18">
                  <c:v>313.56755499995779</c:v>
                </c:pt>
                <c:pt idx="19">
                  <c:v>387.44522999995388</c:v>
                </c:pt>
                <c:pt idx="20">
                  <c:v>471.08894299995154</c:v>
                </c:pt>
                <c:pt idx="21">
                  <c:v>508.99751499993727</c:v>
                </c:pt>
                <c:pt idx="22">
                  <c:v>600.70672599994577</c:v>
                </c:pt>
                <c:pt idx="23">
                  <c:v>686.49548199994024</c:v>
                </c:pt>
                <c:pt idx="24">
                  <c:v>819.12570799991954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E-D34F-8FCF-2B483E232F01}"/>
            </c:ext>
          </c:extLst>
        </c:ser>
        <c:ser>
          <c:idx val="5"/>
          <c:order val="1"/>
          <c:tx>
            <c:v>239 vacs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992162020937312E-2"/>
                  <c:y val="0.23252933705867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Sheet1!$C$29:$AF$29</c:f>
              <c:numCache>
                <c:formatCode>General</c:formatCode>
                <c:ptCount val="30"/>
                <c:pt idx="0">
                  <c:v>0</c:v>
                </c:pt>
                <c:pt idx="1">
                  <c:v>2.0920502092050208E-2</c:v>
                </c:pt>
                <c:pt idx="2">
                  <c:v>4.1841004184100417E-2</c:v>
                </c:pt>
                <c:pt idx="3">
                  <c:v>6.2761506276150625E-2</c:v>
                </c:pt>
                <c:pt idx="4">
                  <c:v>8.3682008368200833E-2</c:v>
                </c:pt>
                <c:pt idx="5">
                  <c:v>0.10460251046025104</c:v>
                </c:pt>
                <c:pt idx="6">
                  <c:v>0.12552301255230125</c:v>
                </c:pt>
                <c:pt idx="7">
                  <c:v>0.14644351464435146</c:v>
                </c:pt>
                <c:pt idx="8">
                  <c:v>0.16736401673640167</c:v>
                </c:pt>
                <c:pt idx="9">
                  <c:v>0.18828451882845187</c:v>
                </c:pt>
                <c:pt idx="10">
                  <c:v>0.20920502092050208</c:v>
                </c:pt>
                <c:pt idx="11">
                  <c:v>0.23012552301255229</c:v>
                </c:pt>
                <c:pt idx="12">
                  <c:v>0.2510460251046025</c:v>
                </c:pt>
                <c:pt idx="13">
                  <c:v>0.27196652719665271</c:v>
                </c:pt>
                <c:pt idx="14">
                  <c:v>0.29288702928870292</c:v>
                </c:pt>
                <c:pt idx="15">
                  <c:v>0.31380753138075312</c:v>
                </c:pt>
                <c:pt idx="16">
                  <c:v>0.33472803347280333</c:v>
                </c:pt>
                <c:pt idx="17">
                  <c:v>0.35564853556485354</c:v>
                </c:pt>
                <c:pt idx="18">
                  <c:v>0.37656903765690375</c:v>
                </c:pt>
                <c:pt idx="19">
                  <c:v>0.39748953974895396</c:v>
                </c:pt>
                <c:pt idx="20">
                  <c:v>0.41841004184100417</c:v>
                </c:pt>
                <c:pt idx="21">
                  <c:v>0.43933054393305437</c:v>
                </c:pt>
                <c:pt idx="22">
                  <c:v>0.46025104602510458</c:v>
                </c:pt>
                <c:pt idx="23">
                  <c:v>0.48117154811715479</c:v>
                </c:pt>
                <c:pt idx="24">
                  <c:v>0.502092050209205</c:v>
                </c:pt>
                <c:pt idx="25">
                  <c:v>0.52301255230125521</c:v>
                </c:pt>
                <c:pt idx="26">
                  <c:v>0.54393305439330542</c:v>
                </c:pt>
                <c:pt idx="27">
                  <c:v>0.56485355648535562</c:v>
                </c:pt>
                <c:pt idx="28">
                  <c:v>0.58577405857740583</c:v>
                </c:pt>
                <c:pt idx="29">
                  <c:v>0.60669456066945604</c:v>
                </c:pt>
              </c:numCache>
            </c:numRef>
          </c:xVal>
          <c:yVal>
            <c:numRef>
              <c:f>Sheet1!$C$31:$AF$31</c:f>
              <c:numCache>
                <c:formatCode>General</c:formatCode>
                <c:ptCount val="30"/>
                <c:pt idx="0">
                  <c:v>0</c:v>
                </c:pt>
                <c:pt idx="1">
                  <c:v>4.0270259999997506</c:v>
                </c:pt>
                <c:pt idx="2">
                  <c:v>1.0539410000019416</c:v>
                </c:pt>
                <c:pt idx="3">
                  <c:v>3.1896879999985686</c:v>
                </c:pt>
                <c:pt idx="4">
                  <c:v>2.0195459999995364</c:v>
                </c:pt>
                <c:pt idx="5">
                  <c:v>1.6746160000002419</c:v>
                </c:pt>
                <c:pt idx="6">
                  <c:v>5.1734299999989162</c:v>
                </c:pt>
                <c:pt idx="7">
                  <c:v>8.4925599999987753</c:v>
                </c:pt>
                <c:pt idx="8">
                  <c:v>9.3221420000008948</c:v>
                </c:pt>
                <c:pt idx="9">
                  <c:v>15.475074000001769</c:v>
                </c:pt>
                <c:pt idx="10">
                  <c:v>15.078733999998803</c:v>
                </c:pt>
                <c:pt idx="11">
                  <c:v>21.909207000000606</c:v>
                </c:pt>
                <c:pt idx="12">
                  <c:v>23.058225000000675</c:v>
                </c:pt>
                <c:pt idx="13">
                  <c:v>27.513202000001911</c:v>
                </c:pt>
                <c:pt idx="14">
                  <c:v>36.342193000000407</c:v>
                </c:pt>
                <c:pt idx="15">
                  <c:v>43.872495999999956</c:v>
                </c:pt>
                <c:pt idx="16">
                  <c:v>46.526426000000356</c:v>
                </c:pt>
                <c:pt idx="17">
                  <c:v>54.843580000000657</c:v>
                </c:pt>
                <c:pt idx="18">
                  <c:v>58.528059000000212</c:v>
                </c:pt>
                <c:pt idx="19">
                  <c:v>69.670748000000458</c:v>
                </c:pt>
                <c:pt idx="20">
                  <c:v>77.342513999999937</c:v>
                </c:pt>
                <c:pt idx="21">
                  <c:v>86.724708000001556</c:v>
                </c:pt>
                <c:pt idx="22">
                  <c:v>95.702062000000296</c:v>
                </c:pt>
                <c:pt idx="23">
                  <c:v>110.82049700000061</c:v>
                </c:pt>
                <c:pt idx="24">
                  <c:v>117.3451270000005</c:v>
                </c:pt>
                <c:pt idx="25">
                  <c:v>127.58079500000167</c:v>
                </c:pt>
                <c:pt idx="26">
                  <c:v>141.25454600000012</c:v>
                </c:pt>
                <c:pt idx="27">
                  <c:v>148.08635499999946</c:v>
                </c:pt>
                <c:pt idx="28">
                  <c:v>158.10278200000175</c:v>
                </c:pt>
                <c:pt idx="29">
                  <c:v>170.45704100000148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E-D34F-8FCF-2B483E232F01}"/>
            </c:ext>
          </c:extLst>
        </c:ser>
        <c:ser>
          <c:idx val="0"/>
          <c:order val="2"/>
          <c:tx>
            <c:v>356 vacs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Sheet1!$W$158:$W$176</c:f>
              <c:numCache>
                <c:formatCode>General</c:formatCode>
                <c:ptCount val="19"/>
                <c:pt idx="0">
                  <c:v>0</c:v>
                </c:pt>
                <c:pt idx="1">
                  <c:v>2.8089887640449437E-2</c:v>
                </c:pt>
                <c:pt idx="2">
                  <c:v>5.6179775280898875E-2</c:v>
                </c:pt>
                <c:pt idx="3">
                  <c:v>8.4269662921348312E-2</c:v>
                </c:pt>
                <c:pt idx="4">
                  <c:v>0.11235955056179775</c:v>
                </c:pt>
                <c:pt idx="5">
                  <c:v>0.1404494382022472</c:v>
                </c:pt>
                <c:pt idx="6">
                  <c:v>0.16853932584269662</c:v>
                </c:pt>
                <c:pt idx="7">
                  <c:v>0.19662921348314608</c:v>
                </c:pt>
                <c:pt idx="8">
                  <c:v>0.2247191011235955</c:v>
                </c:pt>
                <c:pt idx="9">
                  <c:v>0.25280898876404495</c:v>
                </c:pt>
                <c:pt idx="10">
                  <c:v>0.2808988764044944</c:v>
                </c:pt>
                <c:pt idx="11">
                  <c:v>0.3089887640449438</c:v>
                </c:pt>
                <c:pt idx="12">
                  <c:v>0.33707865168539325</c:v>
                </c:pt>
                <c:pt idx="13">
                  <c:v>0.3651685393258427</c:v>
                </c:pt>
                <c:pt idx="14">
                  <c:v>0.39325842696629215</c:v>
                </c:pt>
                <c:pt idx="15">
                  <c:v>0.42134831460674155</c:v>
                </c:pt>
                <c:pt idx="16">
                  <c:v>0.449438202247191</c:v>
                </c:pt>
                <c:pt idx="17">
                  <c:v>0.47752808988764045</c:v>
                </c:pt>
                <c:pt idx="18">
                  <c:v>0.5056179775280899</c:v>
                </c:pt>
              </c:numCache>
            </c:numRef>
          </c:xVal>
          <c:yVal>
            <c:numRef>
              <c:f>Sheet1!$Y$158:$Y$176</c:f>
              <c:numCache>
                <c:formatCode>General</c:formatCode>
                <c:ptCount val="19"/>
                <c:pt idx="0">
                  <c:v>0</c:v>
                </c:pt>
                <c:pt idx="1">
                  <c:v>0.2834959999890998</c:v>
                </c:pt>
                <c:pt idx="2">
                  <c:v>-6.1277310000004945</c:v>
                </c:pt>
                <c:pt idx="3">
                  <c:v>-0.7686390000017127</c:v>
                </c:pt>
                <c:pt idx="4">
                  <c:v>1.3823859999974957</c:v>
                </c:pt>
                <c:pt idx="5">
                  <c:v>9.6792739999946207</c:v>
                </c:pt>
                <c:pt idx="6">
                  <c:v>11.399058999988483</c:v>
                </c:pt>
                <c:pt idx="7">
                  <c:v>11.641722999993362</c:v>
                </c:pt>
                <c:pt idx="8">
                  <c:v>22.090449999988778</c:v>
                </c:pt>
                <c:pt idx="9">
                  <c:v>27.880078999995021</c:v>
                </c:pt>
                <c:pt idx="10">
                  <c:v>37.239237000001594</c:v>
                </c:pt>
                <c:pt idx="11">
                  <c:v>49.478071999998065</c:v>
                </c:pt>
                <c:pt idx="12">
                  <c:v>60.445300999999745</c:v>
                </c:pt>
                <c:pt idx="13">
                  <c:v>68.755510999995749</c:v>
                </c:pt>
                <c:pt idx="14">
                  <c:v>84.07638099999167</c:v>
                </c:pt>
                <c:pt idx="15">
                  <c:v>100.4739419999969</c:v>
                </c:pt>
                <c:pt idx="16">
                  <c:v>119.09427999999025</c:v>
                </c:pt>
                <c:pt idx="17">
                  <c:v>144.64309399999911</c:v>
                </c:pt>
                <c:pt idx="18">
                  <c:v>154.65598499999032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E-D34F-8FCF-2B483E232F0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Sheet1!$J$278:$J$296</c:f>
              <c:numCache>
                <c:formatCode>General</c:formatCode>
                <c:ptCount val="19"/>
                <c:pt idx="0">
                  <c:v>0</c:v>
                </c:pt>
                <c:pt idx="1">
                  <c:v>3.6968576709796676E-2</c:v>
                </c:pt>
                <c:pt idx="2">
                  <c:v>7.3937153419593352E-2</c:v>
                </c:pt>
                <c:pt idx="3">
                  <c:v>0.11090573012939002</c:v>
                </c:pt>
                <c:pt idx="4">
                  <c:v>0.1478743068391867</c:v>
                </c:pt>
                <c:pt idx="5">
                  <c:v>0.18484288354898337</c:v>
                </c:pt>
                <c:pt idx="6">
                  <c:v>0.22181146025878004</c:v>
                </c:pt>
                <c:pt idx="7">
                  <c:v>0.25878003696857671</c:v>
                </c:pt>
                <c:pt idx="8">
                  <c:v>0.29574861367837341</c:v>
                </c:pt>
                <c:pt idx="9">
                  <c:v>0.33271719038817005</c:v>
                </c:pt>
                <c:pt idx="10">
                  <c:v>0.36968576709796674</c:v>
                </c:pt>
                <c:pt idx="11">
                  <c:v>0.40665434380776339</c:v>
                </c:pt>
                <c:pt idx="12">
                  <c:v>0.44362292051756008</c:v>
                </c:pt>
                <c:pt idx="13">
                  <c:v>0.48059149722735672</c:v>
                </c:pt>
                <c:pt idx="14">
                  <c:v>0.51756007393715342</c:v>
                </c:pt>
                <c:pt idx="15">
                  <c:v>0.55452865064695012</c:v>
                </c:pt>
                <c:pt idx="16">
                  <c:v>0.59149722735674681</c:v>
                </c:pt>
                <c:pt idx="17">
                  <c:v>0.6284658040665434</c:v>
                </c:pt>
                <c:pt idx="18">
                  <c:v>0.6654343807763401</c:v>
                </c:pt>
              </c:numCache>
            </c:numRef>
          </c:xVal>
          <c:yVal>
            <c:numRef>
              <c:f>Sheet1!$L$278:$L$296</c:f>
              <c:numCache>
                <c:formatCode>General</c:formatCode>
                <c:ptCount val="19"/>
                <c:pt idx="0">
                  <c:v>0</c:v>
                </c:pt>
                <c:pt idx="1">
                  <c:v>2.1643929999991087</c:v>
                </c:pt>
                <c:pt idx="2">
                  <c:v>4.6261519999970915</c:v>
                </c:pt>
                <c:pt idx="3">
                  <c:v>-0.38534399999480229</c:v>
                </c:pt>
                <c:pt idx="4">
                  <c:v>14.485442000004696</c:v>
                </c:pt>
                <c:pt idx="5">
                  <c:v>18.033517999996548</c:v>
                </c:pt>
                <c:pt idx="6">
                  <c:v>35.278453000006266</c:v>
                </c:pt>
                <c:pt idx="7">
                  <c:v>41.669418000004953</c:v>
                </c:pt>
                <c:pt idx="8">
                  <c:v>60.118004000003566</c:v>
                </c:pt>
                <c:pt idx="9">
                  <c:v>87.249299000002793</c:v>
                </c:pt>
                <c:pt idx="10">
                  <c:v>102.81578600000648</c:v>
                </c:pt>
                <c:pt idx="11">
                  <c:v>160.88644699999713</c:v>
                </c:pt>
                <c:pt idx="12">
                  <c:v>179.836679</c:v>
                </c:pt>
                <c:pt idx="13">
                  <c:v>215.02522300000419</c:v>
                </c:pt>
                <c:pt idx="14">
                  <c:v>255.04775599999994</c:v>
                </c:pt>
                <c:pt idx="15">
                  <c:v>294.66224999999395</c:v>
                </c:pt>
                <c:pt idx="16">
                  <c:v>327.82554999999411</c:v>
                </c:pt>
                <c:pt idx="17">
                  <c:v>371.13837000000058</c:v>
                </c:pt>
                <c:pt idx="18">
                  <c:v>418.61061499999778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E-D34F-8FCF-2B483E232F01}"/>
            </c:ext>
          </c:extLst>
        </c:ser>
        <c:ser>
          <c:idx val="1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Sheet1!$T$255:$T$272</c:f>
              <c:numCache>
                <c:formatCode>General</c:formatCode>
                <c:ptCount val="18"/>
                <c:pt idx="0">
                  <c:v>0</c:v>
                </c:pt>
                <c:pt idx="1">
                  <c:v>2.5839793281653745E-2</c:v>
                </c:pt>
                <c:pt idx="2">
                  <c:v>5.1679586563307491E-2</c:v>
                </c:pt>
                <c:pt idx="3">
                  <c:v>7.7519379844961239E-2</c:v>
                </c:pt>
                <c:pt idx="4">
                  <c:v>0.10335917312661498</c:v>
                </c:pt>
                <c:pt idx="5">
                  <c:v>0.12919896640826872</c:v>
                </c:pt>
                <c:pt idx="6">
                  <c:v>0.15503875968992248</c:v>
                </c:pt>
                <c:pt idx="7">
                  <c:v>0.18087855297157623</c:v>
                </c:pt>
                <c:pt idx="8">
                  <c:v>0.20671834625322996</c:v>
                </c:pt>
                <c:pt idx="9">
                  <c:v>0.23255813953488372</c:v>
                </c:pt>
                <c:pt idx="10">
                  <c:v>0.25839793281653745</c:v>
                </c:pt>
                <c:pt idx="11">
                  <c:v>0.2842377260981912</c:v>
                </c:pt>
                <c:pt idx="12">
                  <c:v>0.31007751937984496</c:v>
                </c:pt>
                <c:pt idx="13">
                  <c:v>0.33591731266149871</c:v>
                </c:pt>
                <c:pt idx="14">
                  <c:v>0.36175710594315247</c:v>
                </c:pt>
                <c:pt idx="15">
                  <c:v>0.38759689922480622</c:v>
                </c:pt>
                <c:pt idx="16">
                  <c:v>0.41343669250645992</c:v>
                </c:pt>
                <c:pt idx="17">
                  <c:v>0.43927648578811368</c:v>
                </c:pt>
              </c:numCache>
            </c:numRef>
          </c:xVal>
          <c:yVal>
            <c:numRef>
              <c:f>Sheet1!$V$255:$V$272</c:f>
              <c:numCache>
                <c:formatCode>General</c:formatCode>
                <c:ptCount val="18"/>
                <c:pt idx="0">
                  <c:v>0</c:v>
                </c:pt>
                <c:pt idx="1">
                  <c:v>-4.2604819999978645</c:v>
                </c:pt>
                <c:pt idx="2">
                  <c:v>-1.0971070000086911</c:v>
                </c:pt>
                <c:pt idx="3">
                  <c:v>-1.7661059999954887</c:v>
                </c:pt>
                <c:pt idx="4">
                  <c:v>7.2225869999965653</c:v>
                </c:pt>
                <c:pt idx="5">
                  <c:v>11.527057999992394</c:v>
                </c:pt>
                <c:pt idx="6">
                  <c:v>17.481254999991506</c:v>
                </c:pt>
                <c:pt idx="7">
                  <c:v>22.698350999999093</c:v>
                </c:pt>
                <c:pt idx="8">
                  <c:v>31.991754999995464</c:v>
                </c:pt>
                <c:pt idx="9">
                  <c:v>34.369005999993533</c:v>
                </c:pt>
                <c:pt idx="10">
                  <c:v>57.38241299999936</c:v>
                </c:pt>
                <c:pt idx="11">
                  <c:v>65.710487000003923</c:v>
                </c:pt>
                <c:pt idx="12">
                  <c:v>90.602899000004982</c:v>
                </c:pt>
                <c:pt idx="13">
                  <c:v>108.27109199999541</c:v>
                </c:pt>
                <c:pt idx="14">
                  <c:v>131.44841199999792</c:v>
                </c:pt>
                <c:pt idx="15">
                  <c:v>155.07350099999167</c:v>
                </c:pt>
                <c:pt idx="16">
                  <c:v>182.93158299999777</c:v>
                </c:pt>
                <c:pt idx="17">
                  <c:v>206.89672099999734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E-D34F-8FCF-2B483E232F01}"/>
            </c:ext>
          </c:extLst>
        </c:ser>
        <c:ser>
          <c:idx val="6"/>
          <c:order val="5"/>
          <c:tx>
            <c:v>8463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Sheet1!$J$218:$J$248</c:f>
              <c:numCache>
                <c:formatCode>General</c:formatCode>
                <c:ptCount val="31"/>
                <c:pt idx="0">
                  <c:v>0</c:v>
                </c:pt>
                <c:pt idx="1">
                  <c:v>1.1816140848398913E-2</c:v>
                </c:pt>
                <c:pt idx="2">
                  <c:v>2.3632281696797826E-2</c:v>
                </c:pt>
                <c:pt idx="3">
                  <c:v>3.5448422545196742E-2</c:v>
                </c:pt>
                <c:pt idx="4">
                  <c:v>4.7264563393595652E-2</c:v>
                </c:pt>
                <c:pt idx="5">
                  <c:v>5.9080704241994568E-2</c:v>
                </c:pt>
                <c:pt idx="6">
                  <c:v>7.0896845090393484E-2</c:v>
                </c:pt>
                <c:pt idx="7">
                  <c:v>8.2712985938792394E-2</c:v>
                </c:pt>
                <c:pt idx="8">
                  <c:v>9.4529126787191303E-2</c:v>
                </c:pt>
                <c:pt idx="9">
                  <c:v>0.10634526763559021</c:v>
                </c:pt>
                <c:pt idx="10">
                  <c:v>0.11816140848398914</c:v>
                </c:pt>
                <c:pt idx="11">
                  <c:v>0.12997754933238803</c:v>
                </c:pt>
                <c:pt idx="12">
                  <c:v>0.14179369018078697</c:v>
                </c:pt>
                <c:pt idx="13">
                  <c:v>0.15360983102918588</c:v>
                </c:pt>
                <c:pt idx="14">
                  <c:v>0.16542597187758479</c:v>
                </c:pt>
                <c:pt idx="15">
                  <c:v>0.1772421127259837</c:v>
                </c:pt>
                <c:pt idx="16">
                  <c:v>0.18905825357438261</c:v>
                </c:pt>
                <c:pt idx="17">
                  <c:v>0.20087439442278152</c:v>
                </c:pt>
                <c:pt idx="18">
                  <c:v>0.21269053527118043</c:v>
                </c:pt>
                <c:pt idx="19">
                  <c:v>0.22450667611957933</c:v>
                </c:pt>
                <c:pt idx="20">
                  <c:v>0.23632281696797827</c:v>
                </c:pt>
                <c:pt idx="21">
                  <c:v>0.24813895781637718</c:v>
                </c:pt>
                <c:pt idx="22">
                  <c:v>0.25995509866477606</c:v>
                </c:pt>
                <c:pt idx="23">
                  <c:v>0.271771239513175</c:v>
                </c:pt>
                <c:pt idx="24">
                  <c:v>0.28358738036157394</c:v>
                </c:pt>
                <c:pt idx="25">
                  <c:v>0.29540352120997282</c:v>
                </c:pt>
                <c:pt idx="26">
                  <c:v>0.30721966205837176</c:v>
                </c:pt>
                <c:pt idx="27">
                  <c:v>0.31903580290677064</c:v>
                </c:pt>
                <c:pt idx="28">
                  <c:v>0.33085194375516958</c:v>
                </c:pt>
                <c:pt idx="29">
                  <c:v>0.34266808460356846</c:v>
                </c:pt>
                <c:pt idx="30">
                  <c:v>0.35448422545196739</c:v>
                </c:pt>
              </c:numCache>
            </c:numRef>
          </c:xVal>
          <c:yVal>
            <c:numRef>
              <c:f>Sheet1!$L$218:$L$248</c:f>
              <c:numCache>
                <c:formatCode>General</c:formatCode>
                <c:ptCount val="31"/>
                <c:pt idx="0">
                  <c:v>0</c:v>
                </c:pt>
                <c:pt idx="1">
                  <c:v>3.2014470000285655</c:v>
                </c:pt>
                <c:pt idx="2">
                  <c:v>18.506514000007883</c:v>
                </c:pt>
                <c:pt idx="3">
                  <c:v>6.1805119998753071</c:v>
                </c:pt>
                <c:pt idx="4">
                  <c:v>-13.378802000079304</c:v>
                </c:pt>
                <c:pt idx="5">
                  <c:v>-6.2792529999278486</c:v>
                </c:pt>
                <c:pt idx="6">
                  <c:v>15.508505000034347</c:v>
                </c:pt>
                <c:pt idx="7">
                  <c:v>-3.7411370000336319</c:v>
                </c:pt>
                <c:pt idx="8">
                  <c:v>2.5980920000001788</c:v>
                </c:pt>
                <c:pt idx="9">
                  <c:v>26.175530999898911</c:v>
                </c:pt>
                <c:pt idx="10">
                  <c:v>42.900467999977991</c:v>
                </c:pt>
                <c:pt idx="11">
                  <c:v>26.614890000084415</c:v>
                </c:pt>
                <c:pt idx="12">
                  <c:v>34.658102999906987</c:v>
                </c:pt>
                <c:pt idx="13">
                  <c:v>43.473068000050262</c:v>
                </c:pt>
                <c:pt idx="14">
                  <c:v>58.03324000001885</c:v>
                </c:pt>
                <c:pt idx="15">
                  <c:v>94.219380999915302</c:v>
                </c:pt>
                <c:pt idx="16">
                  <c:v>139.26142099988647</c:v>
                </c:pt>
                <c:pt idx="17">
                  <c:v>144.30058200005442</c:v>
                </c:pt>
                <c:pt idx="18">
                  <c:v>194.86325599998236</c:v>
                </c:pt>
                <c:pt idx="19">
                  <c:v>230.63927399995737</c:v>
                </c:pt>
                <c:pt idx="20">
                  <c:v>235.74058300000615</c:v>
                </c:pt>
                <c:pt idx="21">
                  <c:v>299.6077519999817</c:v>
                </c:pt>
                <c:pt idx="22">
                  <c:v>328.57735199993476</c:v>
                </c:pt>
                <c:pt idx="23">
                  <c:v>399.10140700009651</c:v>
                </c:pt>
                <c:pt idx="24">
                  <c:v>431.16377099999227</c:v>
                </c:pt>
                <c:pt idx="25">
                  <c:v>509.37026200001128</c:v>
                </c:pt>
                <c:pt idx="26">
                  <c:v>583.37678100005724</c:v>
                </c:pt>
                <c:pt idx="27">
                  <c:v>633.09402499999851</c:v>
                </c:pt>
                <c:pt idx="28">
                  <c:v>720.20630600000732</c:v>
                </c:pt>
                <c:pt idx="29">
                  <c:v>797.90072100004181</c:v>
                </c:pt>
                <c:pt idx="30">
                  <c:v>892.83611200004816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E3E-D34F-8FCF-2B483E232F01}"/>
            </c:ext>
          </c:extLst>
        </c:ser>
        <c:ser>
          <c:idx val="4"/>
          <c:order val="6"/>
          <c:tx>
            <c:v>4345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Sheet1!$W$218:$W$245</c:f>
              <c:numCache>
                <c:formatCode>General</c:formatCode>
                <c:ptCount val="28"/>
                <c:pt idx="0">
                  <c:v>0</c:v>
                </c:pt>
                <c:pt idx="1">
                  <c:v>1.1507479861910242E-2</c:v>
                </c:pt>
                <c:pt idx="2">
                  <c:v>2.3014959723820484E-2</c:v>
                </c:pt>
                <c:pt idx="3">
                  <c:v>3.4522439585730723E-2</c:v>
                </c:pt>
                <c:pt idx="4">
                  <c:v>4.6029919447640968E-2</c:v>
                </c:pt>
                <c:pt idx="5">
                  <c:v>5.7537399309551207E-2</c:v>
                </c:pt>
                <c:pt idx="6">
                  <c:v>6.9044879171461446E-2</c:v>
                </c:pt>
                <c:pt idx="7">
                  <c:v>8.0552359033371698E-2</c:v>
                </c:pt>
                <c:pt idx="8">
                  <c:v>9.2059838895281937E-2</c:v>
                </c:pt>
                <c:pt idx="9">
                  <c:v>0.10356731875719218</c:v>
                </c:pt>
                <c:pt idx="10">
                  <c:v>0.11507479861910241</c:v>
                </c:pt>
                <c:pt idx="11">
                  <c:v>0.12658227848101267</c:v>
                </c:pt>
                <c:pt idx="12">
                  <c:v>0.13808975834292289</c:v>
                </c:pt>
                <c:pt idx="13">
                  <c:v>0.14959723820483314</c:v>
                </c:pt>
                <c:pt idx="14">
                  <c:v>0.1611047180667434</c:v>
                </c:pt>
                <c:pt idx="15">
                  <c:v>0.17261219792865362</c:v>
                </c:pt>
                <c:pt idx="16">
                  <c:v>0.18411967779056387</c:v>
                </c:pt>
                <c:pt idx="17">
                  <c:v>0.1956271576524741</c:v>
                </c:pt>
                <c:pt idx="18">
                  <c:v>0.20713463751438435</c:v>
                </c:pt>
                <c:pt idx="19">
                  <c:v>0.2186421173762946</c:v>
                </c:pt>
                <c:pt idx="20">
                  <c:v>0.23014959723820483</c:v>
                </c:pt>
                <c:pt idx="21">
                  <c:v>0.24165707710011508</c:v>
                </c:pt>
                <c:pt idx="22">
                  <c:v>0.25316455696202533</c:v>
                </c:pt>
                <c:pt idx="23">
                  <c:v>0.26467203682393559</c:v>
                </c:pt>
                <c:pt idx="24">
                  <c:v>0.27617951668584578</c:v>
                </c:pt>
                <c:pt idx="25">
                  <c:v>0.28768699654775604</c:v>
                </c:pt>
                <c:pt idx="26">
                  <c:v>0.29919447640966629</c:v>
                </c:pt>
                <c:pt idx="27">
                  <c:v>0.31070195627157654</c:v>
                </c:pt>
              </c:numCache>
            </c:numRef>
          </c:xVal>
          <c:yVal>
            <c:numRef>
              <c:f>Sheet1!$Y$218:$Y$245</c:f>
              <c:numCache>
                <c:formatCode>General</c:formatCode>
                <c:ptCount val="28"/>
                <c:pt idx="0">
                  <c:v>0</c:v>
                </c:pt>
                <c:pt idx="1">
                  <c:v>37.56554999994114</c:v>
                </c:pt>
                <c:pt idx="2">
                  <c:v>37.944864999968559</c:v>
                </c:pt>
                <c:pt idx="3">
                  <c:v>33.0638349999208</c:v>
                </c:pt>
                <c:pt idx="4">
                  <c:v>7.7210729999933392</c:v>
                </c:pt>
                <c:pt idx="5">
                  <c:v>18.695505999960005</c:v>
                </c:pt>
                <c:pt idx="6">
                  <c:v>3.2259589999448508</c:v>
                </c:pt>
                <c:pt idx="7">
                  <c:v>18.28186700004153</c:v>
                </c:pt>
                <c:pt idx="8">
                  <c:v>12.373170000035316</c:v>
                </c:pt>
                <c:pt idx="9">
                  <c:v>31.532147999852896</c:v>
                </c:pt>
                <c:pt idx="10">
                  <c:v>18.988151999888942</c:v>
                </c:pt>
                <c:pt idx="11">
                  <c:v>44.861751999938861</c:v>
                </c:pt>
                <c:pt idx="12">
                  <c:v>46.509482000023127</c:v>
                </c:pt>
                <c:pt idx="13">
                  <c:v>54.100155999884009</c:v>
                </c:pt>
                <c:pt idx="14">
                  <c:v>62.454051000066102</c:v>
                </c:pt>
                <c:pt idx="15">
                  <c:v>75.255660000024363</c:v>
                </c:pt>
                <c:pt idx="16">
                  <c:v>90.529674999881536</c:v>
                </c:pt>
                <c:pt idx="17">
                  <c:v>110.85461200005375</c:v>
                </c:pt>
                <c:pt idx="18">
                  <c:v>143.1807770000305</c:v>
                </c:pt>
                <c:pt idx="19">
                  <c:v>149.60068999999203</c:v>
                </c:pt>
                <c:pt idx="20">
                  <c:v>160.30923300003633</c:v>
                </c:pt>
                <c:pt idx="21">
                  <c:v>196.66612099995837</c:v>
                </c:pt>
                <c:pt idx="22">
                  <c:v>217.65976800001226</c:v>
                </c:pt>
                <c:pt idx="23">
                  <c:v>242.72358500002883</c:v>
                </c:pt>
                <c:pt idx="24">
                  <c:v>270.75347399991006</c:v>
                </c:pt>
                <c:pt idx="25">
                  <c:v>319.97407700004987</c:v>
                </c:pt>
                <c:pt idx="26">
                  <c:v>350.19411200005561</c:v>
                </c:pt>
                <c:pt idx="27">
                  <c:v>371.63133200001903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E3E-D34F-8FCF-2B483E232F01}"/>
            </c:ext>
          </c:extLst>
        </c:ser>
        <c:ser>
          <c:idx val="7"/>
          <c:order val="7"/>
          <c:tx>
            <c:v>1844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Sheet1!$AJ$218:$AJ$248</c:f>
              <c:numCache>
                <c:formatCode>General</c:formatCode>
                <c:ptCount val="31"/>
                <c:pt idx="0">
                  <c:v>0</c:v>
                </c:pt>
                <c:pt idx="1">
                  <c:v>1.3557483731019523E-2</c:v>
                </c:pt>
                <c:pt idx="2">
                  <c:v>2.7114967462039046E-2</c:v>
                </c:pt>
                <c:pt idx="3">
                  <c:v>4.0672451193058567E-2</c:v>
                </c:pt>
                <c:pt idx="4">
                  <c:v>5.4229934924078092E-2</c:v>
                </c:pt>
                <c:pt idx="5">
                  <c:v>6.7787418655097617E-2</c:v>
                </c:pt>
                <c:pt idx="6">
                  <c:v>8.1344902386117135E-2</c:v>
                </c:pt>
                <c:pt idx="7">
                  <c:v>9.4902386117136653E-2</c:v>
                </c:pt>
                <c:pt idx="8">
                  <c:v>0.10845986984815618</c:v>
                </c:pt>
                <c:pt idx="9">
                  <c:v>0.1220173535791757</c:v>
                </c:pt>
                <c:pt idx="10">
                  <c:v>0.13557483731019523</c:v>
                </c:pt>
                <c:pt idx="11">
                  <c:v>0.14913232104121474</c:v>
                </c:pt>
                <c:pt idx="12">
                  <c:v>0.16268980477223427</c:v>
                </c:pt>
                <c:pt idx="13">
                  <c:v>0.1762472885032538</c:v>
                </c:pt>
                <c:pt idx="14">
                  <c:v>0.18980477223427331</c:v>
                </c:pt>
                <c:pt idx="15">
                  <c:v>0.20336225596529284</c:v>
                </c:pt>
                <c:pt idx="16">
                  <c:v>0.21691973969631237</c:v>
                </c:pt>
                <c:pt idx="17">
                  <c:v>0.2304772234273319</c:v>
                </c:pt>
                <c:pt idx="18">
                  <c:v>0.2440347071583514</c:v>
                </c:pt>
                <c:pt idx="19">
                  <c:v>0.25759219088937091</c:v>
                </c:pt>
                <c:pt idx="20">
                  <c:v>0.27114967462039047</c:v>
                </c:pt>
                <c:pt idx="21">
                  <c:v>0.28470715835140997</c:v>
                </c:pt>
                <c:pt idx="22">
                  <c:v>0.29826464208242948</c:v>
                </c:pt>
                <c:pt idx="23">
                  <c:v>0.31182212581344904</c:v>
                </c:pt>
                <c:pt idx="24">
                  <c:v>0.32537960954446854</c:v>
                </c:pt>
                <c:pt idx="25">
                  <c:v>0.33893709327548804</c:v>
                </c:pt>
                <c:pt idx="26">
                  <c:v>0.3524945770065076</c:v>
                </c:pt>
                <c:pt idx="27">
                  <c:v>0.36605206073752711</c:v>
                </c:pt>
                <c:pt idx="28">
                  <c:v>0.37960954446854661</c:v>
                </c:pt>
                <c:pt idx="29">
                  <c:v>0.39316702819956617</c:v>
                </c:pt>
                <c:pt idx="30">
                  <c:v>0.40672451193058567</c:v>
                </c:pt>
              </c:numCache>
            </c:numRef>
          </c:xVal>
          <c:yVal>
            <c:numRef>
              <c:f>Sheet1!$AL$218:$AL$248</c:f>
              <c:numCache>
                <c:formatCode>General</c:formatCode>
                <c:ptCount val="31"/>
                <c:pt idx="0">
                  <c:v>0</c:v>
                </c:pt>
                <c:pt idx="1">
                  <c:v>11.57478899997659</c:v>
                </c:pt>
                <c:pt idx="2">
                  <c:v>1.5142429999541491</c:v>
                </c:pt>
                <c:pt idx="3">
                  <c:v>10.577181999804452</c:v>
                </c:pt>
                <c:pt idx="4">
                  <c:v>8.5463169999420643</c:v>
                </c:pt>
                <c:pt idx="5">
                  <c:v>14.157544999849051</c:v>
                </c:pt>
                <c:pt idx="6">
                  <c:v>-1.6389030001591891</c:v>
                </c:pt>
                <c:pt idx="7">
                  <c:v>-6.8449400002136827</c:v>
                </c:pt>
                <c:pt idx="8">
                  <c:v>22.140381999779493</c:v>
                </c:pt>
                <c:pt idx="9">
                  <c:v>21.822913999902084</c:v>
                </c:pt>
                <c:pt idx="10">
                  <c:v>5.3936949998605996</c:v>
                </c:pt>
                <c:pt idx="11">
                  <c:v>15.202506999950856</c:v>
                </c:pt>
                <c:pt idx="12">
                  <c:v>18.199935999931768</c:v>
                </c:pt>
                <c:pt idx="13">
                  <c:v>35.231317999772727</c:v>
                </c:pt>
                <c:pt idx="14">
                  <c:v>55.669681999832392</c:v>
                </c:pt>
                <c:pt idx="15">
                  <c:v>47.189791999990121</c:v>
                </c:pt>
                <c:pt idx="16">
                  <c:v>71.037188999820501</c:v>
                </c:pt>
                <c:pt idx="17">
                  <c:v>70.417725999839604</c:v>
                </c:pt>
                <c:pt idx="18">
                  <c:v>96.248159999959171</c:v>
                </c:pt>
                <c:pt idx="19">
                  <c:v>114.66387099982239</c:v>
                </c:pt>
                <c:pt idx="20">
                  <c:v>139.07726599997841</c:v>
                </c:pt>
                <c:pt idx="21">
                  <c:v>145.08568499982357</c:v>
                </c:pt>
                <c:pt idx="22">
                  <c:v>191.25634199986234</c:v>
                </c:pt>
                <c:pt idx="23">
                  <c:v>216.50050999992527</c:v>
                </c:pt>
                <c:pt idx="24">
                  <c:v>200.27798099978827</c:v>
                </c:pt>
                <c:pt idx="25">
                  <c:v>240.40197899984196</c:v>
                </c:pt>
                <c:pt idx="26">
                  <c:v>277.5607009998057</c:v>
                </c:pt>
                <c:pt idx="27">
                  <c:v>307.80844999989495</c:v>
                </c:pt>
                <c:pt idx="28">
                  <c:v>323.645859999815</c:v>
                </c:pt>
                <c:pt idx="29">
                  <c:v>363.76938699977472</c:v>
                </c:pt>
                <c:pt idx="30">
                  <c:v>400.47082999977283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0-1449-ADD9-3EDDE832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76656"/>
        <c:axId val="1177278352"/>
      </c:scatterChart>
      <c:valAx>
        <c:axId val="117727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Xe/V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78352"/>
        <c:crosses val="autoZero"/>
        <c:crossBetween val="midCat"/>
      </c:valAx>
      <c:valAx>
        <c:axId val="1177278352"/>
        <c:scaling>
          <c:orientation val="minMax"/>
          <c:max val="50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Ebub-Evoid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76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63044271067947166"/>
          <c:y val="5.4210414020828039E-2"/>
          <c:w val="0.29760896592731395"/>
          <c:h val="0.423298958597917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23246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Sheet1!$W$123:$W$146</c:f>
              <c:numCache>
                <c:formatCode>General</c:formatCode>
                <c:ptCount val="24"/>
                <c:pt idx="0">
                  <c:v>1.0754538415211219E-2</c:v>
                </c:pt>
                <c:pt idx="1">
                  <c:v>2.1509076830422438E-2</c:v>
                </c:pt>
                <c:pt idx="2">
                  <c:v>3.2263615245633655E-2</c:v>
                </c:pt>
                <c:pt idx="3">
                  <c:v>4.3018153660844875E-2</c:v>
                </c:pt>
                <c:pt idx="4">
                  <c:v>5.3772692076056096E-2</c:v>
                </c:pt>
                <c:pt idx="5">
                  <c:v>6.4527230491267309E-2</c:v>
                </c:pt>
                <c:pt idx="6">
                  <c:v>7.528176890647853E-2</c:v>
                </c:pt>
                <c:pt idx="7">
                  <c:v>8.6036307321689751E-2</c:v>
                </c:pt>
                <c:pt idx="8">
                  <c:v>9.6790845736900971E-2</c:v>
                </c:pt>
                <c:pt idx="9">
                  <c:v>0.10754538415211219</c:v>
                </c:pt>
                <c:pt idx="10">
                  <c:v>0.11829992256732341</c:v>
                </c:pt>
                <c:pt idx="11">
                  <c:v>0.12905446098253462</c:v>
                </c:pt>
                <c:pt idx="12">
                  <c:v>0.13980899939774585</c:v>
                </c:pt>
                <c:pt idx="13">
                  <c:v>0.15056353781295706</c:v>
                </c:pt>
                <c:pt idx="14">
                  <c:v>0.16131807622816829</c:v>
                </c:pt>
                <c:pt idx="15">
                  <c:v>0.1720726146433795</c:v>
                </c:pt>
                <c:pt idx="16">
                  <c:v>0.18282715305859074</c:v>
                </c:pt>
                <c:pt idx="17">
                  <c:v>0.19358169147380194</c:v>
                </c:pt>
                <c:pt idx="18">
                  <c:v>0.20433622988901318</c:v>
                </c:pt>
                <c:pt idx="19">
                  <c:v>0.21509076830422438</c:v>
                </c:pt>
                <c:pt idx="20">
                  <c:v>0.22584530671943559</c:v>
                </c:pt>
                <c:pt idx="21">
                  <c:v>0.23659984513464682</c:v>
                </c:pt>
                <c:pt idx="22">
                  <c:v>0.24735438354985803</c:v>
                </c:pt>
                <c:pt idx="23">
                  <c:v>0.25810892196506924</c:v>
                </c:pt>
              </c:numCache>
            </c:numRef>
          </c:xVal>
          <c:yVal>
            <c:numRef>
              <c:f>Sheet1!$Z$123:$Z$146</c:f>
              <c:numCache>
                <c:formatCode>General</c:formatCode>
                <c:ptCount val="24"/>
                <c:pt idx="0">
                  <c:v>-5.7434527620006124</c:v>
                </c:pt>
                <c:pt idx="1">
                  <c:v>-5.5890497860003965</c:v>
                </c:pt>
                <c:pt idx="2">
                  <c:v>-5.644439374000183</c:v>
                </c:pt>
                <c:pt idx="3">
                  <c:v>-5.5976095980004175</c:v>
                </c:pt>
                <c:pt idx="4">
                  <c:v>-5.5869753140005054</c:v>
                </c:pt>
                <c:pt idx="5">
                  <c:v>-5.7092483300002055</c:v>
                </c:pt>
                <c:pt idx="6">
                  <c:v>-5.6270850220004798</c:v>
                </c:pt>
                <c:pt idx="7">
                  <c:v>-5.5930347900002966</c:v>
                </c:pt>
                <c:pt idx="8">
                  <c:v>-5.536990342000383</c:v>
                </c:pt>
                <c:pt idx="9">
                  <c:v>-5.5871519060003338</c:v>
                </c:pt>
                <c:pt idx="10">
                  <c:v>-5.5813844380005033</c:v>
                </c:pt>
                <c:pt idx="11">
                  <c:v>-5.5005166100006315</c:v>
                </c:pt>
                <c:pt idx="12">
                  <c:v>-5.6278634060000767</c:v>
                </c:pt>
                <c:pt idx="13">
                  <c:v>-5.3372056220005035</c:v>
                </c:pt>
                <c:pt idx="14">
                  <c:v>-5.5517184500003935</c:v>
                </c:pt>
                <c:pt idx="15">
                  <c:v>-5.4033863540001912</c:v>
                </c:pt>
                <c:pt idx="16">
                  <c:v>-5.3967722940006064</c:v>
                </c:pt>
                <c:pt idx="17">
                  <c:v>-5.3437991060003407</c:v>
                </c:pt>
                <c:pt idx="18">
                  <c:v>-5.3273756180003984</c:v>
                </c:pt>
                <c:pt idx="19">
                  <c:v>-5.2883114660003923</c:v>
                </c:pt>
                <c:pt idx="20">
                  <c:v>-5.4712520300004401</c:v>
                </c:pt>
                <c:pt idx="21">
                  <c:v>-5.2560494740003483</c:v>
                </c:pt>
                <c:pt idx="22">
                  <c:v>-5.2797312940004053</c:v>
                </c:pt>
                <c:pt idx="23">
                  <c:v>-5.0923654140004659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D-5142-973C-B81428896F07}"/>
            </c:ext>
          </c:extLst>
        </c:ser>
        <c:ser>
          <c:idx val="1"/>
          <c:order val="1"/>
          <c:tx>
            <c:v>356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Sheet1!$W$159:$W$176</c:f>
              <c:numCache>
                <c:formatCode>General</c:formatCode>
                <c:ptCount val="18"/>
                <c:pt idx="0">
                  <c:v>2.8089887640449437E-2</c:v>
                </c:pt>
                <c:pt idx="1">
                  <c:v>5.6179775280898875E-2</c:v>
                </c:pt>
                <c:pt idx="2">
                  <c:v>8.4269662921348312E-2</c:v>
                </c:pt>
                <c:pt idx="3">
                  <c:v>0.11235955056179775</c:v>
                </c:pt>
                <c:pt idx="4">
                  <c:v>0.1404494382022472</c:v>
                </c:pt>
                <c:pt idx="5">
                  <c:v>0.16853932584269662</c:v>
                </c:pt>
                <c:pt idx="6">
                  <c:v>0.19662921348314608</c:v>
                </c:pt>
                <c:pt idx="7">
                  <c:v>0.2247191011235955</c:v>
                </c:pt>
                <c:pt idx="8">
                  <c:v>0.25280898876404495</c:v>
                </c:pt>
                <c:pt idx="9">
                  <c:v>0.2808988764044944</c:v>
                </c:pt>
                <c:pt idx="10">
                  <c:v>0.3089887640449438</c:v>
                </c:pt>
                <c:pt idx="11">
                  <c:v>0.33707865168539325</c:v>
                </c:pt>
                <c:pt idx="12">
                  <c:v>0.3651685393258427</c:v>
                </c:pt>
                <c:pt idx="13">
                  <c:v>0.39325842696629215</c:v>
                </c:pt>
                <c:pt idx="14">
                  <c:v>0.42134831460674155</c:v>
                </c:pt>
                <c:pt idx="15">
                  <c:v>0.449438202247191</c:v>
                </c:pt>
                <c:pt idx="16">
                  <c:v>0.47752808988764045</c:v>
                </c:pt>
                <c:pt idx="17">
                  <c:v>0.5056179775280899</c:v>
                </c:pt>
              </c:numCache>
            </c:numRef>
          </c:xVal>
          <c:yVal>
            <c:numRef>
              <c:f>Sheet1!$Z$159:$Z$176</c:f>
              <c:numCache>
                <c:formatCode>General</c:formatCode>
                <c:ptCount val="18"/>
                <c:pt idx="0">
                  <c:v>-5.5945367180014731</c:v>
                </c:pt>
                <c:pt idx="1">
                  <c:v>-6.2640090179993422</c:v>
                </c:pt>
                <c:pt idx="2">
                  <c:v>-5.0869771180005046</c:v>
                </c:pt>
                <c:pt idx="3">
                  <c:v>-5.4077838180004623</c:v>
                </c:pt>
                <c:pt idx="4">
                  <c:v>-4.7931975180006701</c:v>
                </c:pt>
                <c:pt idx="5">
                  <c:v>-5.4509078180009967</c:v>
                </c:pt>
                <c:pt idx="6">
                  <c:v>-5.598619917999895</c:v>
                </c:pt>
                <c:pt idx="7">
                  <c:v>-4.5780136180008411</c:v>
                </c:pt>
                <c:pt idx="8">
                  <c:v>-5.0439234179997587</c:v>
                </c:pt>
                <c:pt idx="9">
                  <c:v>-4.6869705179997254</c:v>
                </c:pt>
                <c:pt idx="10">
                  <c:v>-4.3990028180007359</c:v>
                </c:pt>
                <c:pt idx="11">
                  <c:v>-4.5261634180002144</c:v>
                </c:pt>
                <c:pt idx="12">
                  <c:v>-4.7918653180007826</c:v>
                </c:pt>
                <c:pt idx="13">
                  <c:v>-4.0907993180007907</c:v>
                </c:pt>
                <c:pt idx="14">
                  <c:v>-3.98313021799986</c:v>
                </c:pt>
                <c:pt idx="15">
                  <c:v>-3.7608525180010473</c:v>
                </c:pt>
                <c:pt idx="16">
                  <c:v>-3.0680049179994966</c:v>
                </c:pt>
                <c:pt idx="17">
                  <c:v>-4.621597218001261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5D-5142-973C-B81428896F07}"/>
            </c:ext>
          </c:extLst>
        </c:ser>
        <c:ser>
          <c:idx val="2"/>
          <c:order val="2"/>
          <c:tx>
            <c:v>541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Sheet1!$J$158:$J$175</c:f>
              <c:numCache>
                <c:formatCode>General</c:formatCode>
                <c:ptCount val="18"/>
                <c:pt idx="0">
                  <c:v>1.8484288354898338E-2</c:v>
                </c:pt>
                <c:pt idx="1">
                  <c:v>3.6968576709796676E-2</c:v>
                </c:pt>
                <c:pt idx="2">
                  <c:v>5.545286506469501E-2</c:v>
                </c:pt>
                <c:pt idx="3">
                  <c:v>7.3937153419593352E-2</c:v>
                </c:pt>
                <c:pt idx="4">
                  <c:v>9.2421441774491686E-2</c:v>
                </c:pt>
                <c:pt idx="5">
                  <c:v>0.11090573012939002</c:v>
                </c:pt>
                <c:pt idx="6">
                  <c:v>0.12939001848428835</c:v>
                </c:pt>
                <c:pt idx="7">
                  <c:v>0.1478743068391867</c:v>
                </c:pt>
                <c:pt idx="8">
                  <c:v>0.16635859519408502</c:v>
                </c:pt>
                <c:pt idx="9">
                  <c:v>0.18484288354898337</c:v>
                </c:pt>
                <c:pt idx="10">
                  <c:v>0.20332717190388169</c:v>
                </c:pt>
                <c:pt idx="11">
                  <c:v>0.22181146025878004</c:v>
                </c:pt>
                <c:pt idx="12">
                  <c:v>0.24029574861367836</c:v>
                </c:pt>
                <c:pt idx="13">
                  <c:v>0.25878003696857671</c:v>
                </c:pt>
                <c:pt idx="14">
                  <c:v>0.27726432532347506</c:v>
                </c:pt>
                <c:pt idx="15">
                  <c:v>0.29574861367837341</c:v>
                </c:pt>
                <c:pt idx="16">
                  <c:v>0.3142329020332717</c:v>
                </c:pt>
                <c:pt idx="17">
                  <c:v>0.33271719038817005</c:v>
                </c:pt>
              </c:numCache>
            </c:numRef>
          </c:xVal>
          <c:yVal>
            <c:numRef>
              <c:f>Sheet1!$M$158:$M$175</c:f>
              <c:numCache>
                <c:formatCode>General</c:formatCode>
                <c:ptCount val="18"/>
                <c:pt idx="0">
                  <c:v>-5.6437221180007331</c:v>
                </c:pt>
                <c:pt idx="1">
                  <c:v>-5.3419344180001644</c:v>
                </c:pt>
                <c:pt idx="2">
                  <c:v>-5.604322017999948</c:v>
                </c:pt>
                <c:pt idx="3">
                  <c:v>-5.776810718000343</c:v>
                </c:pt>
                <c:pt idx="4">
                  <c:v>-4.9448765180000915</c:v>
                </c:pt>
                <c:pt idx="5">
                  <c:v>-5.512540618001367</c:v>
                </c:pt>
                <c:pt idx="6">
                  <c:v>-5.2684232179992252</c:v>
                </c:pt>
                <c:pt idx="7">
                  <c:v>-5.12558861800062</c:v>
                </c:pt>
                <c:pt idx="8">
                  <c:v>-5.06446801800048</c:v>
                </c:pt>
                <c:pt idx="9">
                  <c:v>-5.745548018001136</c:v>
                </c:pt>
                <c:pt idx="10">
                  <c:v>-5.1523095180004024</c:v>
                </c:pt>
                <c:pt idx="11">
                  <c:v>-4.6586808179999935</c:v>
                </c:pt>
                <c:pt idx="12">
                  <c:v>-5.5216971180008843</c:v>
                </c:pt>
                <c:pt idx="13">
                  <c:v>-5.0652418180005041</c:v>
                </c:pt>
                <c:pt idx="14">
                  <c:v>-4.6163008179995817</c:v>
                </c:pt>
                <c:pt idx="15">
                  <c:v>-4.7566310180001894</c:v>
                </c:pt>
                <c:pt idx="16">
                  <c:v>-4.5369721180002669</c:v>
                </c:pt>
                <c:pt idx="17">
                  <c:v>-4.5280864180007487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5D-5142-973C-B81428896F07}"/>
            </c:ext>
          </c:extLst>
        </c:ser>
        <c:ser>
          <c:idx val="3"/>
          <c:order val="3"/>
          <c:tx>
            <c:strRef>
              <c:f>Sheet1!$B$216</c:f>
              <c:strCache>
                <c:ptCount val="1"/>
                <c:pt idx="0">
                  <c:v>8463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Sheet1!$J$219:$J$247</c:f>
              <c:numCache>
                <c:formatCode>General</c:formatCode>
                <c:ptCount val="29"/>
                <c:pt idx="0">
                  <c:v>1.1816140848398913E-2</c:v>
                </c:pt>
                <c:pt idx="1">
                  <c:v>2.3632281696797826E-2</c:v>
                </c:pt>
                <c:pt idx="2">
                  <c:v>3.5448422545196742E-2</c:v>
                </c:pt>
                <c:pt idx="3">
                  <c:v>4.7264563393595652E-2</c:v>
                </c:pt>
                <c:pt idx="4">
                  <c:v>5.9080704241994568E-2</c:v>
                </c:pt>
                <c:pt idx="5">
                  <c:v>7.0896845090393484E-2</c:v>
                </c:pt>
                <c:pt idx="6">
                  <c:v>8.2712985938792394E-2</c:v>
                </c:pt>
                <c:pt idx="7">
                  <c:v>9.4529126787191303E-2</c:v>
                </c:pt>
                <c:pt idx="8">
                  <c:v>0.10634526763559021</c:v>
                </c:pt>
                <c:pt idx="9">
                  <c:v>0.11816140848398914</c:v>
                </c:pt>
                <c:pt idx="10">
                  <c:v>0.12997754933238803</c:v>
                </c:pt>
                <c:pt idx="11">
                  <c:v>0.14179369018078697</c:v>
                </c:pt>
                <c:pt idx="12">
                  <c:v>0.15360983102918588</c:v>
                </c:pt>
                <c:pt idx="13">
                  <c:v>0.16542597187758479</c:v>
                </c:pt>
                <c:pt idx="14">
                  <c:v>0.1772421127259837</c:v>
                </c:pt>
                <c:pt idx="15">
                  <c:v>0.18905825357438261</c:v>
                </c:pt>
                <c:pt idx="16">
                  <c:v>0.20087439442278152</c:v>
                </c:pt>
                <c:pt idx="17">
                  <c:v>0.21269053527118043</c:v>
                </c:pt>
                <c:pt idx="18">
                  <c:v>0.22450667611957933</c:v>
                </c:pt>
                <c:pt idx="19">
                  <c:v>0.23632281696797827</c:v>
                </c:pt>
                <c:pt idx="20">
                  <c:v>0.24813895781637718</c:v>
                </c:pt>
                <c:pt idx="21">
                  <c:v>0.25995509866477606</c:v>
                </c:pt>
                <c:pt idx="22">
                  <c:v>0.271771239513175</c:v>
                </c:pt>
                <c:pt idx="23">
                  <c:v>0.28358738036157394</c:v>
                </c:pt>
                <c:pt idx="24">
                  <c:v>0.29540352120997282</c:v>
                </c:pt>
                <c:pt idx="25">
                  <c:v>0.30721966205837176</c:v>
                </c:pt>
                <c:pt idx="26">
                  <c:v>0.31903580290677064</c:v>
                </c:pt>
                <c:pt idx="27">
                  <c:v>0.33085194375516958</c:v>
                </c:pt>
                <c:pt idx="28">
                  <c:v>0.34266808460356846</c:v>
                </c:pt>
              </c:numCache>
            </c:numRef>
          </c:xVal>
          <c:yVal>
            <c:numRef>
              <c:f>Sheet1!$M$219:$M$248</c:f>
              <c:numCache>
                <c:formatCode>General</c:formatCode>
                <c:ptCount val="30"/>
                <c:pt idx="0">
                  <c:v>-5.5908718480000967</c:v>
                </c:pt>
                <c:pt idx="1">
                  <c:v>-5.4698356480005899</c:v>
                </c:pt>
                <c:pt idx="2">
                  <c:v>-5.7461463380017088</c:v>
                </c:pt>
                <c:pt idx="3">
                  <c:v>-5.8184794579999286</c:v>
                </c:pt>
                <c:pt idx="4">
                  <c:v>-5.5518908279988679</c:v>
                </c:pt>
                <c:pt idx="5">
                  <c:v>-5.4050087380007605</c:v>
                </c:pt>
                <c:pt idx="6">
                  <c:v>-5.8153827380010625</c:v>
                </c:pt>
                <c:pt idx="7">
                  <c:v>-5.5594940280000449</c:v>
                </c:pt>
                <c:pt idx="8">
                  <c:v>-5.3871119280013957</c:v>
                </c:pt>
                <c:pt idx="9">
                  <c:v>-5.4556369479995919</c:v>
                </c:pt>
                <c:pt idx="10">
                  <c:v>-5.7857420979993188</c:v>
                </c:pt>
                <c:pt idx="11">
                  <c:v>-5.5424541880021572</c:v>
                </c:pt>
                <c:pt idx="12">
                  <c:v>-5.53473666799895</c:v>
                </c:pt>
                <c:pt idx="13">
                  <c:v>-5.477284598000697</c:v>
                </c:pt>
                <c:pt idx="14">
                  <c:v>-5.261024908001418</c:v>
                </c:pt>
                <c:pt idx="15">
                  <c:v>-5.1724659180006709</c:v>
                </c:pt>
                <c:pt idx="16">
                  <c:v>-5.5724947079987031</c:v>
                </c:pt>
                <c:pt idx="17">
                  <c:v>-5.1172595780011036</c:v>
                </c:pt>
                <c:pt idx="18">
                  <c:v>-5.2651261380006327</c:v>
                </c:pt>
                <c:pt idx="19">
                  <c:v>-5.5718732279998946</c:v>
                </c:pt>
                <c:pt idx="20">
                  <c:v>-4.9842146280006272</c:v>
                </c:pt>
                <c:pt idx="21">
                  <c:v>-5.3331903180008524</c:v>
                </c:pt>
                <c:pt idx="22">
                  <c:v>-4.9176457679987653</c:v>
                </c:pt>
                <c:pt idx="23">
                  <c:v>-5.3022626780014255</c:v>
                </c:pt>
                <c:pt idx="24">
                  <c:v>-4.8408214080001928</c:v>
                </c:pt>
                <c:pt idx="25">
                  <c:v>-4.8828211279999234</c:v>
                </c:pt>
                <c:pt idx="26">
                  <c:v>-5.1257138780009699</c:v>
                </c:pt>
                <c:pt idx="27">
                  <c:v>-4.7517635080002947</c:v>
                </c:pt>
                <c:pt idx="28">
                  <c:v>-4.8459421680000379</c:v>
                </c:pt>
                <c:pt idx="29">
                  <c:v>-4.6735324080003195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5D-5142-973C-B81428896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083360"/>
        <c:axId val="1783726592"/>
      </c:scatterChart>
      <c:valAx>
        <c:axId val="17760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26592"/>
        <c:crosses val="autoZero"/>
        <c:crossBetween val="midCat"/>
      </c:valAx>
      <c:valAx>
        <c:axId val="178372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Sheet1!$T$255:$T$272</c:f>
              <c:numCache>
                <c:formatCode>General</c:formatCode>
                <c:ptCount val="18"/>
                <c:pt idx="0">
                  <c:v>0</c:v>
                </c:pt>
                <c:pt idx="1">
                  <c:v>2.5839793281653745E-2</c:v>
                </c:pt>
                <c:pt idx="2">
                  <c:v>5.1679586563307491E-2</c:v>
                </c:pt>
                <c:pt idx="3">
                  <c:v>7.7519379844961239E-2</c:v>
                </c:pt>
                <c:pt idx="4">
                  <c:v>0.10335917312661498</c:v>
                </c:pt>
                <c:pt idx="5">
                  <c:v>0.12919896640826872</c:v>
                </c:pt>
                <c:pt idx="6">
                  <c:v>0.15503875968992248</c:v>
                </c:pt>
                <c:pt idx="7">
                  <c:v>0.18087855297157623</c:v>
                </c:pt>
                <c:pt idx="8">
                  <c:v>0.20671834625322996</c:v>
                </c:pt>
                <c:pt idx="9">
                  <c:v>0.23255813953488372</c:v>
                </c:pt>
                <c:pt idx="10">
                  <c:v>0.25839793281653745</c:v>
                </c:pt>
                <c:pt idx="11">
                  <c:v>0.2842377260981912</c:v>
                </c:pt>
                <c:pt idx="12">
                  <c:v>0.31007751937984496</c:v>
                </c:pt>
                <c:pt idx="13">
                  <c:v>0.33591731266149871</c:v>
                </c:pt>
                <c:pt idx="14">
                  <c:v>0.36175710594315247</c:v>
                </c:pt>
                <c:pt idx="15">
                  <c:v>0.38759689922480622</c:v>
                </c:pt>
                <c:pt idx="16">
                  <c:v>0.41343669250645992</c:v>
                </c:pt>
                <c:pt idx="17">
                  <c:v>0.43927648578811368</c:v>
                </c:pt>
              </c:numCache>
            </c:numRef>
          </c:xVal>
          <c:yVal>
            <c:numRef>
              <c:f>Sheet1!$V$255:$V$272</c:f>
              <c:numCache>
                <c:formatCode>General</c:formatCode>
                <c:ptCount val="18"/>
                <c:pt idx="0">
                  <c:v>0</c:v>
                </c:pt>
                <c:pt idx="1">
                  <c:v>-4.2604819999978645</c:v>
                </c:pt>
                <c:pt idx="2">
                  <c:v>-1.0971070000086911</c:v>
                </c:pt>
                <c:pt idx="3">
                  <c:v>-1.7661059999954887</c:v>
                </c:pt>
                <c:pt idx="4">
                  <c:v>7.2225869999965653</c:v>
                </c:pt>
                <c:pt idx="5">
                  <c:v>11.527057999992394</c:v>
                </c:pt>
                <c:pt idx="6">
                  <c:v>17.481254999991506</c:v>
                </c:pt>
                <c:pt idx="7">
                  <c:v>22.698350999999093</c:v>
                </c:pt>
                <c:pt idx="8">
                  <c:v>31.991754999995464</c:v>
                </c:pt>
                <c:pt idx="9">
                  <c:v>34.369005999993533</c:v>
                </c:pt>
                <c:pt idx="10">
                  <c:v>57.38241299999936</c:v>
                </c:pt>
                <c:pt idx="11">
                  <c:v>65.710487000003923</c:v>
                </c:pt>
                <c:pt idx="12">
                  <c:v>90.602899000004982</c:v>
                </c:pt>
                <c:pt idx="13">
                  <c:v>108.27109199999541</c:v>
                </c:pt>
                <c:pt idx="14">
                  <c:v>131.44841199999792</c:v>
                </c:pt>
                <c:pt idx="15">
                  <c:v>155.07350099999167</c:v>
                </c:pt>
                <c:pt idx="16">
                  <c:v>182.93158299999777</c:v>
                </c:pt>
                <c:pt idx="17">
                  <c:v>206.89672099999734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3-424D-80D9-AD093078EE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Sheet1!$J$182:$J$200</c:f>
              <c:numCache>
                <c:formatCode>General</c:formatCode>
                <c:ptCount val="19"/>
                <c:pt idx="0">
                  <c:v>0</c:v>
                </c:pt>
                <c:pt idx="1">
                  <c:v>1.937984496124031E-2</c:v>
                </c:pt>
                <c:pt idx="2">
                  <c:v>3.875968992248062E-2</c:v>
                </c:pt>
                <c:pt idx="3">
                  <c:v>5.8139534883720929E-2</c:v>
                </c:pt>
                <c:pt idx="4">
                  <c:v>7.7519379844961239E-2</c:v>
                </c:pt>
                <c:pt idx="5">
                  <c:v>9.6899224806201556E-2</c:v>
                </c:pt>
                <c:pt idx="6">
                  <c:v>0.11627906976744186</c:v>
                </c:pt>
                <c:pt idx="7">
                  <c:v>0.13565891472868216</c:v>
                </c:pt>
                <c:pt idx="8">
                  <c:v>0.15503875968992248</c:v>
                </c:pt>
                <c:pt idx="9">
                  <c:v>0.1744186046511628</c:v>
                </c:pt>
                <c:pt idx="10">
                  <c:v>0.19379844961240311</c:v>
                </c:pt>
                <c:pt idx="11">
                  <c:v>0.2131782945736434</c:v>
                </c:pt>
                <c:pt idx="12">
                  <c:v>0.23255813953488372</c:v>
                </c:pt>
                <c:pt idx="13">
                  <c:v>0.25193798449612403</c:v>
                </c:pt>
                <c:pt idx="14">
                  <c:v>0.27131782945736432</c:v>
                </c:pt>
                <c:pt idx="15">
                  <c:v>0.29069767441860467</c:v>
                </c:pt>
                <c:pt idx="16">
                  <c:v>0.31007751937984496</c:v>
                </c:pt>
                <c:pt idx="17">
                  <c:v>0.32945736434108525</c:v>
                </c:pt>
                <c:pt idx="18">
                  <c:v>0.34883720930232559</c:v>
                </c:pt>
              </c:numCache>
            </c:numRef>
          </c:xVal>
          <c:yVal>
            <c:numRef>
              <c:f>Sheet1!$L$182:$L$200</c:f>
              <c:numCache>
                <c:formatCode>General</c:formatCode>
                <c:ptCount val="19"/>
                <c:pt idx="0">
                  <c:v>0</c:v>
                </c:pt>
                <c:pt idx="1">
                  <c:v>-0.58449900000414345</c:v>
                </c:pt>
                <c:pt idx="2">
                  <c:v>-1.7103230000066105</c:v>
                </c:pt>
                <c:pt idx="3">
                  <c:v>-1.8110969999979716</c:v>
                </c:pt>
                <c:pt idx="4">
                  <c:v>-1.7563349999982165</c:v>
                </c:pt>
                <c:pt idx="5">
                  <c:v>0.88142299999890383</c:v>
                </c:pt>
                <c:pt idx="6">
                  <c:v>0.84662199999729637</c:v>
                </c:pt>
                <c:pt idx="7">
                  <c:v>4.1176029999915045</c:v>
                </c:pt>
                <c:pt idx="8">
                  <c:v>12.390751999992062</c:v>
                </c:pt>
                <c:pt idx="9">
                  <c:v>16.923074999998789</c:v>
                </c:pt>
                <c:pt idx="10">
                  <c:v>24.325811999995494</c:v>
                </c:pt>
                <c:pt idx="11">
                  <c:v>23.025202000004356</c:v>
                </c:pt>
                <c:pt idx="12">
                  <c:v>40.115699000001769</c:v>
                </c:pt>
                <c:pt idx="13">
                  <c:v>46.988367999991169</c:v>
                </c:pt>
                <c:pt idx="14">
                  <c:v>58.634504999994533</c:v>
                </c:pt>
                <c:pt idx="15">
                  <c:v>76.36421299999347</c:v>
                </c:pt>
                <c:pt idx="16">
                  <c:v>92.308076999994228</c:v>
                </c:pt>
                <c:pt idx="17">
                  <c:v>98.387233000001288</c:v>
                </c:pt>
                <c:pt idx="18">
                  <c:v>119.69090899999719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C3-424D-80D9-AD093078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339808"/>
        <c:axId val="2019444688"/>
      </c:scatterChart>
      <c:valAx>
        <c:axId val="17703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44688"/>
        <c:crosses val="autoZero"/>
        <c:crossBetween val="midCat"/>
      </c:valAx>
      <c:valAx>
        <c:axId val="201944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Sheet1!$B$255:$B$271</c:f>
              <c:numCache>
                <c:formatCode>General</c:formatCode>
                <c:ptCount val="1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</c:numCache>
            </c:numRef>
          </c:xVal>
          <c:yVal>
            <c:numRef>
              <c:f>Sheet1!$J$255:$J$271</c:f>
              <c:numCache>
                <c:formatCode>General</c:formatCode>
                <c:ptCount val="17"/>
                <c:pt idx="0">
                  <c:v>0</c:v>
                </c:pt>
                <c:pt idx="1">
                  <c:v>0.1342975147940059</c:v>
                </c:pt>
                <c:pt idx="2">
                  <c:v>0.34243951818544993</c:v>
                </c:pt>
                <c:pt idx="3">
                  <c:v>0.69316357800746287</c:v>
                </c:pt>
                <c:pt idx="4">
                  <c:v>1.1524109977220376</c:v>
                </c:pt>
                <c:pt idx="5">
                  <c:v>1.6812002224583296</c:v>
                </c:pt>
                <c:pt idx="6">
                  <c:v>2.4173757456841964</c:v>
                </c:pt>
                <c:pt idx="7">
                  <c:v>3.0584827860755297</c:v>
                </c:pt>
                <c:pt idx="8">
                  <c:v>3.976306180860016</c:v>
                </c:pt>
                <c:pt idx="9">
                  <c:v>4.998405631845575</c:v>
                </c:pt>
                <c:pt idx="10">
                  <c:v>6.1207489090515015</c:v>
                </c:pt>
                <c:pt idx="11">
                  <c:v>7.5701629186563428</c:v>
                </c:pt>
                <c:pt idx="12">
                  <c:v>8.9482479621501252</c:v>
                </c:pt>
                <c:pt idx="13">
                  <c:v>10.506843888762337</c:v>
                </c:pt>
                <c:pt idx="14">
                  <c:v>11.833503019107686</c:v>
                </c:pt>
                <c:pt idx="15">
                  <c:v>13.619835193805304</c:v>
                </c:pt>
                <c:pt idx="16">
                  <c:v>15.052348731072939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2-524E-AA4C-4D1B0344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339808"/>
        <c:axId val="2019444688"/>
      </c:scatterChart>
      <c:valAx>
        <c:axId val="17703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44688"/>
        <c:crosses val="autoZero"/>
        <c:crossBetween val="midCat"/>
      </c:valAx>
      <c:valAx>
        <c:axId val="201944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(Sheet1!$AC$149:$AC$208,Sheet1!$AF$185:$AF$202)</c:f>
              <c:numCache>
                <c:formatCode>General</c:formatCode>
                <c:ptCount val="78"/>
                <c:pt idx="0">
                  <c:v>2.8089887640449437E-2</c:v>
                </c:pt>
                <c:pt idx="1">
                  <c:v>5.6179775280898875E-2</c:v>
                </c:pt>
                <c:pt idx="2">
                  <c:v>8.4269662921348312E-2</c:v>
                </c:pt>
                <c:pt idx="3">
                  <c:v>0.11235955056179775</c:v>
                </c:pt>
                <c:pt idx="4">
                  <c:v>0.1404494382022472</c:v>
                </c:pt>
                <c:pt idx="5">
                  <c:v>0.16853932584269662</c:v>
                </c:pt>
                <c:pt idx="6">
                  <c:v>0.19662921348314608</c:v>
                </c:pt>
                <c:pt idx="7">
                  <c:v>0.2247191011235955</c:v>
                </c:pt>
                <c:pt idx="8">
                  <c:v>0.25280898876404495</c:v>
                </c:pt>
                <c:pt idx="9">
                  <c:v>0.2808988764044944</c:v>
                </c:pt>
                <c:pt idx="10">
                  <c:v>0.3089887640449438</c:v>
                </c:pt>
                <c:pt idx="11">
                  <c:v>0.33707865168539325</c:v>
                </c:pt>
                <c:pt idx="12">
                  <c:v>0.3651685393258427</c:v>
                </c:pt>
                <c:pt idx="13">
                  <c:v>0.39325842696629215</c:v>
                </c:pt>
                <c:pt idx="14">
                  <c:v>0.42134831460674155</c:v>
                </c:pt>
                <c:pt idx="15">
                  <c:v>0.449438202247191</c:v>
                </c:pt>
                <c:pt idx="16">
                  <c:v>0.47752808988764045</c:v>
                </c:pt>
                <c:pt idx="17">
                  <c:v>0.5056179775280899</c:v>
                </c:pt>
                <c:pt idx="18">
                  <c:v>3.6968576709796676E-2</c:v>
                </c:pt>
                <c:pt idx="19">
                  <c:v>7.3937153419593352E-2</c:v>
                </c:pt>
                <c:pt idx="20">
                  <c:v>0.11090573012939002</c:v>
                </c:pt>
                <c:pt idx="21">
                  <c:v>0.1478743068391867</c:v>
                </c:pt>
                <c:pt idx="22">
                  <c:v>0.18484288354898337</c:v>
                </c:pt>
                <c:pt idx="23">
                  <c:v>0.22181146025878004</c:v>
                </c:pt>
                <c:pt idx="24">
                  <c:v>0.25878003696857671</c:v>
                </c:pt>
                <c:pt idx="25">
                  <c:v>0.29574861367837341</c:v>
                </c:pt>
                <c:pt idx="26">
                  <c:v>0.33271719038817005</c:v>
                </c:pt>
                <c:pt idx="27">
                  <c:v>0.36968576709796674</c:v>
                </c:pt>
                <c:pt idx="28">
                  <c:v>0.40665434380776339</c:v>
                </c:pt>
                <c:pt idx="29">
                  <c:v>0.44362292051756008</c:v>
                </c:pt>
                <c:pt idx="30">
                  <c:v>0.48059149722735672</c:v>
                </c:pt>
                <c:pt idx="31">
                  <c:v>0.51756007393715342</c:v>
                </c:pt>
                <c:pt idx="32">
                  <c:v>0.55452865064695012</c:v>
                </c:pt>
                <c:pt idx="33">
                  <c:v>0.59149722735674681</c:v>
                </c:pt>
                <c:pt idx="34">
                  <c:v>0.6284658040665434</c:v>
                </c:pt>
                <c:pt idx="35">
                  <c:v>0.6654343807763401</c:v>
                </c:pt>
                <c:pt idx="36">
                  <c:v>1.0754538415211219E-2</c:v>
                </c:pt>
                <c:pt idx="37">
                  <c:v>2.1509076830422438E-2</c:v>
                </c:pt>
                <c:pt idx="38">
                  <c:v>3.2263615245633655E-2</c:v>
                </c:pt>
                <c:pt idx="39">
                  <c:v>4.3018153660844875E-2</c:v>
                </c:pt>
                <c:pt idx="40">
                  <c:v>5.3772692076056096E-2</c:v>
                </c:pt>
                <c:pt idx="41">
                  <c:v>6.4527230491267309E-2</c:v>
                </c:pt>
                <c:pt idx="42">
                  <c:v>7.528176890647853E-2</c:v>
                </c:pt>
                <c:pt idx="43">
                  <c:v>8.6036307321689751E-2</c:v>
                </c:pt>
                <c:pt idx="44">
                  <c:v>9.6790845736900971E-2</c:v>
                </c:pt>
                <c:pt idx="45">
                  <c:v>0.10754538415211219</c:v>
                </c:pt>
                <c:pt idx="46">
                  <c:v>0.11829992256732341</c:v>
                </c:pt>
                <c:pt idx="47">
                  <c:v>0.12905446098253462</c:v>
                </c:pt>
                <c:pt idx="48">
                  <c:v>0.13980899939774585</c:v>
                </c:pt>
                <c:pt idx="49">
                  <c:v>0.15056353781295706</c:v>
                </c:pt>
                <c:pt idx="50">
                  <c:v>0.16131807622816829</c:v>
                </c:pt>
                <c:pt idx="51">
                  <c:v>0.1720726146433795</c:v>
                </c:pt>
                <c:pt idx="52">
                  <c:v>0.18282715305859074</c:v>
                </c:pt>
                <c:pt idx="53">
                  <c:v>0.19358169147380194</c:v>
                </c:pt>
                <c:pt idx="54">
                  <c:v>0.20433622988901318</c:v>
                </c:pt>
                <c:pt idx="55">
                  <c:v>0.21509076830422438</c:v>
                </c:pt>
                <c:pt idx="56">
                  <c:v>0.22584530671943559</c:v>
                </c:pt>
                <c:pt idx="57">
                  <c:v>0.23659984513464682</c:v>
                </c:pt>
                <c:pt idx="58">
                  <c:v>0.24735438354985803</c:v>
                </c:pt>
                <c:pt idx="59">
                  <c:v>0.25810892196506924</c:v>
                </c:pt>
                <c:pt idx="60">
                  <c:v>1.937984496124031E-2</c:v>
                </c:pt>
                <c:pt idx="61">
                  <c:v>3.875968992248062E-2</c:v>
                </c:pt>
                <c:pt idx="62">
                  <c:v>5.8139534883720929E-2</c:v>
                </c:pt>
                <c:pt idx="63">
                  <c:v>7.7519379844961239E-2</c:v>
                </c:pt>
                <c:pt idx="64">
                  <c:v>9.6899224806201556E-2</c:v>
                </c:pt>
                <c:pt idx="65">
                  <c:v>0.11627906976744186</c:v>
                </c:pt>
                <c:pt idx="66">
                  <c:v>0.13565891472868216</c:v>
                </c:pt>
                <c:pt idx="67">
                  <c:v>0.15503875968992248</c:v>
                </c:pt>
                <c:pt idx="68">
                  <c:v>0.1744186046511628</c:v>
                </c:pt>
                <c:pt idx="69">
                  <c:v>0.19379844961240311</c:v>
                </c:pt>
                <c:pt idx="70">
                  <c:v>0.2131782945736434</c:v>
                </c:pt>
                <c:pt idx="71">
                  <c:v>0.23255813953488372</c:v>
                </c:pt>
                <c:pt idx="72">
                  <c:v>0.25193798449612403</c:v>
                </c:pt>
                <c:pt idx="73">
                  <c:v>0.27131782945736432</c:v>
                </c:pt>
                <c:pt idx="74">
                  <c:v>0.29069767441860467</c:v>
                </c:pt>
                <c:pt idx="75">
                  <c:v>0.31007751937984496</c:v>
                </c:pt>
                <c:pt idx="76">
                  <c:v>0.32945736434108525</c:v>
                </c:pt>
                <c:pt idx="77">
                  <c:v>0.34883720930232559</c:v>
                </c:pt>
              </c:numCache>
            </c:numRef>
          </c:xVal>
          <c:yVal>
            <c:numRef>
              <c:f>(Sheet1!$AD$149:$AD$208,Sheet1!$AG$185:$AG$202)</c:f>
              <c:numCache>
                <c:formatCode>General</c:formatCode>
                <c:ptCount val="78"/>
                <c:pt idx="0">
                  <c:v>-5.5945367180014731</c:v>
                </c:pt>
                <c:pt idx="1">
                  <c:v>-6.2640090179993422</c:v>
                </c:pt>
                <c:pt idx="2">
                  <c:v>-5.0869771180005046</c:v>
                </c:pt>
                <c:pt idx="3">
                  <c:v>-5.4077838180004623</c:v>
                </c:pt>
                <c:pt idx="4">
                  <c:v>-4.7931975180006701</c:v>
                </c:pt>
                <c:pt idx="5">
                  <c:v>-5.4509078180009967</c:v>
                </c:pt>
                <c:pt idx="6">
                  <c:v>-5.598619917999895</c:v>
                </c:pt>
                <c:pt idx="7">
                  <c:v>-4.5780136180008411</c:v>
                </c:pt>
                <c:pt idx="8">
                  <c:v>-5.0439234179997587</c:v>
                </c:pt>
                <c:pt idx="9">
                  <c:v>-4.6869705179997254</c:v>
                </c:pt>
                <c:pt idx="10">
                  <c:v>-4.3990028180007359</c:v>
                </c:pt>
                <c:pt idx="11">
                  <c:v>-4.5261634180002144</c:v>
                </c:pt>
                <c:pt idx="12">
                  <c:v>-4.7918653180007826</c:v>
                </c:pt>
                <c:pt idx="13">
                  <c:v>-4.0907993180007907</c:v>
                </c:pt>
                <c:pt idx="14">
                  <c:v>-3.98313021799986</c:v>
                </c:pt>
                <c:pt idx="15">
                  <c:v>-3.7608525180010473</c:v>
                </c:pt>
                <c:pt idx="16">
                  <c:v>-3.0680049179994966</c:v>
                </c:pt>
                <c:pt idx="17">
                  <c:v>-4.621597218001261</c:v>
                </c:pt>
                <c:pt idx="18">
                  <c:v>-5.5146666680004275</c:v>
                </c:pt>
                <c:pt idx="19">
                  <c:v>-5.4997983680004836</c:v>
                </c:pt>
                <c:pt idx="20">
                  <c:v>-5.8734611179999776</c:v>
                </c:pt>
                <c:pt idx="21">
                  <c:v>-4.8793470180004075</c:v>
                </c:pt>
                <c:pt idx="22">
                  <c:v>-5.44548251800079</c:v>
                </c:pt>
                <c:pt idx="23">
                  <c:v>-4.7606395679998972</c:v>
                </c:pt>
                <c:pt idx="24">
                  <c:v>-5.303338068000448</c:v>
                </c:pt>
                <c:pt idx="25">
                  <c:v>-4.7004570180004519</c:v>
                </c:pt>
                <c:pt idx="26">
                  <c:v>-4.2663215680004214</c:v>
                </c:pt>
                <c:pt idx="27">
                  <c:v>-4.8445619680001979</c:v>
                </c:pt>
                <c:pt idx="28">
                  <c:v>-2.7193532680008503</c:v>
                </c:pt>
                <c:pt idx="29">
                  <c:v>-4.6753747180002394</c:v>
                </c:pt>
                <c:pt idx="30">
                  <c:v>-3.8634591180001734</c:v>
                </c:pt>
                <c:pt idx="31">
                  <c:v>-3.6217596680005952</c:v>
                </c:pt>
                <c:pt idx="32">
                  <c:v>-3.6421616180006824</c:v>
                </c:pt>
                <c:pt idx="33">
                  <c:v>-3.9647213180003744</c:v>
                </c:pt>
                <c:pt idx="34">
                  <c:v>-3.4572453180000595</c:v>
                </c:pt>
                <c:pt idx="35">
                  <c:v>-3.2492740680005228</c:v>
                </c:pt>
                <c:pt idx="36">
                  <c:v>-5.7434527620006124</c:v>
                </c:pt>
                <c:pt idx="37">
                  <c:v>-5.5890497860003965</c:v>
                </c:pt>
                <c:pt idx="38">
                  <c:v>-5.644439374000183</c:v>
                </c:pt>
                <c:pt idx="39">
                  <c:v>-5.5976095980004175</c:v>
                </c:pt>
                <c:pt idx="40">
                  <c:v>-5.5869753140005054</c:v>
                </c:pt>
                <c:pt idx="41">
                  <c:v>-5.7092483300002055</c:v>
                </c:pt>
                <c:pt idx="42">
                  <c:v>-5.6270850220004798</c:v>
                </c:pt>
                <c:pt idx="43">
                  <c:v>-5.5930347900002966</c:v>
                </c:pt>
                <c:pt idx="44">
                  <c:v>-5.536990342000383</c:v>
                </c:pt>
                <c:pt idx="45">
                  <c:v>-5.5871519060003338</c:v>
                </c:pt>
                <c:pt idx="46">
                  <c:v>-5.5813844380005033</c:v>
                </c:pt>
                <c:pt idx="47">
                  <c:v>-5.5005166100006315</c:v>
                </c:pt>
                <c:pt idx="48">
                  <c:v>-5.6278634060000767</c:v>
                </c:pt>
                <c:pt idx="49">
                  <c:v>-5.3372056220005035</c:v>
                </c:pt>
                <c:pt idx="50">
                  <c:v>-5.5517184500003935</c:v>
                </c:pt>
                <c:pt idx="51">
                  <c:v>-5.4033863540001912</c:v>
                </c:pt>
                <c:pt idx="52">
                  <c:v>-5.3967722940006064</c:v>
                </c:pt>
                <c:pt idx="53">
                  <c:v>-5.3437991060003407</c:v>
                </c:pt>
                <c:pt idx="54">
                  <c:v>-5.3273756180003984</c:v>
                </c:pt>
                <c:pt idx="55">
                  <c:v>-5.2883114660003923</c:v>
                </c:pt>
                <c:pt idx="56">
                  <c:v>-5.4712520300004401</c:v>
                </c:pt>
                <c:pt idx="57">
                  <c:v>-5.2560494740003483</c:v>
                </c:pt>
                <c:pt idx="58">
                  <c:v>-5.2797312940004053</c:v>
                </c:pt>
                <c:pt idx="59">
                  <c:v>-5.0923654140004659</c:v>
                </c:pt>
                <c:pt idx="60">
                  <c:v>-5.6618529180006592</c:v>
                </c:pt>
                <c:pt idx="61">
                  <c:v>-5.697941251333881</c:v>
                </c:pt>
                <c:pt idx="62">
                  <c:v>-5.6296045846664731</c:v>
                </c:pt>
                <c:pt idx="63">
                  <c:v>-5.6192355180003988</c:v>
                </c:pt>
                <c:pt idx="64">
                  <c:v>-5.447035784667241</c:v>
                </c:pt>
                <c:pt idx="65">
                  <c:v>-5.6252063846671563</c:v>
                </c:pt>
                <c:pt idx="66">
                  <c:v>-5.4048209180007687</c:v>
                </c:pt>
                <c:pt idx="67">
                  <c:v>-5.0713430513336792</c:v>
                </c:pt>
                <c:pt idx="68">
                  <c:v>-5.320731451333268</c:v>
                </c:pt>
                <c:pt idx="69">
                  <c:v>-5.1293705180006022</c:v>
                </c:pt>
                <c:pt idx="70">
                  <c:v>-5.7095936513331251</c:v>
                </c:pt>
                <c:pt idx="71">
                  <c:v>-4.483519851333889</c:v>
                </c:pt>
                <c:pt idx="72">
                  <c:v>-5.1647083846677564</c:v>
                </c:pt>
                <c:pt idx="73">
                  <c:v>-4.8464771846668251</c:v>
                </c:pt>
                <c:pt idx="74">
                  <c:v>-4.4409057846671205</c:v>
                </c:pt>
                <c:pt idx="75">
                  <c:v>-4.5599620513336658</c:v>
                </c:pt>
                <c:pt idx="76">
                  <c:v>-5.2176092513332453</c:v>
                </c:pt>
                <c:pt idx="77">
                  <c:v>-4.202641251333989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0-EF42-A35D-172ED279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083360"/>
        <c:axId val="1783726592"/>
      </c:scatterChart>
      <c:valAx>
        <c:axId val="177608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Xe/Vac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26592"/>
        <c:crosses val="autoZero"/>
        <c:crossBetween val="midCat"/>
      </c:valAx>
      <c:valAx>
        <c:axId val="178372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Binding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Sheet1!$J$278:$J$296</c:f>
              <c:numCache>
                <c:formatCode>General</c:formatCode>
                <c:ptCount val="19"/>
                <c:pt idx="0">
                  <c:v>0</c:v>
                </c:pt>
                <c:pt idx="1">
                  <c:v>3.6968576709796676E-2</c:v>
                </c:pt>
                <c:pt idx="2">
                  <c:v>7.3937153419593352E-2</c:v>
                </c:pt>
                <c:pt idx="3">
                  <c:v>0.11090573012939002</c:v>
                </c:pt>
                <c:pt idx="4">
                  <c:v>0.1478743068391867</c:v>
                </c:pt>
                <c:pt idx="5">
                  <c:v>0.18484288354898337</c:v>
                </c:pt>
                <c:pt idx="6">
                  <c:v>0.22181146025878004</c:v>
                </c:pt>
                <c:pt idx="7">
                  <c:v>0.25878003696857671</c:v>
                </c:pt>
                <c:pt idx="8">
                  <c:v>0.29574861367837341</c:v>
                </c:pt>
                <c:pt idx="9">
                  <c:v>0.33271719038817005</c:v>
                </c:pt>
                <c:pt idx="10">
                  <c:v>0.36968576709796674</c:v>
                </c:pt>
                <c:pt idx="11">
                  <c:v>0.40665434380776339</c:v>
                </c:pt>
                <c:pt idx="12">
                  <c:v>0.44362292051756008</c:v>
                </c:pt>
                <c:pt idx="13">
                  <c:v>0.48059149722735672</c:v>
                </c:pt>
                <c:pt idx="14">
                  <c:v>0.51756007393715342</c:v>
                </c:pt>
                <c:pt idx="15">
                  <c:v>0.55452865064695012</c:v>
                </c:pt>
                <c:pt idx="16">
                  <c:v>0.59149722735674681</c:v>
                </c:pt>
                <c:pt idx="17">
                  <c:v>0.6284658040665434</c:v>
                </c:pt>
                <c:pt idx="18">
                  <c:v>0.6654343807763401</c:v>
                </c:pt>
              </c:numCache>
            </c:numRef>
          </c:xVal>
          <c:yVal>
            <c:numRef>
              <c:f>Sheet1!$L$278:$L$296</c:f>
              <c:numCache>
                <c:formatCode>General</c:formatCode>
                <c:ptCount val="19"/>
                <c:pt idx="0">
                  <c:v>0</c:v>
                </c:pt>
                <c:pt idx="1">
                  <c:v>2.1643929999991087</c:v>
                </c:pt>
                <c:pt idx="2">
                  <c:v>4.6261519999970915</c:v>
                </c:pt>
                <c:pt idx="3">
                  <c:v>-0.38534399999480229</c:v>
                </c:pt>
                <c:pt idx="4">
                  <c:v>14.485442000004696</c:v>
                </c:pt>
                <c:pt idx="5">
                  <c:v>18.033517999996548</c:v>
                </c:pt>
                <c:pt idx="6">
                  <c:v>35.278453000006266</c:v>
                </c:pt>
                <c:pt idx="7">
                  <c:v>41.669418000004953</c:v>
                </c:pt>
                <c:pt idx="8">
                  <c:v>60.118004000003566</c:v>
                </c:pt>
                <c:pt idx="9">
                  <c:v>87.249299000002793</c:v>
                </c:pt>
                <c:pt idx="10">
                  <c:v>102.81578600000648</c:v>
                </c:pt>
                <c:pt idx="11">
                  <c:v>160.88644699999713</c:v>
                </c:pt>
                <c:pt idx="12">
                  <c:v>179.836679</c:v>
                </c:pt>
                <c:pt idx="13">
                  <c:v>215.02522300000419</c:v>
                </c:pt>
                <c:pt idx="14">
                  <c:v>255.04775599999994</c:v>
                </c:pt>
                <c:pt idx="15">
                  <c:v>294.66224999999395</c:v>
                </c:pt>
                <c:pt idx="16">
                  <c:v>327.82554999999411</c:v>
                </c:pt>
                <c:pt idx="17">
                  <c:v>371.13837000000058</c:v>
                </c:pt>
                <c:pt idx="18">
                  <c:v>418.61061499999778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0-8542-8852-31E35D27FA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Sheet1!$J$157:$J$175</c:f>
              <c:numCache>
                <c:formatCode>General</c:formatCode>
                <c:ptCount val="19"/>
                <c:pt idx="0">
                  <c:v>0</c:v>
                </c:pt>
                <c:pt idx="1">
                  <c:v>1.8484288354898338E-2</c:v>
                </c:pt>
                <c:pt idx="2">
                  <c:v>3.6968576709796676E-2</c:v>
                </c:pt>
                <c:pt idx="3">
                  <c:v>5.545286506469501E-2</c:v>
                </c:pt>
                <c:pt idx="4">
                  <c:v>7.3937153419593352E-2</c:v>
                </c:pt>
                <c:pt idx="5">
                  <c:v>9.2421441774491686E-2</c:v>
                </c:pt>
                <c:pt idx="6">
                  <c:v>0.11090573012939002</c:v>
                </c:pt>
                <c:pt idx="7">
                  <c:v>0.12939001848428835</c:v>
                </c:pt>
                <c:pt idx="8">
                  <c:v>0.1478743068391867</c:v>
                </c:pt>
                <c:pt idx="9">
                  <c:v>0.16635859519408502</c:v>
                </c:pt>
                <c:pt idx="10">
                  <c:v>0.18484288354898337</c:v>
                </c:pt>
                <c:pt idx="11">
                  <c:v>0.20332717190388169</c:v>
                </c:pt>
                <c:pt idx="12">
                  <c:v>0.22181146025878004</c:v>
                </c:pt>
                <c:pt idx="13">
                  <c:v>0.24029574861367836</c:v>
                </c:pt>
                <c:pt idx="14">
                  <c:v>0.25878003696857671</c:v>
                </c:pt>
                <c:pt idx="15">
                  <c:v>0.27726432532347506</c:v>
                </c:pt>
                <c:pt idx="16">
                  <c:v>0.29574861367837341</c:v>
                </c:pt>
                <c:pt idx="17">
                  <c:v>0.3142329020332717</c:v>
                </c:pt>
                <c:pt idx="18">
                  <c:v>0.33271719038817005</c:v>
                </c:pt>
              </c:numCache>
            </c:numRef>
          </c:xVal>
          <c:yVal>
            <c:numRef>
              <c:f>Sheet1!$L$157:$L$175</c:f>
              <c:numCache>
                <c:formatCode>General</c:formatCode>
                <c:ptCount val="19"/>
                <c:pt idx="0">
                  <c:v>0</c:v>
                </c:pt>
                <c:pt idx="1">
                  <c:v>-0.20835800000349991</c:v>
                </c:pt>
                <c:pt idx="2">
                  <c:v>2.6011609999986831</c:v>
                </c:pt>
                <c:pt idx="3">
                  <c:v>2.7868040000030305</c:v>
                </c:pt>
                <c:pt idx="4">
                  <c:v>1.2475600000034319</c:v>
                </c:pt>
                <c:pt idx="5">
                  <c:v>8.0276580000063404</c:v>
                </c:pt>
                <c:pt idx="6">
                  <c:v>9.1311149999964982</c:v>
                </c:pt>
                <c:pt idx="7">
                  <c:v>12.675746000008075</c:v>
                </c:pt>
                <c:pt idx="8">
                  <c:v>17.648723000005702</c:v>
                </c:pt>
                <c:pt idx="9">
                  <c:v>23.232906000004732</c:v>
                </c:pt>
                <c:pt idx="10">
                  <c:v>22.006288999997196</c:v>
                </c:pt>
                <c:pt idx="11">
                  <c:v>26.712056999997003</c:v>
                </c:pt>
                <c:pt idx="12">
                  <c:v>36.354112000000896</c:v>
                </c:pt>
                <c:pt idx="13">
                  <c:v>37.366003999995883</c:v>
                </c:pt>
                <c:pt idx="14">
                  <c:v>42.942448999994667</c:v>
                </c:pt>
                <c:pt idx="15">
                  <c:v>53.008304000002681</c:v>
                </c:pt>
                <c:pt idx="16">
                  <c:v>61.670857000004617</c:v>
                </c:pt>
                <c:pt idx="17">
                  <c:v>72.529999000005773</c:v>
                </c:pt>
                <c:pt idx="18">
                  <c:v>83.477998000002117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A0-8542-8852-31E35D27F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857440"/>
        <c:axId val="1371572352"/>
      </c:scatterChart>
      <c:valAx>
        <c:axId val="13718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72352"/>
        <c:crosses val="autoZero"/>
        <c:crossBetween val="midCat"/>
      </c:valAx>
      <c:valAx>
        <c:axId val="137157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9</xdr:row>
      <xdr:rowOff>63500</xdr:rowOff>
    </xdr:from>
    <xdr:to>
      <xdr:col>19</xdr:col>
      <xdr:colOff>355600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5F43D-89FF-A240-8EF1-6285BAB97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7</xdr:row>
      <xdr:rowOff>95250</xdr:rowOff>
    </xdr:from>
    <xdr:to>
      <xdr:col>10</xdr:col>
      <xdr:colOff>774700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64D39-4C02-C742-AFC0-19081757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</xdr:colOff>
      <xdr:row>6</xdr:row>
      <xdr:rowOff>25400</xdr:rowOff>
    </xdr:from>
    <xdr:to>
      <xdr:col>23</xdr:col>
      <xdr:colOff>565150</xdr:colOff>
      <xdr:row>23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CF024-944F-B44B-9533-EC541442A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228600</xdr:colOff>
      <xdr:row>115</xdr:row>
      <xdr:rowOff>152400</xdr:rowOff>
    </xdr:from>
    <xdr:to>
      <xdr:col>33</xdr:col>
      <xdr:colOff>0</xdr:colOff>
      <xdr:row>139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FC6A15-AFA8-3149-9CD1-FE64429E2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444500</xdr:colOff>
      <xdr:row>147</xdr:row>
      <xdr:rowOff>190500</xdr:rowOff>
    </xdr:from>
    <xdr:to>
      <xdr:col>39</xdr:col>
      <xdr:colOff>342900</xdr:colOff>
      <xdr:row>166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521B3-574B-9944-B0DF-6A26238C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393700</xdr:colOff>
      <xdr:row>249</xdr:row>
      <xdr:rowOff>158750</xdr:rowOff>
    </xdr:from>
    <xdr:to>
      <xdr:col>29</xdr:col>
      <xdr:colOff>12700</xdr:colOff>
      <xdr:row>263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29411D-889B-7241-A71E-86F28E89A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255</xdr:row>
      <xdr:rowOff>12700</xdr:rowOff>
    </xdr:from>
    <xdr:to>
      <xdr:col>7</xdr:col>
      <xdr:colOff>685800</xdr:colOff>
      <xdr:row>268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94BC76-AB08-D74A-9375-E5801503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169</xdr:row>
      <xdr:rowOff>0</xdr:rowOff>
    </xdr:from>
    <xdr:to>
      <xdr:col>39</xdr:col>
      <xdr:colOff>723900</xdr:colOff>
      <xdr:row>187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ADA6BC-1E6D-2344-8E9B-FC39F5D11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317500</xdr:colOff>
      <xdr:row>296</xdr:row>
      <xdr:rowOff>120650</xdr:rowOff>
    </xdr:from>
    <xdr:to>
      <xdr:col>9</xdr:col>
      <xdr:colOff>736600</xdr:colOff>
      <xdr:row>310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36101C-9977-7F4E-985D-0D1B2EED8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14</xdr:row>
      <xdr:rowOff>120650</xdr:rowOff>
    </xdr:from>
    <xdr:to>
      <xdr:col>8</xdr:col>
      <xdr:colOff>673100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EF551-2F22-C343-81FC-5625858CE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6350</xdr:rowOff>
    </xdr:from>
    <xdr:to>
      <xdr:col>22</xdr:col>
      <xdr:colOff>152400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CA4D6-EF5D-C748-9A65-B4D1183B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558800</xdr:colOff>
      <xdr:row>34</xdr:row>
      <xdr:rowOff>114300</xdr:rowOff>
    </xdr:from>
    <xdr:to>
      <xdr:col>39</xdr:col>
      <xdr:colOff>177800</xdr:colOff>
      <xdr:row>48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22BD0-7923-FF41-83C3-BBB706799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635000</xdr:colOff>
      <xdr:row>50</xdr:row>
      <xdr:rowOff>0</xdr:rowOff>
    </xdr:from>
    <xdr:to>
      <xdr:col>39</xdr:col>
      <xdr:colOff>254000</xdr:colOff>
      <xdr:row>63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0D6D5A-E537-BA4C-B5D8-A05F6E0DD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698500</xdr:colOff>
      <xdr:row>5</xdr:row>
      <xdr:rowOff>152400</xdr:rowOff>
    </xdr:from>
    <xdr:to>
      <xdr:col>39</xdr:col>
      <xdr:colOff>393700</xdr:colOff>
      <xdr:row>29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8264E5-CED9-9244-B2B1-EC16E00ED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228600</xdr:colOff>
      <xdr:row>11</xdr:row>
      <xdr:rowOff>82550</xdr:rowOff>
    </xdr:from>
    <xdr:to>
      <xdr:col>51</xdr:col>
      <xdr:colOff>38100</xdr:colOff>
      <xdr:row>35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B727DF-EA10-DF42-A7C9-1628A271A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342900</xdr:colOff>
      <xdr:row>127</xdr:row>
      <xdr:rowOff>0</xdr:rowOff>
    </xdr:from>
    <xdr:to>
      <xdr:col>14</xdr:col>
      <xdr:colOff>431800</xdr:colOff>
      <xdr:row>149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4FD48C-9324-0E4E-8368-2FB4A6B2C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209550</xdr:colOff>
      <xdr:row>136</xdr:row>
      <xdr:rowOff>50800</xdr:rowOff>
    </xdr:from>
    <xdr:to>
      <xdr:col>23</xdr:col>
      <xdr:colOff>457200</xdr:colOff>
      <xdr:row>152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BE1231-A4AC-7A4A-90C4-A08EC5955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527050</xdr:colOff>
      <xdr:row>1</xdr:row>
      <xdr:rowOff>38100</xdr:rowOff>
    </xdr:from>
    <xdr:to>
      <xdr:col>15</xdr:col>
      <xdr:colOff>457200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FF003-8586-1D45-8E91-AF89E4F0D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15</xdr:col>
      <xdr:colOff>755650</xdr:colOff>
      <xdr:row>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DBBD1-D97E-364A-8E56-FEFDEB2D3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15</xdr:col>
      <xdr:colOff>755650</xdr:colOff>
      <xdr:row>74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660DA0-8B2F-A045-A5FE-60F57823B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15</xdr:col>
      <xdr:colOff>755650</xdr:colOff>
      <xdr:row>109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6B0C05-7B2E-C643-B5C0-11589C087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111</xdr:row>
      <xdr:rowOff>50800</xdr:rowOff>
    </xdr:from>
    <xdr:to>
      <xdr:col>15</xdr:col>
      <xdr:colOff>304800</xdr:colOff>
      <xdr:row>127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70857-F94B-8B44-957D-39E7E7580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615950</xdr:colOff>
      <xdr:row>10</xdr:row>
      <xdr:rowOff>44450</xdr:rowOff>
    </xdr:from>
    <xdr:to>
      <xdr:col>23</xdr:col>
      <xdr:colOff>419100</xdr:colOff>
      <xdr:row>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F5C936-46BC-2F4B-A76E-63E61EFB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63500</xdr:colOff>
      <xdr:row>128</xdr:row>
      <xdr:rowOff>114300</xdr:rowOff>
    </xdr:from>
    <xdr:to>
      <xdr:col>15</xdr:col>
      <xdr:colOff>114300</xdr:colOff>
      <xdr:row>144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E504AC-F89D-0A47-8965-8498A80A5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12700</xdr:colOff>
      <xdr:row>147</xdr:row>
      <xdr:rowOff>139700</xdr:rowOff>
    </xdr:from>
    <xdr:to>
      <xdr:col>15</xdr:col>
      <xdr:colOff>63500</xdr:colOff>
      <xdr:row>164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F753A8-5559-9245-A1A4-C8E22C13D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69850</xdr:rowOff>
    </xdr:from>
    <xdr:to>
      <xdr:col>10</xdr:col>
      <xdr:colOff>381000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8FC88-5E68-F94C-86EC-CE2093C8A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90F-B934-0141-9A7E-306A28993BDD}">
  <sheetPr codeName="Sheet1"/>
  <dimension ref="A1:AG83"/>
  <sheetViews>
    <sheetView workbookViewId="0">
      <selection activeCell="C13" sqref="C13:D14"/>
    </sheetView>
  </sheetViews>
  <sheetFormatPr baseColWidth="10" defaultRowHeight="16" x14ac:dyDescent="0.2"/>
  <sheetData>
    <row r="1" spans="1:14" x14ac:dyDescent="0.2">
      <c r="B1" t="s">
        <v>0</v>
      </c>
      <c r="D1" t="s">
        <v>1</v>
      </c>
      <c r="J1" t="s">
        <v>9</v>
      </c>
      <c r="K1" t="s">
        <v>10</v>
      </c>
      <c r="L1">
        <f>-4.8115076/500</f>
        <v>-9.6230151999999996E-3</v>
      </c>
    </row>
    <row r="3" spans="1:14" x14ac:dyDescent="0.2">
      <c r="B3" t="s">
        <v>2</v>
      </c>
      <c r="D3" t="s">
        <v>3</v>
      </c>
      <c r="E3" t="s">
        <v>4</v>
      </c>
    </row>
    <row r="4" spans="1:14" x14ac:dyDescent="0.2">
      <c r="C4" t="s">
        <v>5</v>
      </c>
      <c r="D4">
        <v>-8955.4833639999997</v>
      </c>
      <c r="E4">
        <v>39879.735483999997</v>
      </c>
    </row>
    <row r="5" spans="1:14" x14ac:dyDescent="0.2">
      <c r="E5">
        <f>E4^(1/3)</f>
        <v>34.165209620651488</v>
      </c>
      <c r="H5" t="s">
        <v>11</v>
      </c>
      <c r="N5" t="s">
        <v>15</v>
      </c>
    </row>
    <row r="6" spans="1:14" x14ac:dyDescent="0.2">
      <c r="E6">
        <f>E5/10</f>
        <v>3.4165209620651487</v>
      </c>
    </row>
    <row r="10" spans="1:14" x14ac:dyDescent="0.2">
      <c r="C10" t="s">
        <v>7</v>
      </c>
    </row>
    <row r="11" spans="1:14" x14ac:dyDescent="0.2">
      <c r="B11" t="s">
        <v>6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</row>
    <row r="12" spans="1:14" x14ac:dyDescent="0.2">
      <c r="A12" t="s">
        <v>3</v>
      </c>
      <c r="B12">
        <v>0</v>
      </c>
      <c r="C12">
        <v>-8955.4833639999997</v>
      </c>
    </row>
    <row r="13" spans="1:14" x14ac:dyDescent="0.2">
      <c r="B13">
        <v>1</v>
      </c>
      <c r="C13">
        <v>-8949.5979650000008</v>
      </c>
      <c r="D13">
        <v>-8945.3827359999996</v>
      </c>
    </row>
    <row r="14" spans="1:14" x14ac:dyDescent="0.2">
      <c r="A14" t="s">
        <v>8</v>
      </c>
      <c r="B14">
        <v>1</v>
      </c>
      <c r="C14">
        <f>C13-(2000-$B13)/2000*$C$12</f>
        <v>1.4076573179991101</v>
      </c>
      <c r="D14">
        <f>D13-1999/2000*$C$12</f>
        <v>5.6228863180003827</v>
      </c>
    </row>
    <row r="15" spans="1:14" x14ac:dyDescent="0.2">
      <c r="B15" t="s">
        <v>12</v>
      </c>
      <c r="C15">
        <f>C$11/$B14</f>
        <v>0</v>
      </c>
      <c r="D15">
        <f>D$11/$B14</f>
        <v>1</v>
      </c>
    </row>
    <row r="16" spans="1:14" x14ac:dyDescent="0.2">
      <c r="C16">
        <f>C14-$C14</f>
        <v>0</v>
      </c>
      <c r="D16">
        <f>D14-$C14</f>
        <v>4.2152290000012727</v>
      </c>
    </row>
    <row r="17" spans="2:11" x14ac:dyDescent="0.2">
      <c r="B17">
        <v>9</v>
      </c>
      <c r="C17">
        <v>-8906.8711540000004</v>
      </c>
      <c r="D17">
        <v>-8901.6029780000008</v>
      </c>
      <c r="E17">
        <v>-8898.3112760000004</v>
      </c>
      <c r="F17">
        <v>-8892.1393279999993</v>
      </c>
      <c r="G17">
        <v>-8892.2806079999991</v>
      </c>
      <c r="H17">
        <v>-8885.1553120000008</v>
      </c>
    </row>
    <row r="18" spans="2:11" x14ac:dyDescent="0.2">
      <c r="B18">
        <v>9</v>
      </c>
      <c r="C18">
        <f>C17-(2000-$B17)/2000*$C$12</f>
        <v>8.3125348619996657</v>
      </c>
      <c r="D18">
        <f t="shared" ref="D18:H18" si="0">D17-(2000-$B17)/2000*$C$12</f>
        <v>13.58071086199925</v>
      </c>
      <c r="E18">
        <f t="shared" si="0"/>
        <v>16.872412861999692</v>
      </c>
      <c r="F18">
        <f t="shared" si="0"/>
        <v>23.044360862000758</v>
      </c>
      <c r="G18">
        <f t="shared" si="0"/>
        <v>22.903080862000934</v>
      </c>
      <c r="H18">
        <f t="shared" si="0"/>
        <v>30.028376861999277</v>
      </c>
    </row>
    <row r="19" spans="2:11" x14ac:dyDescent="0.2">
      <c r="C19">
        <f>C$11/$B18</f>
        <v>0</v>
      </c>
      <c r="D19">
        <f>D$11/$B18</f>
        <v>0.1111111111111111</v>
      </c>
      <c r="E19">
        <f t="shared" ref="E19:G19" si="1">E$11/$B18</f>
        <v>0.22222222222222221</v>
      </c>
      <c r="F19">
        <f t="shared" si="1"/>
        <v>0.33333333333333331</v>
      </c>
      <c r="G19">
        <f t="shared" si="1"/>
        <v>0.44444444444444442</v>
      </c>
      <c r="H19">
        <f>H$11/$B18</f>
        <v>0.55555555555555558</v>
      </c>
    </row>
    <row r="20" spans="2:11" x14ac:dyDescent="0.2">
      <c r="C20">
        <f>C18-$C18</f>
        <v>0</v>
      </c>
      <c r="D20">
        <f t="shared" ref="D20:H20" si="2">D18-$C18</f>
        <v>5.2681759999995847</v>
      </c>
      <c r="E20">
        <f t="shared" si="2"/>
        <v>8.5598780000000261</v>
      </c>
      <c r="F20">
        <f t="shared" si="2"/>
        <v>14.731826000001092</v>
      </c>
      <c r="G20">
        <f t="shared" si="2"/>
        <v>14.590546000001268</v>
      </c>
      <c r="H20">
        <f t="shared" si="2"/>
        <v>21.715841999999611</v>
      </c>
    </row>
    <row r="21" spans="2:11" x14ac:dyDescent="0.2">
      <c r="B21">
        <v>12</v>
      </c>
      <c r="C21">
        <v>-8890.484418</v>
      </c>
      <c r="D21">
        <v>-8889.0185679999995</v>
      </c>
      <c r="E21">
        <v>-8886.3711380000004</v>
      </c>
      <c r="F21">
        <v>-8884.2093989999994</v>
      </c>
      <c r="G21">
        <v>-8882.4743820000003</v>
      </c>
      <c r="H21">
        <v>-8878.5419529999999</v>
      </c>
      <c r="I21">
        <v>-8876.5025910000004</v>
      </c>
      <c r="J21">
        <v>-8872.743316</v>
      </c>
      <c r="K21">
        <v>-8870.6653239999996</v>
      </c>
    </row>
    <row r="22" spans="2:11" x14ac:dyDescent="0.2">
      <c r="B22">
        <v>12</v>
      </c>
      <c r="C22">
        <f>C21-(2000-$B21)/2000*$C$12</f>
        <v>11.26604581599895</v>
      </c>
      <c r="D22">
        <f t="shared" ref="D22:K22" si="3">D21-(2000-$B21)/2000*$C$12</f>
        <v>12.731895815999451</v>
      </c>
      <c r="E22">
        <f t="shared" si="3"/>
        <v>15.379325815998527</v>
      </c>
      <c r="F22">
        <f t="shared" si="3"/>
        <v>17.541064815999562</v>
      </c>
      <c r="G22">
        <f t="shared" si="3"/>
        <v>19.276081815998623</v>
      </c>
      <c r="H22">
        <f t="shared" si="3"/>
        <v>23.208510815999034</v>
      </c>
      <c r="I22">
        <f t="shared" si="3"/>
        <v>25.247872815998562</v>
      </c>
      <c r="J22">
        <f t="shared" si="3"/>
        <v>29.007147815998906</v>
      </c>
      <c r="K22">
        <f t="shared" si="3"/>
        <v>31.085139815999355</v>
      </c>
    </row>
    <row r="23" spans="2:11" x14ac:dyDescent="0.2">
      <c r="C23">
        <f>C$11/$B22</f>
        <v>0</v>
      </c>
      <c r="D23">
        <f>D$11/$B22</f>
        <v>8.3333333333333329E-2</v>
      </c>
      <c r="E23">
        <f t="shared" ref="E23" si="4">E$11/$B22</f>
        <v>0.16666666666666666</v>
      </c>
      <c r="F23">
        <f t="shared" ref="F23" si="5">F$11/$B22</f>
        <v>0.25</v>
      </c>
      <c r="G23">
        <f t="shared" ref="G23" si="6">G$11/$B22</f>
        <v>0.33333333333333331</v>
      </c>
      <c r="H23">
        <f>H$11/$B22</f>
        <v>0.41666666666666669</v>
      </c>
      <c r="I23">
        <f t="shared" ref="I23:K23" si="7">I$11/$B22</f>
        <v>0.5</v>
      </c>
      <c r="J23">
        <f t="shared" si="7"/>
        <v>0.58333333333333337</v>
      </c>
      <c r="K23">
        <f t="shared" si="7"/>
        <v>0.66666666666666663</v>
      </c>
    </row>
    <row r="24" spans="2:11" x14ac:dyDescent="0.2">
      <c r="C24">
        <f>C22-$C22</f>
        <v>0</v>
      </c>
      <c r="D24">
        <f t="shared" ref="D24:K24" si="8">D22-$C22</f>
        <v>1.4658500000005006</v>
      </c>
      <c r="E24">
        <f t="shared" si="8"/>
        <v>4.1132799999995768</v>
      </c>
      <c r="F24">
        <f t="shared" si="8"/>
        <v>6.2750190000006114</v>
      </c>
      <c r="G24">
        <f t="shared" si="8"/>
        <v>8.0100359999996726</v>
      </c>
      <c r="H24">
        <f t="shared" si="8"/>
        <v>11.942465000000084</v>
      </c>
      <c r="I24">
        <f>I22-$C22</f>
        <v>13.981826999999612</v>
      </c>
      <c r="J24">
        <f t="shared" si="8"/>
        <v>17.741101999999955</v>
      </c>
      <c r="K24">
        <f t="shared" si="8"/>
        <v>19.819094000000405</v>
      </c>
    </row>
    <row r="25" spans="2:11" x14ac:dyDescent="0.2">
      <c r="B25">
        <v>14</v>
      </c>
      <c r="C25">
        <v>-8876.5983510000005</v>
      </c>
      <c r="D25">
        <v>-8878.7929409999997</v>
      </c>
      <c r="E25">
        <v>-8876.5574059999999</v>
      </c>
      <c r="F25">
        <v>-8874.1765770000002</v>
      </c>
      <c r="G25">
        <v>-8871.3432680000005</v>
      </c>
      <c r="H25">
        <v>-8870.6204109999999</v>
      </c>
      <c r="I25">
        <v>-8867.5542760000008</v>
      </c>
      <c r="J25">
        <v>-8865.1736220000003</v>
      </c>
      <c r="K25">
        <v>-8861.0921729999991</v>
      </c>
    </row>
    <row r="26" spans="2:11" x14ac:dyDescent="0.2">
      <c r="B26">
        <v>14</v>
      </c>
      <c r="C26">
        <f>C25-(2000-$B25)/2000*$C$12</f>
        <v>16.196629451998888</v>
      </c>
      <c r="D26">
        <f t="shared" ref="D26:K26" si="9">D25-(2000-$B25)/2000*$C$12</f>
        <v>14.002039451999735</v>
      </c>
      <c r="E26">
        <f t="shared" si="9"/>
        <v>16.237574451999535</v>
      </c>
      <c r="F26">
        <f t="shared" si="9"/>
        <v>18.618403451999257</v>
      </c>
      <c r="G26">
        <f t="shared" si="9"/>
        <v>21.451712451998901</v>
      </c>
      <c r="H26">
        <f t="shared" si="9"/>
        <v>22.17456945199956</v>
      </c>
      <c r="I26">
        <f t="shared" si="9"/>
        <v>25.240704451998681</v>
      </c>
      <c r="J26">
        <f t="shared" si="9"/>
        <v>27.621358451999185</v>
      </c>
      <c r="K26">
        <f t="shared" si="9"/>
        <v>31.702807452000343</v>
      </c>
    </row>
    <row r="27" spans="2:11" x14ac:dyDescent="0.2">
      <c r="C27">
        <f>C$11/$B26</f>
        <v>0</v>
      </c>
      <c r="D27">
        <f>D$11/$B26</f>
        <v>7.1428571428571425E-2</v>
      </c>
      <c r="E27">
        <f t="shared" ref="E27" si="10">E$11/$B26</f>
        <v>0.14285714285714285</v>
      </c>
      <c r="F27">
        <f t="shared" ref="F27" si="11">F$11/$B26</f>
        <v>0.21428571428571427</v>
      </c>
      <c r="G27">
        <f t="shared" ref="G27" si="12">G$11/$B26</f>
        <v>0.2857142857142857</v>
      </c>
      <c r="H27">
        <f>H$11/$B26</f>
        <v>0.35714285714285715</v>
      </c>
      <c r="I27">
        <f t="shared" ref="I27" si="13">I$11/$B26</f>
        <v>0.42857142857142855</v>
      </c>
      <c r="J27">
        <f t="shared" ref="J27" si="14">J$11/$B26</f>
        <v>0.5</v>
      </c>
      <c r="K27">
        <f t="shared" ref="K27" si="15">K$11/$B26</f>
        <v>0.5714285714285714</v>
      </c>
    </row>
    <row r="28" spans="2:11" x14ac:dyDescent="0.2">
      <c r="C28">
        <f>C26-$C26</f>
        <v>0</v>
      </c>
      <c r="D28">
        <f t="shared" ref="D28:K28" si="16">D26-$C26</f>
        <v>-2.1945899999991525</v>
      </c>
      <c r="E28">
        <f t="shared" si="16"/>
        <v>4.0945000000647269E-2</v>
      </c>
      <c r="F28">
        <f t="shared" si="16"/>
        <v>2.4217740000003687</v>
      </c>
      <c r="G28">
        <f t="shared" si="16"/>
        <v>5.2550830000000133</v>
      </c>
      <c r="H28">
        <f t="shared" si="16"/>
        <v>5.9779400000006717</v>
      </c>
      <c r="I28">
        <f>I26-$C26</f>
        <v>9.0440749999997934</v>
      </c>
      <c r="J28">
        <f t="shared" si="16"/>
        <v>11.424729000000298</v>
      </c>
      <c r="K28">
        <f t="shared" si="16"/>
        <v>15.506178000001455</v>
      </c>
    </row>
    <row r="29" spans="2:11" x14ac:dyDescent="0.2">
      <c r="B29">
        <v>27</v>
      </c>
      <c r="C29">
        <v>-8812.6011190000008</v>
      </c>
      <c r="D29">
        <v>-8812.1945319999995</v>
      </c>
      <c r="E29">
        <v>-8809.5713510000005</v>
      </c>
      <c r="F29">
        <v>-8809.0217339999999</v>
      </c>
      <c r="G29">
        <v>-8808.5665520000002</v>
      </c>
      <c r="H29">
        <v>-8806.1077860000005</v>
      </c>
      <c r="I29">
        <v>-8802.5850530000007</v>
      </c>
      <c r="J29">
        <v>-8802.1704250000003</v>
      </c>
      <c r="K29">
        <v>-8800.1294830000006</v>
      </c>
    </row>
    <row r="30" spans="2:11" x14ac:dyDescent="0.2">
      <c r="B30">
        <v>27</v>
      </c>
      <c r="C30">
        <f>C29-(2000-$B29)/2000*$C$12</f>
        <v>21.983219585999905</v>
      </c>
      <c r="D30">
        <f t="shared" ref="D30:K30" si="17">D29-(2000-$B29)/2000*$C$12</f>
        <v>22.389806586001214</v>
      </c>
      <c r="E30">
        <f t="shared" si="17"/>
        <v>25.012987586000236</v>
      </c>
      <c r="F30">
        <f t="shared" si="17"/>
        <v>25.562604586000816</v>
      </c>
      <c r="G30">
        <f t="shared" si="17"/>
        <v>26.017786586000511</v>
      </c>
      <c r="H30">
        <f t="shared" si="17"/>
        <v>28.476552586000253</v>
      </c>
      <c r="I30">
        <f t="shared" si="17"/>
        <v>31.999285586000042</v>
      </c>
      <c r="J30">
        <f t="shared" si="17"/>
        <v>32.41391358600049</v>
      </c>
      <c r="K30">
        <f t="shared" si="17"/>
        <v>34.454855586000122</v>
      </c>
    </row>
    <row r="31" spans="2:11" x14ac:dyDescent="0.2">
      <c r="C31">
        <f>C$11/$B30</f>
        <v>0</v>
      </c>
      <c r="D31">
        <f>D$11/$B30</f>
        <v>3.7037037037037035E-2</v>
      </c>
      <c r="E31">
        <f t="shared" ref="E31" si="18">E$11/$B30</f>
        <v>7.407407407407407E-2</v>
      </c>
      <c r="F31">
        <f t="shared" ref="F31" si="19">F$11/$B30</f>
        <v>0.1111111111111111</v>
      </c>
      <c r="G31">
        <f t="shared" ref="G31" si="20">G$11/$B30</f>
        <v>0.14814814814814814</v>
      </c>
      <c r="H31">
        <f>H$11/$B30</f>
        <v>0.18518518518518517</v>
      </c>
      <c r="I31">
        <f t="shared" ref="I31" si="21">I$11/$B30</f>
        <v>0.22222222222222221</v>
      </c>
      <c r="J31">
        <f t="shared" ref="J31" si="22">J$11/$B30</f>
        <v>0.25925925925925924</v>
      </c>
      <c r="K31">
        <f t="shared" ref="K31" si="23">K$11/$B30</f>
        <v>0.29629629629629628</v>
      </c>
    </row>
    <row r="32" spans="2:11" x14ac:dyDescent="0.2">
      <c r="C32">
        <f>C30-$C30</f>
        <v>0</v>
      </c>
      <c r="D32">
        <f t="shared" ref="D32:K32" si="24">D30-$C30</f>
        <v>0.40658700000130921</v>
      </c>
      <c r="E32">
        <f t="shared" si="24"/>
        <v>3.0297680000003311</v>
      </c>
      <c r="F32">
        <f t="shared" si="24"/>
        <v>3.5793850000009115</v>
      </c>
      <c r="G32">
        <f t="shared" si="24"/>
        <v>4.0345670000006066</v>
      </c>
      <c r="H32">
        <f t="shared" si="24"/>
        <v>6.493333000000348</v>
      </c>
      <c r="I32">
        <f>I30-$C30</f>
        <v>10.016066000000137</v>
      </c>
      <c r="J32">
        <f t="shared" si="24"/>
        <v>10.430694000000585</v>
      </c>
      <c r="K32">
        <f t="shared" si="24"/>
        <v>12.471636000000217</v>
      </c>
    </row>
    <row r="33" spans="2:11" x14ac:dyDescent="0.2">
      <c r="B33">
        <v>33</v>
      </c>
      <c r="C33">
        <v>-8779.5815920000005</v>
      </c>
      <c r="D33">
        <v>-8781.7898229999992</v>
      </c>
      <c r="E33">
        <v>-8779.5750850000004</v>
      </c>
      <c r="F33">
        <v>-8777.9834699999992</v>
      </c>
      <c r="G33">
        <v>-8775.4032189999998</v>
      </c>
      <c r="H33">
        <v>-8776.2532030000002</v>
      </c>
      <c r="I33">
        <v>-8773.1606620000002</v>
      </c>
      <c r="J33">
        <v>-8773.6487030000008</v>
      </c>
      <c r="K33">
        <v>-8770.7870490000005</v>
      </c>
    </row>
    <row r="34" spans="2:11" x14ac:dyDescent="0.2">
      <c r="B34">
        <v>33</v>
      </c>
      <c r="C34">
        <f>C33-(2000-$B33)/2000*$C$12</f>
        <v>28.136296493999907</v>
      </c>
      <c r="D34">
        <f t="shared" ref="D34:K34" si="25">D33-(2000-$B33)/2000*$C$12</f>
        <v>25.928065494001203</v>
      </c>
      <c r="E34">
        <f t="shared" si="25"/>
        <v>28.142803493999963</v>
      </c>
      <c r="F34">
        <f t="shared" si="25"/>
        <v>29.734418494001147</v>
      </c>
      <c r="G34">
        <f t="shared" si="25"/>
        <v>32.314669494000555</v>
      </c>
      <c r="H34">
        <f t="shared" si="25"/>
        <v>31.46468549400015</v>
      </c>
      <c r="I34">
        <f t="shared" si="25"/>
        <v>34.557226494000133</v>
      </c>
      <c r="J34">
        <f t="shared" si="25"/>
        <v>34.069185493999612</v>
      </c>
      <c r="K34">
        <f t="shared" si="25"/>
        <v>36.930839493999883</v>
      </c>
    </row>
    <row r="35" spans="2:11" x14ac:dyDescent="0.2">
      <c r="C35">
        <f>C$11/$B34</f>
        <v>0</v>
      </c>
      <c r="D35">
        <f>D$11/$B34</f>
        <v>3.0303030303030304E-2</v>
      </c>
      <c r="E35">
        <f t="shared" ref="E35" si="26">E$11/$B34</f>
        <v>6.0606060606060608E-2</v>
      </c>
      <c r="F35">
        <f t="shared" ref="F35" si="27">F$11/$B34</f>
        <v>9.0909090909090912E-2</v>
      </c>
      <c r="G35">
        <f t="shared" ref="G35" si="28">G$11/$B34</f>
        <v>0.12121212121212122</v>
      </c>
      <c r="H35">
        <f>H$11/$B34</f>
        <v>0.15151515151515152</v>
      </c>
      <c r="I35">
        <f t="shared" ref="I35" si="29">I$11/$B34</f>
        <v>0.18181818181818182</v>
      </c>
      <c r="J35">
        <f t="shared" ref="J35" si="30">J$11/$B34</f>
        <v>0.21212121212121213</v>
      </c>
      <c r="K35">
        <f t="shared" ref="K35" si="31">K$11/$B34</f>
        <v>0.24242424242424243</v>
      </c>
    </row>
    <row r="36" spans="2:11" x14ac:dyDescent="0.2">
      <c r="C36">
        <f>C34-$C34</f>
        <v>0</v>
      </c>
      <c r="D36">
        <f t="shared" ref="D36:K36" si="32">D34-$C34</f>
        <v>-2.2082309999987046</v>
      </c>
      <c r="E36">
        <f t="shared" si="32"/>
        <v>6.5070000000559958E-3</v>
      </c>
      <c r="F36">
        <f t="shared" si="32"/>
        <v>1.5981220000012399</v>
      </c>
      <c r="G36">
        <f t="shared" si="32"/>
        <v>4.1783730000006472</v>
      </c>
      <c r="H36">
        <f t="shared" si="32"/>
        <v>3.328389000000243</v>
      </c>
      <c r="I36">
        <f>I34-$C34</f>
        <v>6.4209300000002258</v>
      </c>
      <c r="J36">
        <f t="shared" si="32"/>
        <v>5.9328889999997045</v>
      </c>
      <c r="K36">
        <f t="shared" si="32"/>
        <v>8.794542999999976</v>
      </c>
    </row>
    <row r="37" spans="2:11" x14ac:dyDescent="0.2">
      <c r="B37">
        <v>66</v>
      </c>
      <c r="C37">
        <v>-8616.5769839999994</v>
      </c>
      <c r="D37">
        <v>-8619.3287949999994</v>
      </c>
      <c r="E37">
        <v>-8620.118649</v>
      </c>
      <c r="F37">
        <v>-8619.1706369999993</v>
      </c>
      <c r="G37">
        <v>-8616.5196840000008</v>
      </c>
      <c r="H37">
        <v>-8618.5117790000004</v>
      </c>
      <c r="I37">
        <v>-8618.7656129999996</v>
      </c>
      <c r="J37">
        <v>-8616.6223559999999</v>
      </c>
      <c r="K37">
        <v>-8616.8357859999996</v>
      </c>
    </row>
    <row r="38" spans="2:11" x14ac:dyDescent="0.2">
      <c r="B38">
        <v>66</v>
      </c>
      <c r="C38">
        <f>C37-(2000-$B37)/2000*$C$12</f>
        <v>43.37542898799984</v>
      </c>
      <c r="D38">
        <f t="shared" ref="D38:K38" si="33">D37-(2000-$B37)/2000*$C$12</f>
        <v>40.623617987999751</v>
      </c>
      <c r="E38">
        <f t="shared" si="33"/>
        <v>39.833763987999191</v>
      </c>
      <c r="F38">
        <f t="shared" si="33"/>
        <v>40.781775987999936</v>
      </c>
      <c r="G38">
        <f t="shared" si="33"/>
        <v>43.432728987998416</v>
      </c>
      <c r="H38">
        <f t="shared" si="33"/>
        <v>41.440633987998808</v>
      </c>
      <c r="I38">
        <f t="shared" si="33"/>
        <v>41.18679998799962</v>
      </c>
      <c r="J38">
        <f t="shared" si="33"/>
        <v>43.330056987999342</v>
      </c>
      <c r="K38">
        <f t="shared" si="33"/>
        <v>43.116626987999553</v>
      </c>
    </row>
    <row r="39" spans="2:11" x14ac:dyDescent="0.2">
      <c r="C39">
        <f>C$11/$B38</f>
        <v>0</v>
      </c>
      <c r="D39">
        <f>D$11/$B38</f>
        <v>1.5151515151515152E-2</v>
      </c>
      <c r="E39">
        <f t="shared" ref="E39" si="34">E$11/$B38</f>
        <v>3.0303030303030304E-2</v>
      </c>
      <c r="F39">
        <f t="shared" ref="F39" si="35">F$11/$B38</f>
        <v>4.5454545454545456E-2</v>
      </c>
      <c r="G39">
        <f t="shared" ref="G39" si="36">G$11/$B38</f>
        <v>6.0606060606060608E-2</v>
      </c>
      <c r="H39">
        <f>H$11/$B38</f>
        <v>7.575757575757576E-2</v>
      </c>
      <c r="I39">
        <f t="shared" ref="I39" si="37">I$11/$B38</f>
        <v>9.0909090909090912E-2</v>
      </c>
      <c r="J39">
        <f t="shared" ref="J39" si="38">J$11/$B38</f>
        <v>0.10606060606060606</v>
      </c>
      <c r="K39">
        <f t="shared" ref="K39" si="39">K$11/$B38</f>
        <v>0.12121212121212122</v>
      </c>
    </row>
    <row r="40" spans="2:11" x14ac:dyDescent="0.2">
      <c r="C40">
        <f>C38-$C38</f>
        <v>0</v>
      </c>
      <c r="D40">
        <f t="shared" ref="D40:K40" si="40">D38-$C38</f>
        <v>-2.7518110000000888</v>
      </c>
      <c r="E40">
        <f t="shared" si="40"/>
        <v>-3.5416650000006484</v>
      </c>
      <c r="F40">
        <f t="shared" si="40"/>
        <v>-2.5936529999999038</v>
      </c>
      <c r="G40">
        <f t="shared" si="40"/>
        <v>5.7299999998576823E-2</v>
      </c>
      <c r="H40">
        <f t="shared" si="40"/>
        <v>-1.9347950000010314</v>
      </c>
      <c r="I40">
        <f>I38-$C38</f>
        <v>-2.1886290000002191</v>
      </c>
      <c r="J40">
        <f t="shared" si="40"/>
        <v>-4.5372000000497792E-2</v>
      </c>
      <c r="K40">
        <f t="shared" si="40"/>
        <v>-0.25880200000028708</v>
      </c>
    </row>
    <row r="42" spans="2:11" x14ac:dyDescent="0.2">
      <c r="C42">
        <v>0</v>
      </c>
      <c r="D42">
        <v>5</v>
      </c>
      <c r="E42">
        <v>10</v>
      </c>
      <c r="F42">
        <v>15</v>
      </c>
      <c r="G42">
        <v>20</v>
      </c>
      <c r="H42">
        <v>25</v>
      </c>
      <c r="I42">
        <v>30</v>
      </c>
      <c r="J42">
        <v>35</v>
      </c>
      <c r="K42">
        <v>40</v>
      </c>
    </row>
    <row r="43" spans="2:11" x14ac:dyDescent="0.2">
      <c r="B43">
        <v>66</v>
      </c>
      <c r="C43">
        <v>-8616.5769839999994</v>
      </c>
      <c r="D43">
        <v>-8617.6973319999997</v>
      </c>
      <c r="E43">
        <v>-8614.6913189999996</v>
      </c>
      <c r="F43">
        <v>-8607.5738110000002</v>
      </c>
      <c r="G43">
        <v>-8601.3362990000005</v>
      </c>
      <c r="H43">
        <v>-8593.2868990000006</v>
      </c>
      <c r="I43">
        <v>-8579.6468889999996</v>
      </c>
      <c r="J43">
        <v>-8570.2159030000003</v>
      </c>
      <c r="K43">
        <v>-8557.5619850000003</v>
      </c>
    </row>
    <row r="44" spans="2:11" x14ac:dyDescent="0.2">
      <c r="B44">
        <v>66</v>
      </c>
      <c r="C44">
        <f>C43-(2000-$B43)/2000*$C$12</f>
        <v>43.37542898799984</v>
      </c>
      <c r="D44">
        <f t="shared" ref="D44:K44" si="41">D43-(2000-$B43)/2000*$C$12</f>
        <v>42.255080987999463</v>
      </c>
      <c r="E44">
        <f t="shared" si="41"/>
        <v>45.261093987999629</v>
      </c>
      <c r="F44">
        <f t="shared" si="41"/>
        <v>52.378601987998991</v>
      </c>
      <c r="G44">
        <f t="shared" si="41"/>
        <v>58.616113987998688</v>
      </c>
      <c r="H44">
        <f t="shared" si="41"/>
        <v>66.665513987998565</v>
      </c>
      <c r="I44">
        <f t="shared" si="41"/>
        <v>80.30552398799955</v>
      </c>
      <c r="J44">
        <f t="shared" si="41"/>
        <v>89.736509987998943</v>
      </c>
      <c r="K44">
        <f t="shared" si="41"/>
        <v>102.39042798799892</v>
      </c>
    </row>
    <row r="45" spans="2:11" x14ac:dyDescent="0.2">
      <c r="C45">
        <f>C$42/$B44</f>
        <v>0</v>
      </c>
      <c r="D45">
        <f>D$42/$B44</f>
        <v>7.575757575757576E-2</v>
      </c>
      <c r="E45">
        <f t="shared" ref="E45:K45" si="42">E$42/$B44</f>
        <v>0.15151515151515152</v>
      </c>
      <c r="F45">
        <f t="shared" si="42"/>
        <v>0.22727272727272727</v>
      </c>
      <c r="G45">
        <f t="shared" si="42"/>
        <v>0.30303030303030304</v>
      </c>
      <c r="H45">
        <f t="shared" si="42"/>
        <v>0.37878787878787878</v>
      </c>
      <c r="I45">
        <f t="shared" si="42"/>
        <v>0.45454545454545453</v>
      </c>
      <c r="J45">
        <f t="shared" si="42"/>
        <v>0.53030303030303028</v>
      </c>
      <c r="K45">
        <f t="shared" si="42"/>
        <v>0.60606060606060608</v>
      </c>
    </row>
    <row r="46" spans="2:11" x14ac:dyDescent="0.2">
      <c r="C46">
        <f>C44-$C44</f>
        <v>0</v>
      </c>
      <c r="D46">
        <f>D44-$C44</f>
        <v>-1.1203480000003765</v>
      </c>
      <c r="E46">
        <f t="shared" ref="E46:J46" si="43">E44-$C44</f>
        <v>1.8856649999997899</v>
      </c>
      <c r="F46">
        <f t="shared" si="43"/>
        <v>9.0031729999991512</v>
      </c>
      <c r="G46">
        <f>G44-$C44</f>
        <v>15.240684999998848</v>
      </c>
      <c r="H46">
        <f t="shared" si="43"/>
        <v>23.290084999998726</v>
      </c>
      <c r="I46">
        <f t="shared" si="43"/>
        <v>36.93009499999971</v>
      </c>
      <c r="J46">
        <f t="shared" si="43"/>
        <v>46.361080999999103</v>
      </c>
      <c r="K46">
        <f>K44-$C44</f>
        <v>59.014998999999079</v>
      </c>
    </row>
    <row r="48" spans="2:11" x14ac:dyDescent="0.2">
      <c r="C48">
        <v>0</v>
      </c>
      <c r="D48">
        <v>3</v>
      </c>
      <c r="E48">
        <v>6</v>
      </c>
      <c r="F48">
        <v>9</v>
      </c>
      <c r="G48">
        <v>12</v>
      </c>
      <c r="H48">
        <v>15</v>
      </c>
      <c r="I48">
        <v>18</v>
      </c>
      <c r="J48">
        <v>21</v>
      </c>
      <c r="K48">
        <v>24</v>
      </c>
    </row>
    <row r="49" spans="2:11" x14ac:dyDescent="0.2">
      <c r="B49">
        <v>33</v>
      </c>
      <c r="C49">
        <v>-8779.5815920000005</v>
      </c>
      <c r="D49">
        <v>-8777.9619270000003</v>
      </c>
      <c r="E49">
        <v>-8776.3591410000008</v>
      </c>
      <c r="F49">
        <v>-8771.1901479999997</v>
      </c>
      <c r="G49">
        <v>-8764.4294709999995</v>
      </c>
      <c r="H49">
        <v>-8757.8123009999999</v>
      </c>
      <c r="I49">
        <v>-8746.5212229999997</v>
      </c>
      <c r="J49">
        <v>-8741.3320700000004</v>
      </c>
      <c r="K49">
        <v>-8732.7959609999998</v>
      </c>
    </row>
    <row r="50" spans="2:11" x14ac:dyDescent="0.2">
      <c r="B50">
        <v>33</v>
      </c>
      <c r="C50">
        <f>C49-(2000-$B49)/2000*$C$12</f>
        <v>28.136296493999907</v>
      </c>
      <c r="D50">
        <f t="shared" ref="D50:H50" si="44">D49-(2000-$B49)/2000*$C$12</f>
        <v>29.755961494000076</v>
      </c>
      <c r="E50">
        <f t="shared" si="44"/>
        <v>31.358747493999545</v>
      </c>
      <c r="F50">
        <f t="shared" si="44"/>
        <v>36.527740494000682</v>
      </c>
      <c r="G50">
        <f t="shared" si="44"/>
        <v>43.288417494000896</v>
      </c>
      <c r="H50">
        <f t="shared" si="44"/>
        <v>49.905587494000429</v>
      </c>
      <c r="I50">
        <f t="shared" ref="I50" si="45">I49-(2000-$B49)/2000*$C$12</f>
        <v>61.196665494000626</v>
      </c>
      <c r="J50">
        <f t="shared" ref="J50" si="46">J49-(2000-$B49)/2000*$C$12</f>
        <v>66.385818493999977</v>
      </c>
      <c r="K50">
        <f t="shared" ref="K50" si="47">K49-(2000-$B49)/2000*$C$12</f>
        <v>74.921927494000556</v>
      </c>
    </row>
    <row r="51" spans="2:11" x14ac:dyDescent="0.2">
      <c r="C51">
        <f>C$48/$B50</f>
        <v>0</v>
      </c>
      <c r="D51">
        <f t="shared" ref="D51:K51" si="48">D$48/$B50</f>
        <v>9.0909090909090912E-2</v>
      </c>
      <c r="E51">
        <f t="shared" si="48"/>
        <v>0.18181818181818182</v>
      </c>
      <c r="F51">
        <f t="shared" si="48"/>
        <v>0.27272727272727271</v>
      </c>
      <c r="G51">
        <f t="shared" si="48"/>
        <v>0.36363636363636365</v>
      </c>
      <c r="H51">
        <f t="shared" si="48"/>
        <v>0.45454545454545453</v>
      </c>
      <c r="I51">
        <f t="shared" si="48"/>
        <v>0.54545454545454541</v>
      </c>
      <c r="J51">
        <f t="shared" si="48"/>
        <v>0.63636363636363635</v>
      </c>
      <c r="K51">
        <f t="shared" si="48"/>
        <v>0.72727272727272729</v>
      </c>
    </row>
    <row r="52" spans="2:11" x14ac:dyDescent="0.2">
      <c r="C52">
        <f>C50-$C50</f>
        <v>0</v>
      </c>
      <c r="D52">
        <f t="shared" ref="D52:K52" si="49">D50-$C50</f>
        <v>1.6196650000001682</v>
      </c>
      <c r="E52">
        <f t="shared" si="49"/>
        <v>3.2224509999996371</v>
      </c>
      <c r="F52">
        <f t="shared" si="49"/>
        <v>8.3914440000007744</v>
      </c>
      <c r="G52">
        <f t="shared" si="49"/>
        <v>15.152121000000989</v>
      </c>
      <c r="H52">
        <f t="shared" si="49"/>
        <v>21.769291000000521</v>
      </c>
      <c r="I52">
        <f t="shared" si="49"/>
        <v>33.060369000000719</v>
      </c>
      <c r="J52">
        <f t="shared" si="49"/>
        <v>38.24952200000007</v>
      </c>
      <c r="K52">
        <f t="shared" si="49"/>
        <v>46.785631000000649</v>
      </c>
    </row>
    <row r="55" spans="2:11" x14ac:dyDescent="0.2">
      <c r="C55">
        <v>0</v>
      </c>
      <c r="D55">
        <v>10</v>
      </c>
      <c r="E55">
        <v>20</v>
      </c>
      <c r="F55">
        <v>30</v>
      </c>
      <c r="G55">
        <v>40</v>
      </c>
      <c r="H55">
        <v>50</v>
      </c>
      <c r="I55">
        <v>60</v>
      </c>
      <c r="J55">
        <v>70</v>
      </c>
      <c r="K55">
        <v>80</v>
      </c>
    </row>
    <row r="56" spans="2:11" x14ac:dyDescent="0.2">
      <c r="B56">
        <v>239</v>
      </c>
      <c r="C56">
        <v>-23305.635801</v>
      </c>
      <c r="D56">
        <v>-23305.613044000002</v>
      </c>
      <c r="E56">
        <v>-23302.43593</v>
      </c>
      <c r="F56">
        <v>-23299.045547999998</v>
      </c>
      <c r="G56">
        <v>-23294.340032</v>
      </c>
      <c r="H56">
        <v>-23289.324674</v>
      </c>
      <c r="I56">
        <v>-23279.101726000001</v>
      </c>
      <c r="J56">
        <v>-23267.973955000001</v>
      </c>
      <c r="K56">
        <v>-23258.967194000001</v>
      </c>
    </row>
    <row r="57" spans="2:11" x14ac:dyDescent="0.2">
      <c r="B57">
        <v>239</v>
      </c>
      <c r="C57">
        <f>C56-(5488-$B56)/2000*$C$12</f>
        <v>198.0302878179973</v>
      </c>
      <c r="D57">
        <f t="shared" ref="D57:F57" si="50">D56-(5488-$B56)/2000*$C$12</f>
        <v>198.05304481799612</v>
      </c>
      <c r="E57">
        <f t="shared" si="50"/>
        <v>201.23015881799802</v>
      </c>
      <c r="F57">
        <f t="shared" si="50"/>
        <v>204.62054081799943</v>
      </c>
      <c r="G57">
        <f t="shared" ref="G57" si="51">G56-(5488-$B56)/2000*$C$12</f>
        <v>209.3260568179976</v>
      </c>
      <c r="H57">
        <f t="shared" ref="H57:K57" si="52">H56-(5488-$B56)/2000*$C$12</f>
        <v>214.34141481799816</v>
      </c>
      <c r="I57">
        <f t="shared" si="52"/>
        <v>224.56436281799688</v>
      </c>
      <c r="J57">
        <f t="shared" si="52"/>
        <v>235.69213381799636</v>
      </c>
      <c r="K57">
        <f t="shared" si="52"/>
        <v>244.69889481799692</v>
      </c>
    </row>
    <row r="58" spans="2:11" x14ac:dyDescent="0.2">
      <c r="C58">
        <f>C$55/$B57</f>
        <v>0</v>
      </c>
      <c r="D58">
        <f t="shared" ref="D58:K58" si="53">D$55/$B57</f>
        <v>4.1841004184100417E-2</v>
      </c>
      <c r="E58">
        <f t="shared" si="53"/>
        <v>8.3682008368200833E-2</v>
      </c>
      <c r="F58">
        <f t="shared" si="53"/>
        <v>0.12552301255230125</v>
      </c>
      <c r="G58">
        <f t="shared" si="53"/>
        <v>0.16736401673640167</v>
      </c>
      <c r="H58">
        <f t="shared" si="53"/>
        <v>0.20920502092050208</v>
      </c>
      <c r="I58">
        <f t="shared" si="53"/>
        <v>0.2510460251046025</v>
      </c>
      <c r="J58">
        <f t="shared" si="53"/>
        <v>0.29288702928870292</v>
      </c>
      <c r="K58">
        <f t="shared" si="53"/>
        <v>0.33472803347280333</v>
      </c>
    </row>
    <row r="59" spans="2:11" x14ac:dyDescent="0.2">
      <c r="C59">
        <f>C57-$C57</f>
        <v>0</v>
      </c>
      <c r="D59">
        <f t="shared" ref="D59:K59" si="54">D57-$C57</f>
        <v>2.2756999998819083E-2</v>
      </c>
      <c r="E59">
        <f t="shared" si="54"/>
        <v>3.1998710000007122</v>
      </c>
      <c r="F59">
        <f t="shared" si="54"/>
        <v>6.5902530000021216</v>
      </c>
      <c r="G59">
        <f t="shared" si="54"/>
        <v>11.295769000000291</v>
      </c>
      <c r="H59">
        <f t="shared" si="54"/>
        <v>16.311127000000852</v>
      </c>
      <c r="I59">
        <f t="shared" si="54"/>
        <v>26.534074999999575</v>
      </c>
      <c r="J59">
        <f t="shared" si="54"/>
        <v>37.661845999999059</v>
      </c>
      <c r="K59">
        <f t="shared" si="54"/>
        <v>46.668606999999611</v>
      </c>
    </row>
    <row r="61" spans="2:11" x14ac:dyDescent="0.2">
      <c r="C61">
        <v>0</v>
      </c>
      <c r="D61">
        <v>15</v>
      </c>
      <c r="E61">
        <v>30</v>
      </c>
      <c r="F61">
        <v>45</v>
      </c>
      <c r="G61">
        <v>60</v>
      </c>
      <c r="H61">
        <v>75</v>
      </c>
      <c r="I61">
        <v>90</v>
      </c>
      <c r="J61">
        <v>105</v>
      </c>
      <c r="K61">
        <v>120</v>
      </c>
    </row>
    <row r="62" spans="2:11" x14ac:dyDescent="0.2">
      <c r="B62">
        <v>239</v>
      </c>
      <c r="C62">
        <v>-23305.635801</v>
      </c>
      <c r="D62">
        <v>-23302.078438</v>
      </c>
      <c r="E62">
        <v>-23293.125217000001</v>
      </c>
      <c r="F62">
        <v>-23276.774247000001</v>
      </c>
      <c r="G62">
        <v>-23254.979859999999</v>
      </c>
      <c r="H62">
        <v>-23226.214474</v>
      </c>
      <c r="I62">
        <v>-23188.283082000002</v>
      </c>
      <c r="J62">
        <v>-23156.334787</v>
      </c>
      <c r="K62">
        <v>-23108.236784000001</v>
      </c>
    </row>
    <row r="63" spans="2:11" x14ac:dyDescent="0.2">
      <c r="B63">
        <v>239</v>
      </c>
      <c r="C63">
        <f>C62-(5488-$B62)/2000*$C$12</f>
        <v>198.0302878179973</v>
      </c>
      <c r="D63">
        <f t="shared" ref="D63" si="55">D62-(5488-$B62)/2000*$C$12</f>
        <v>201.5876508179972</v>
      </c>
      <c r="E63">
        <f t="shared" ref="E63" si="56">E62-(5488-$B62)/2000*$C$12</f>
        <v>210.54087181799696</v>
      </c>
      <c r="F63">
        <f t="shared" ref="F63" si="57">F62-(5488-$B62)/2000*$C$12</f>
        <v>226.89184181799646</v>
      </c>
      <c r="G63">
        <f>G62-(5488-$B62)/2000*$C$12</f>
        <v>248.6862288179982</v>
      </c>
      <c r="H63">
        <f t="shared" ref="H63" si="58">H62-(5488-$B62)/2000*$C$12</f>
        <v>277.45161481799732</v>
      </c>
      <c r="I63">
        <f t="shared" ref="I63" si="59">I62-(5488-$B62)/2000*$C$12</f>
        <v>315.38300681799592</v>
      </c>
      <c r="J63">
        <f t="shared" ref="J63" si="60">J62-(5488-$B62)/2000*$C$12</f>
        <v>347.33130181799788</v>
      </c>
      <c r="K63">
        <f t="shared" ref="K63" si="61">K62-(5488-$B62)/2000*$C$12</f>
        <v>395.42930481799704</v>
      </c>
    </row>
    <row r="64" spans="2:11" x14ac:dyDescent="0.2">
      <c r="C64">
        <f>C$61/$B63</f>
        <v>0</v>
      </c>
      <c r="D64">
        <f t="shared" ref="D64:J64" si="62">D$61/$B63</f>
        <v>6.2761506276150625E-2</v>
      </c>
      <c r="E64">
        <f t="shared" si="62"/>
        <v>0.12552301255230125</v>
      </c>
      <c r="F64">
        <f t="shared" si="62"/>
        <v>0.18828451882845187</v>
      </c>
      <c r="G64">
        <f t="shared" si="62"/>
        <v>0.2510460251046025</v>
      </c>
      <c r="H64">
        <f t="shared" si="62"/>
        <v>0.31380753138075312</v>
      </c>
      <c r="I64">
        <f t="shared" si="62"/>
        <v>0.37656903765690375</v>
      </c>
      <c r="J64">
        <f t="shared" si="62"/>
        <v>0.43933054393305437</v>
      </c>
      <c r="K64">
        <f>K$61/$B63</f>
        <v>0.502092050209205</v>
      </c>
    </row>
    <row r="65" spans="2:33" x14ac:dyDescent="0.2">
      <c r="C65">
        <f>C63-$C63</f>
        <v>0</v>
      </c>
      <c r="D65">
        <f t="shared" ref="D65:K65" si="63">D63-$C63</f>
        <v>3.5573629999998957</v>
      </c>
      <c r="E65">
        <f t="shared" si="63"/>
        <v>12.510583999999653</v>
      </c>
      <c r="F65">
        <f t="shared" si="63"/>
        <v>28.86155399999916</v>
      </c>
      <c r="G65">
        <f>G63-$C63</f>
        <v>50.655941000000894</v>
      </c>
      <c r="H65">
        <f t="shared" si="63"/>
        <v>79.421327000000019</v>
      </c>
      <c r="I65">
        <f t="shared" si="63"/>
        <v>117.35271899999861</v>
      </c>
      <c r="J65">
        <f t="shared" si="63"/>
        <v>149.30101400000058</v>
      </c>
      <c r="K65">
        <f t="shared" si="63"/>
        <v>197.39901699999973</v>
      </c>
    </row>
    <row r="67" spans="2:33" x14ac:dyDescent="0.2">
      <c r="C67">
        <v>0</v>
      </c>
      <c r="D67">
        <v>5</v>
      </c>
      <c r="E67">
        <v>10</v>
      </c>
      <c r="F67">
        <v>15</v>
      </c>
      <c r="G67">
        <v>20</v>
      </c>
      <c r="H67">
        <v>25</v>
      </c>
      <c r="I67">
        <v>30</v>
      </c>
      <c r="J67">
        <v>35</v>
      </c>
      <c r="K67">
        <v>40</v>
      </c>
    </row>
    <row r="68" spans="2:33" x14ac:dyDescent="0.2">
      <c r="B68">
        <v>66</v>
      </c>
      <c r="C68">
        <v>-24102.407187000001</v>
      </c>
      <c r="D68">
        <v>-24100.404086999999</v>
      </c>
      <c r="E68">
        <v>-24100.118106999998</v>
      </c>
      <c r="F68">
        <v>-24096.433929999999</v>
      </c>
      <c r="G68">
        <v>-24091.186454999999</v>
      </c>
      <c r="H68">
        <v>-24076.741155</v>
      </c>
      <c r="I68">
        <v>-24070.47392</v>
      </c>
      <c r="J68">
        <v>-24059.900761000001</v>
      </c>
      <c r="K68">
        <v>-24045.844885999999</v>
      </c>
    </row>
    <row r="69" spans="2:33" x14ac:dyDescent="0.2">
      <c r="B69">
        <v>66</v>
      </c>
      <c r="C69">
        <f>C68-(5488-$B68)/2000*$C$12</f>
        <v>175.90821280399541</v>
      </c>
      <c r="D69">
        <f t="shared" ref="D69:K69" si="64">D68-(5488-$B68)/2000*$C$12</f>
        <v>177.91131280399713</v>
      </c>
      <c r="E69">
        <f t="shared" si="64"/>
        <v>178.1972928039977</v>
      </c>
      <c r="F69">
        <f t="shared" si="64"/>
        <v>181.88146980399688</v>
      </c>
      <c r="G69">
        <f t="shared" si="64"/>
        <v>187.128944803997</v>
      </c>
      <c r="H69">
        <f t="shared" si="64"/>
        <v>201.57424480399641</v>
      </c>
      <c r="I69">
        <f t="shared" si="64"/>
        <v>207.84147980399575</v>
      </c>
      <c r="J69">
        <f t="shared" si="64"/>
        <v>218.41463880399533</v>
      </c>
      <c r="K69">
        <f t="shared" si="64"/>
        <v>232.47051380399716</v>
      </c>
    </row>
    <row r="70" spans="2:33" x14ac:dyDescent="0.2">
      <c r="C70">
        <f>C$67/$B69</f>
        <v>0</v>
      </c>
      <c r="D70">
        <f>D$67/$B69</f>
        <v>7.575757575757576E-2</v>
      </c>
      <c r="E70">
        <f t="shared" ref="E70:K70" si="65">E$67/$B69</f>
        <v>0.15151515151515152</v>
      </c>
      <c r="F70">
        <f t="shared" si="65"/>
        <v>0.22727272727272727</v>
      </c>
      <c r="G70">
        <f t="shared" si="65"/>
        <v>0.30303030303030304</v>
      </c>
      <c r="H70">
        <f t="shared" si="65"/>
        <v>0.37878787878787878</v>
      </c>
      <c r="I70">
        <f t="shared" si="65"/>
        <v>0.45454545454545453</v>
      </c>
      <c r="J70">
        <f t="shared" si="65"/>
        <v>0.53030303030303028</v>
      </c>
      <c r="K70">
        <f t="shared" si="65"/>
        <v>0.60606060606060608</v>
      </c>
    </row>
    <row r="71" spans="2:33" x14ac:dyDescent="0.2">
      <c r="C71">
        <f>C69-$C69</f>
        <v>0</v>
      </c>
      <c r="D71">
        <f>D69-$C69</f>
        <v>2.0031000000017229</v>
      </c>
      <c r="E71">
        <f t="shared" ref="E71:F71" si="66">E69-$C69</f>
        <v>2.2890800000022864</v>
      </c>
      <c r="F71">
        <f t="shared" si="66"/>
        <v>5.9732570000014675</v>
      </c>
      <c r="G71">
        <f>G69-$C69</f>
        <v>11.22073200000159</v>
      </c>
      <c r="H71">
        <f t="shared" ref="H71:J71" si="67">H69-$C69</f>
        <v>25.666032000000996</v>
      </c>
      <c r="I71">
        <f t="shared" si="67"/>
        <v>31.933267000000342</v>
      </c>
      <c r="J71">
        <f t="shared" si="67"/>
        <v>42.506425999999919</v>
      </c>
      <c r="K71">
        <f>K69-$C69</f>
        <v>56.562301000001753</v>
      </c>
    </row>
    <row r="73" spans="2:33" x14ac:dyDescent="0.2">
      <c r="B73" t="s">
        <v>13</v>
      </c>
      <c r="C73">
        <v>0</v>
      </c>
      <c r="D73">
        <v>10</v>
      </c>
      <c r="E73">
        <v>20</v>
      </c>
      <c r="F73">
        <v>30</v>
      </c>
      <c r="G73">
        <v>40</v>
      </c>
      <c r="H73">
        <v>50</v>
      </c>
      <c r="I73">
        <v>60</v>
      </c>
      <c r="J73">
        <v>70</v>
      </c>
      <c r="K73">
        <v>80</v>
      </c>
      <c r="L73">
        <v>90</v>
      </c>
      <c r="M73">
        <v>100</v>
      </c>
      <c r="N73">
        <v>110</v>
      </c>
      <c r="O73">
        <v>120</v>
      </c>
      <c r="P73">
        <v>130</v>
      </c>
      <c r="Q73">
        <v>140</v>
      </c>
      <c r="R73">
        <v>150</v>
      </c>
      <c r="S73">
        <v>160</v>
      </c>
      <c r="T73">
        <v>170</v>
      </c>
      <c r="U73">
        <v>180</v>
      </c>
      <c r="V73">
        <v>190</v>
      </c>
      <c r="W73">
        <v>200</v>
      </c>
    </row>
    <row r="74" spans="2:33" x14ac:dyDescent="0.2">
      <c r="B74">
        <v>239</v>
      </c>
      <c r="C74">
        <v>-23305.635801</v>
      </c>
      <c r="D74">
        <v>-23305.613044000002</v>
      </c>
      <c r="E74">
        <v>-23302.43593</v>
      </c>
      <c r="F74">
        <v>-23299.045547999998</v>
      </c>
      <c r="G74">
        <v>-23294.340032</v>
      </c>
      <c r="H74">
        <v>-23289.324674</v>
      </c>
      <c r="I74">
        <v>-23279.101726000001</v>
      </c>
      <c r="J74">
        <v>-23267.973955000001</v>
      </c>
      <c r="K74">
        <v>-23258.967194000001</v>
      </c>
      <c r="L74">
        <v>-23244.477083999998</v>
      </c>
      <c r="M74">
        <v>-23228.837894</v>
      </c>
      <c r="N74">
        <v>-23213.113366000001</v>
      </c>
      <c r="O74">
        <v>-23187.792612000001</v>
      </c>
      <c r="P74">
        <v>-23177.298089</v>
      </c>
      <c r="Q74">
        <v>-23152.003486000001</v>
      </c>
      <c r="R74">
        <v>-23132.938623999999</v>
      </c>
      <c r="S74">
        <v>-23117.247101000001</v>
      </c>
      <c r="T74">
        <v>-23095.438198</v>
      </c>
      <c r="U74">
        <v>-23069.879312000001</v>
      </c>
      <c r="V74">
        <v>-23047.133158000001</v>
      </c>
      <c r="W74">
        <v>-23029.140522000002</v>
      </c>
    </row>
    <row r="75" spans="2:33" x14ac:dyDescent="0.2">
      <c r="B75">
        <v>239</v>
      </c>
      <c r="C75">
        <f>C74-(5488-$B74)/2000*$C$12</f>
        <v>198.0302878179973</v>
      </c>
      <c r="D75">
        <f t="shared" ref="D75:F75" si="68">D74-(5488-$B74)/2000*$C$12</f>
        <v>198.05304481799612</v>
      </c>
      <c r="E75">
        <f t="shared" si="68"/>
        <v>201.23015881799802</v>
      </c>
      <c r="F75">
        <f t="shared" si="68"/>
        <v>204.62054081799943</v>
      </c>
      <c r="G75">
        <f>G74-(5488-$B74)/2000*$C$12</f>
        <v>209.3260568179976</v>
      </c>
      <c r="H75">
        <f t="shared" ref="H75:V75" si="69">H74-(5488-$B74)/2000*$C$12</f>
        <v>214.34141481799816</v>
      </c>
      <c r="I75">
        <f t="shared" si="69"/>
        <v>224.56436281799688</v>
      </c>
      <c r="J75">
        <f t="shared" si="69"/>
        <v>235.69213381799636</v>
      </c>
      <c r="K75">
        <f t="shared" si="69"/>
        <v>244.69889481799692</v>
      </c>
      <c r="L75">
        <f t="shared" si="69"/>
        <v>259.18900481799938</v>
      </c>
      <c r="M75">
        <f t="shared" si="69"/>
        <v>274.82819481799743</v>
      </c>
      <c r="N75">
        <f t="shared" si="69"/>
        <v>290.55272281799625</v>
      </c>
      <c r="O75">
        <f t="shared" si="69"/>
        <v>315.87347681799656</v>
      </c>
      <c r="P75">
        <f t="shared" si="69"/>
        <v>326.36799981799777</v>
      </c>
      <c r="Q75">
        <f t="shared" si="69"/>
        <v>351.66260281799623</v>
      </c>
      <c r="R75">
        <f t="shared" si="69"/>
        <v>370.72746481799913</v>
      </c>
      <c r="S75">
        <f t="shared" si="69"/>
        <v>386.41898781799682</v>
      </c>
      <c r="T75">
        <f t="shared" si="69"/>
        <v>408.22789081799783</v>
      </c>
      <c r="U75">
        <f t="shared" si="69"/>
        <v>433.78677681799672</v>
      </c>
      <c r="V75">
        <f t="shared" si="69"/>
        <v>456.53293081799711</v>
      </c>
      <c r="W75">
        <f t="shared" ref="W75" si="70">W74-(5488-$B74)/2000*$C$12</f>
        <v>474.52556681799615</v>
      </c>
    </row>
    <row r="76" spans="2:33" x14ac:dyDescent="0.2">
      <c r="C76">
        <f>C$73/$B75</f>
        <v>0</v>
      </c>
      <c r="D76">
        <f t="shared" ref="D76:W76" si="71">D$73/$B75</f>
        <v>4.1841004184100417E-2</v>
      </c>
      <c r="E76">
        <f t="shared" si="71"/>
        <v>8.3682008368200833E-2</v>
      </c>
      <c r="F76">
        <f t="shared" si="71"/>
        <v>0.12552301255230125</v>
      </c>
      <c r="G76">
        <f t="shared" si="71"/>
        <v>0.16736401673640167</v>
      </c>
      <c r="H76">
        <f t="shared" si="71"/>
        <v>0.20920502092050208</v>
      </c>
      <c r="I76">
        <f t="shared" si="71"/>
        <v>0.2510460251046025</v>
      </c>
      <c r="J76">
        <f t="shared" si="71"/>
        <v>0.29288702928870292</v>
      </c>
      <c r="K76">
        <f t="shared" si="71"/>
        <v>0.33472803347280333</v>
      </c>
      <c r="L76">
        <f t="shared" si="71"/>
        <v>0.37656903765690375</v>
      </c>
      <c r="M76">
        <f t="shared" si="71"/>
        <v>0.41841004184100417</v>
      </c>
      <c r="N76">
        <f t="shared" si="71"/>
        <v>0.46025104602510458</v>
      </c>
      <c r="O76">
        <f t="shared" si="71"/>
        <v>0.502092050209205</v>
      </c>
      <c r="P76">
        <f t="shared" si="71"/>
        <v>0.54393305439330542</v>
      </c>
      <c r="Q76">
        <f t="shared" si="71"/>
        <v>0.58577405857740583</v>
      </c>
      <c r="R76">
        <f t="shared" si="71"/>
        <v>0.62761506276150625</v>
      </c>
      <c r="S76">
        <f t="shared" si="71"/>
        <v>0.66945606694560666</v>
      </c>
      <c r="T76">
        <f t="shared" si="71"/>
        <v>0.71129707112970708</v>
      </c>
      <c r="U76">
        <f t="shared" si="71"/>
        <v>0.7531380753138075</v>
      </c>
      <c r="V76">
        <f t="shared" si="71"/>
        <v>0.79497907949790791</v>
      </c>
      <c r="W76">
        <f t="shared" si="71"/>
        <v>0.83682008368200833</v>
      </c>
    </row>
    <row r="77" spans="2:33" x14ac:dyDescent="0.2">
      <c r="C77">
        <f>C75-$C75</f>
        <v>0</v>
      </c>
      <c r="D77">
        <f t="shared" ref="D77:F77" si="72">D75-$C75</f>
        <v>2.2756999998819083E-2</v>
      </c>
      <c r="E77">
        <f t="shared" si="72"/>
        <v>3.1998710000007122</v>
      </c>
      <c r="F77">
        <f t="shared" si="72"/>
        <v>6.5902530000021216</v>
      </c>
      <c r="G77">
        <f>G75-$C75</f>
        <v>11.295769000000291</v>
      </c>
      <c r="H77">
        <f t="shared" ref="H77:V77" si="73">H75-$C75</f>
        <v>16.311127000000852</v>
      </c>
      <c r="I77">
        <f t="shared" si="73"/>
        <v>26.534074999999575</v>
      </c>
      <c r="J77">
        <f t="shared" si="73"/>
        <v>37.661845999999059</v>
      </c>
      <c r="K77">
        <f t="shared" si="73"/>
        <v>46.668606999999611</v>
      </c>
      <c r="L77">
        <f t="shared" si="73"/>
        <v>61.158717000002071</v>
      </c>
      <c r="M77">
        <f t="shared" si="73"/>
        <v>76.797907000000123</v>
      </c>
      <c r="N77">
        <f t="shared" si="73"/>
        <v>92.52243499999895</v>
      </c>
      <c r="O77">
        <f t="shared" si="73"/>
        <v>117.84318899999926</v>
      </c>
      <c r="P77">
        <f t="shared" si="73"/>
        <v>128.33771200000047</v>
      </c>
      <c r="Q77">
        <f t="shared" si="73"/>
        <v>153.63231499999893</v>
      </c>
      <c r="R77">
        <f t="shared" si="73"/>
        <v>172.69717700000183</v>
      </c>
      <c r="S77">
        <f t="shared" si="73"/>
        <v>188.38869999999952</v>
      </c>
      <c r="T77">
        <f t="shared" si="73"/>
        <v>210.19760300000053</v>
      </c>
      <c r="U77">
        <f t="shared" si="73"/>
        <v>235.75648899999942</v>
      </c>
      <c r="V77">
        <f t="shared" si="73"/>
        <v>258.50264299999981</v>
      </c>
      <c r="W77">
        <f t="shared" ref="W77" si="74">W75-$C75</f>
        <v>276.49527899999885</v>
      </c>
    </row>
    <row r="79" spans="2:33" x14ac:dyDescent="0.2">
      <c r="B79" t="s">
        <v>14</v>
      </c>
      <c r="C79">
        <v>0</v>
      </c>
      <c r="D79">
        <v>5</v>
      </c>
      <c r="E79">
        <v>10</v>
      </c>
      <c r="F79">
        <v>15</v>
      </c>
      <c r="G79">
        <v>20</v>
      </c>
      <c r="H79">
        <v>25</v>
      </c>
      <c r="I79">
        <v>30</v>
      </c>
      <c r="J79">
        <v>35</v>
      </c>
      <c r="K79">
        <v>40</v>
      </c>
      <c r="L79">
        <v>45</v>
      </c>
      <c r="M79">
        <v>50</v>
      </c>
      <c r="N79">
        <v>55</v>
      </c>
      <c r="O79">
        <v>60</v>
      </c>
      <c r="P79">
        <v>65</v>
      </c>
      <c r="Q79">
        <v>70</v>
      </c>
      <c r="R79">
        <v>75</v>
      </c>
      <c r="S79">
        <v>80</v>
      </c>
      <c r="T79">
        <v>85</v>
      </c>
      <c r="U79">
        <v>90</v>
      </c>
      <c r="V79">
        <v>95</v>
      </c>
      <c r="W79">
        <v>100</v>
      </c>
      <c r="X79">
        <v>105</v>
      </c>
      <c r="Y79">
        <v>110</v>
      </c>
      <c r="Z79">
        <v>115</v>
      </c>
      <c r="AA79">
        <v>120</v>
      </c>
      <c r="AB79">
        <v>125</v>
      </c>
      <c r="AC79">
        <v>130</v>
      </c>
      <c r="AD79">
        <v>135</v>
      </c>
      <c r="AE79">
        <v>140</v>
      </c>
      <c r="AF79">
        <v>145</v>
      </c>
      <c r="AG79">
        <v>150</v>
      </c>
    </row>
    <row r="80" spans="2:33" x14ac:dyDescent="0.2">
      <c r="B80">
        <v>239</v>
      </c>
      <c r="C80">
        <v>-23305.635801</v>
      </c>
      <c r="D80">
        <v>-23301.608775000001</v>
      </c>
      <c r="E80">
        <v>-23304.581859999998</v>
      </c>
      <c r="F80">
        <v>-23302.446113000002</v>
      </c>
      <c r="G80">
        <v>-23303.616255000001</v>
      </c>
      <c r="H80">
        <v>-23303.961185</v>
      </c>
      <c r="I80">
        <v>-23300.462371000001</v>
      </c>
      <c r="J80">
        <v>-23297.143241000002</v>
      </c>
      <c r="K80">
        <v>-23296.313658999999</v>
      </c>
      <c r="L80">
        <v>-23290.160726999999</v>
      </c>
      <c r="M80">
        <v>-23290.557067000002</v>
      </c>
      <c r="N80">
        <v>-23283.726594</v>
      </c>
      <c r="O80">
        <v>-23282.577576</v>
      </c>
      <c r="P80">
        <v>-23278.122598999998</v>
      </c>
      <c r="Q80">
        <v>-23269.293608</v>
      </c>
      <c r="R80">
        <v>-23261.763305</v>
      </c>
      <c r="S80">
        <v>-23259.109375</v>
      </c>
      <c r="T80">
        <v>-23250.792221</v>
      </c>
      <c r="U80">
        <v>-23247.107742</v>
      </c>
      <c r="V80">
        <v>-23235.965053</v>
      </c>
      <c r="W80">
        <v>-23228.293287</v>
      </c>
      <c r="X80">
        <v>-23218.911092999999</v>
      </c>
      <c r="Y80">
        <v>-23209.933739</v>
      </c>
      <c r="Z80">
        <v>-23194.815304</v>
      </c>
    </row>
    <row r="81" spans="2:26" x14ac:dyDescent="0.2">
      <c r="B81">
        <v>239</v>
      </c>
      <c r="C81">
        <f>C80-(5488-$B80)/2000*$C$12</f>
        <v>198.0302878179973</v>
      </c>
      <c r="D81">
        <f t="shared" ref="D81:P81" si="75">D80-(5488-$B80)/2000*$C$12</f>
        <v>202.05731381799706</v>
      </c>
      <c r="E81">
        <f t="shared" si="75"/>
        <v>199.08422881799925</v>
      </c>
      <c r="F81">
        <f t="shared" si="75"/>
        <v>201.21997581799587</v>
      </c>
      <c r="G81">
        <f t="shared" si="75"/>
        <v>200.04983381799684</v>
      </c>
      <c r="H81">
        <f t="shared" si="75"/>
        <v>199.70490381799755</v>
      </c>
      <c r="I81">
        <f t="shared" si="75"/>
        <v>203.20371781799622</v>
      </c>
      <c r="J81">
        <f t="shared" si="75"/>
        <v>206.52284781799608</v>
      </c>
      <c r="K81">
        <f t="shared" si="75"/>
        <v>207.3524298179982</v>
      </c>
      <c r="L81">
        <f t="shared" si="75"/>
        <v>213.50536181799907</v>
      </c>
      <c r="M81">
        <f t="shared" si="75"/>
        <v>213.10902181799611</v>
      </c>
      <c r="N81">
        <f t="shared" si="75"/>
        <v>219.93949481799791</v>
      </c>
      <c r="O81">
        <f t="shared" si="75"/>
        <v>221.08851281799798</v>
      </c>
      <c r="P81">
        <f t="shared" si="75"/>
        <v>225.54348981799922</v>
      </c>
      <c r="Q81">
        <f>Q80-(5488-$B80)/2000*$C$12</f>
        <v>234.37248081799771</v>
      </c>
      <c r="R81">
        <f t="shared" ref="R81:Z81" si="76">R80-(5488-$B80)/2000*$C$12</f>
        <v>241.90278381799726</v>
      </c>
      <c r="S81">
        <f t="shared" si="76"/>
        <v>244.55671381799766</v>
      </c>
      <c r="T81">
        <f t="shared" si="76"/>
        <v>252.87386781799796</v>
      </c>
      <c r="U81">
        <f t="shared" si="76"/>
        <v>256.55834681799752</v>
      </c>
      <c r="V81">
        <f t="shared" si="76"/>
        <v>267.70103581799776</v>
      </c>
      <c r="W81">
        <f t="shared" si="76"/>
        <v>275.37280181799724</v>
      </c>
      <c r="X81">
        <f t="shared" si="76"/>
        <v>284.75499581799886</v>
      </c>
      <c r="Y81">
        <f t="shared" si="76"/>
        <v>293.7323498179976</v>
      </c>
      <c r="Z81">
        <f t="shared" si="76"/>
        <v>308.85078481799792</v>
      </c>
    </row>
    <row r="82" spans="2:26" x14ac:dyDescent="0.2">
      <c r="C82">
        <f>C$79/$B81</f>
        <v>0</v>
      </c>
      <c r="D82">
        <f t="shared" ref="D82:P82" si="77">D$79/$B81</f>
        <v>2.0920502092050208E-2</v>
      </c>
      <c r="E82">
        <f t="shared" si="77"/>
        <v>4.1841004184100417E-2</v>
      </c>
      <c r="F82">
        <f t="shared" si="77"/>
        <v>6.2761506276150625E-2</v>
      </c>
      <c r="G82">
        <f t="shared" si="77"/>
        <v>8.3682008368200833E-2</v>
      </c>
      <c r="H82">
        <f t="shared" si="77"/>
        <v>0.10460251046025104</v>
      </c>
      <c r="I82">
        <f t="shared" si="77"/>
        <v>0.12552301255230125</v>
      </c>
      <c r="J82">
        <f t="shared" si="77"/>
        <v>0.14644351464435146</v>
      </c>
      <c r="K82">
        <f t="shared" si="77"/>
        <v>0.16736401673640167</v>
      </c>
      <c r="L82">
        <f t="shared" si="77"/>
        <v>0.18828451882845187</v>
      </c>
      <c r="M82">
        <f t="shared" si="77"/>
        <v>0.20920502092050208</v>
      </c>
      <c r="N82">
        <f t="shared" si="77"/>
        <v>0.23012552301255229</v>
      </c>
      <c r="O82">
        <f t="shared" si="77"/>
        <v>0.2510460251046025</v>
      </c>
      <c r="P82">
        <f t="shared" si="77"/>
        <v>0.27196652719665271</v>
      </c>
      <c r="Q82">
        <f>Q$79/$B81</f>
        <v>0.29288702928870292</v>
      </c>
      <c r="R82">
        <f t="shared" ref="R82:Z82" si="78">R$79/$B81</f>
        <v>0.31380753138075312</v>
      </c>
      <c r="S82">
        <f t="shared" si="78"/>
        <v>0.33472803347280333</v>
      </c>
      <c r="T82">
        <f t="shared" si="78"/>
        <v>0.35564853556485354</v>
      </c>
      <c r="U82">
        <f t="shared" si="78"/>
        <v>0.37656903765690375</v>
      </c>
      <c r="V82">
        <f t="shared" si="78"/>
        <v>0.39748953974895396</v>
      </c>
      <c r="W82">
        <f t="shared" si="78"/>
        <v>0.41841004184100417</v>
      </c>
      <c r="X82">
        <f t="shared" si="78"/>
        <v>0.43933054393305437</v>
      </c>
      <c r="Y82">
        <f t="shared" si="78"/>
        <v>0.46025104602510458</v>
      </c>
      <c r="Z82">
        <f t="shared" si="78"/>
        <v>0.48117154811715479</v>
      </c>
    </row>
    <row r="83" spans="2:26" x14ac:dyDescent="0.2">
      <c r="C83">
        <f>C81-$C81</f>
        <v>0</v>
      </c>
      <c r="D83">
        <f t="shared" ref="D83:P83" si="79">D81-$C81</f>
        <v>4.0270259999997506</v>
      </c>
      <c r="E83">
        <f t="shared" si="79"/>
        <v>1.0539410000019416</v>
      </c>
      <c r="F83">
        <f t="shared" si="79"/>
        <v>3.1896879999985686</v>
      </c>
      <c r="G83">
        <f t="shared" si="79"/>
        <v>2.0195459999995364</v>
      </c>
      <c r="H83">
        <f t="shared" si="79"/>
        <v>1.6746160000002419</v>
      </c>
      <c r="I83">
        <f t="shared" si="79"/>
        <v>5.1734299999989162</v>
      </c>
      <c r="J83">
        <f t="shared" si="79"/>
        <v>8.4925599999987753</v>
      </c>
      <c r="K83">
        <f t="shared" si="79"/>
        <v>9.3221420000008948</v>
      </c>
      <c r="L83">
        <f t="shared" si="79"/>
        <v>15.475074000001769</v>
      </c>
      <c r="M83">
        <f t="shared" si="79"/>
        <v>15.078733999998803</v>
      </c>
      <c r="N83">
        <f t="shared" si="79"/>
        <v>21.909207000000606</v>
      </c>
      <c r="O83">
        <f t="shared" si="79"/>
        <v>23.058225000000675</v>
      </c>
      <c r="P83">
        <f t="shared" si="79"/>
        <v>27.513202000001911</v>
      </c>
      <c r="Q83">
        <f>Q81-$C81</f>
        <v>36.342193000000407</v>
      </c>
      <c r="R83">
        <f t="shared" ref="R83:Z83" si="80">R81-$C81</f>
        <v>43.872495999999956</v>
      </c>
      <c r="S83">
        <f t="shared" si="80"/>
        <v>46.526426000000356</v>
      </c>
      <c r="T83">
        <f t="shared" si="80"/>
        <v>54.843580000000657</v>
      </c>
      <c r="U83">
        <f t="shared" si="80"/>
        <v>58.528059000000212</v>
      </c>
      <c r="V83">
        <f t="shared" si="80"/>
        <v>69.670748000000458</v>
      </c>
      <c r="W83">
        <f t="shared" si="80"/>
        <v>77.342513999999937</v>
      </c>
      <c r="X83">
        <f t="shared" si="80"/>
        <v>86.724708000001556</v>
      </c>
      <c r="Y83">
        <f t="shared" si="80"/>
        <v>95.702062000000296</v>
      </c>
      <c r="Z83">
        <f t="shared" si="80"/>
        <v>110.82049700000061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AB71-3F92-2848-B55E-BBE3707706A0}">
  <sheetPr codeName="Sheet2"/>
  <dimension ref="A1:AM313"/>
  <sheetViews>
    <sheetView workbookViewId="0">
      <selection activeCell="C17" sqref="C17"/>
    </sheetView>
  </sheetViews>
  <sheetFormatPr baseColWidth="10" defaultRowHeight="16" x14ac:dyDescent="0.2"/>
  <cols>
    <col min="9" max="9" width="11.1640625" bestFit="1" customWidth="1"/>
  </cols>
  <sheetData>
    <row r="1" spans="2:28" x14ac:dyDescent="0.2">
      <c r="B1" t="s">
        <v>0</v>
      </c>
      <c r="D1" t="s">
        <v>1</v>
      </c>
      <c r="J1" t="s">
        <v>9</v>
      </c>
      <c r="K1" t="s">
        <v>10</v>
      </c>
      <c r="L1">
        <f>-4.8115076/500</f>
        <v>-9.6230151999999996E-3</v>
      </c>
    </row>
    <row r="3" spans="2:28" x14ac:dyDescent="0.2">
      <c r="B3" t="s">
        <v>2</v>
      </c>
      <c r="D3" t="s">
        <v>3</v>
      </c>
      <c r="E3" t="s">
        <v>4</v>
      </c>
    </row>
    <row r="4" spans="2:28" x14ac:dyDescent="0.2">
      <c r="C4" t="s">
        <v>5</v>
      </c>
      <c r="D4">
        <v>-8955.4833639999997</v>
      </c>
      <c r="E4">
        <v>39879.735483999997</v>
      </c>
      <c r="F4">
        <f>D4/2000</f>
        <v>-4.4777416819999996</v>
      </c>
    </row>
    <row r="5" spans="2:28" x14ac:dyDescent="0.2">
      <c r="E5">
        <f>E4^(1/3)</f>
        <v>34.165209620651488</v>
      </c>
      <c r="H5" t="s">
        <v>11</v>
      </c>
      <c r="N5" t="s">
        <v>15</v>
      </c>
    </row>
    <row r="6" spans="2:28" x14ac:dyDescent="0.2">
      <c r="B6" t="s">
        <v>34</v>
      </c>
      <c r="E6">
        <f>E5/10</f>
        <v>3.4165209620651487</v>
      </c>
    </row>
    <row r="7" spans="2:28" x14ac:dyDescent="0.2">
      <c r="D7">
        <v>-24465.577147</v>
      </c>
      <c r="F7">
        <f>D7/5488</f>
        <v>-4.4580133285349852</v>
      </c>
    </row>
    <row r="9" spans="2:28" x14ac:dyDescent="0.2">
      <c r="L9" t="s">
        <v>33</v>
      </c>
      <c r="M9" t="s">
        <v>21</v>
      </c>
      <c r="N9" t="s">
        <v>8</v>
      </c>
      <c r="O9" t="s">
        <v>65</v>
      </c>
      <c r="P9" t="s">
        <v>32</v>
      </c>
      <c r="Q9" t="s">
        <v>43</v>
      </c>
      <c r="R9" t="s">
        <v>44</v>
      </c>
    </row>
    <row r="10" spans="2:28" x14ac:dyDescent="0.2">
      <c r="L10">
        <v>0</v>
      </c>
      <c r="N10">
        <v>0</v>
      </c>
      <c r="Z10">
        <f>0.6815*L10^2+8.2017*L10</f>
        <v>0</v>
      </c>
      <c r="AA10">
        <f>0.6496*L10^2+9.9893*L10</f>
        <v>0</v>
      </c>
      <c r="AB10">
        <f>0.8*L10^2+2*L10</f>
        <v>0</v>
      </c>
    </row>
    <row r="11" spans="2:28" x14ac:dyDescent="0.2">
      <c r="C11" t="s">
        <v>22</v>
      </c>
      <c r="D11">
        <f>2*3*E6</f>
        <v>20.49912577239089</v>
      </c>
      <c r="L11">
        <f>1*3.4</f>
        <v>3.4</v>
      </c>
      <c r="M11">
        <v>12</v>
      </c>
      <c r="N11">
        <v>17.823380057579925</v>
      </c>
      <c r="O11">
        <f>L11^2*4*3.14</f>
        <v>145.1936</v>
      </c>
      <c r="P11">
        <f>N11/O11</f>
        <v>0.12275596209185477</v>
      </c>
      <c r="Q11">
        <f>P11*16.02</f>
        <v>1.9665505127115133</v>
      </c>
      <c r="R11">
        <f>L11*2</f>
        <v>6.8</v>
      </c>
      <c r="Z11">
        <f>0.6815*L11^2+8.2017*L11</f>
        <v>35.763919999999999</v>
      </c>
      <c r="AA11">
        <f t="shared" ref="AA11:AA22" si="0">0.6496*L11^2+9.9893*L11</f>
        <v>41.472995999999995</v>
      </c>
      <c r="AB11">
        <f t="shared" ref="AB11:AB22" si="1">0.8*L11^2+2*L11</f>
        <v>16.047999999999998</v>
      </c>
    </row>
    <row r="12" spans="2:28" x14ac:dyDescent="0.2">
      <c r="L12">
        <f>1.5*3.4</f>
        <v>5.0999999999999996</v>
      </c>
      <c r="M12">
        <v>28</v>
      </c>
      <c r="N12">
        <v>36.993429801019374</v>
      </c>
      <c r="O12">
        <f>L12^2*4*3.14</f>
        <v>326.68559999999997</v>
      </c>
      <c r="P12">
        <f>N12/O12</f>
        <v>0.11323863004986867</v>
      </c>
      <c r="Q12">
        <f t="shared" ref="Q12:Q19" si="2">P12*16.02</f>
        <v>1.814082853398896</v>
      </c>
      <c r="R12">
        <f t="shared" ref="R12:R18" si="3">L12*2</f>
        <v>10.199999999999999</v>
      </c>
      <c r="Z12">
        <f t="shared" ref="Z12:Z22" si="4">0.6815*L12^2+8.2017*L12</f>
        <v>59.554485</v>
      </c>
      <c r="AA12">
        <f t="shared" si="0"/>
        <v>67.841525999999988</v>
      </c>
      <c r="AB12">
        <f t="shared" si="1"/>
        <v>31.007999999999999</v>
      </c>
    </row>
    <row r="13" spans="2:28" x14ac:dyDescent="0.2">
      <c r="L13">
        <f>2*3.4</f>
        <v>6.8</v>
      </c>
      <c r="M13">
        <v>61</v>
      </c>
      <c r="N13">
        <v>52.06809295936182</v>
      </c>
      <c r="O13">
        <f>L13^2*4*3.14</f>
        <v>580.77440000000001</v>
      </c>
      <c r="P13">
        <f>N13/O13</f>
        <v>8.9652872026318345E-2</v>
      </c>
      <c r="Q13">
        <f t="shared" si="2"/>
        <v>1.4362390098616198</v>
      </c>
      <c r="R13">
        <f t="shared" si="3"/>
        <v>13.6</v>
      </c>
      <c r="Z13">
        <f t="shared" si="4"/>
        <v>87.284120000000001</v>
      </c>
      <c r="AA13">
        <f t="shared" si="0"/>
        <v>97.964743999999996</v>
      </c>
      <c r="AB13">
        <f t="shared" si="1"/>
        <v>50.591999999999999</v>
      </c>
    </row>
    <row r="14" spans="2:28" x14ac:dyDescent="0.2">
      <c r="B14" t="s">
        <v>23</v>
      </c>
      <c r="C14" t="s">
        <v>24</v>
      </c>
      <c r="L14">
        <f>2.5*3.4</f>
        <v>8.5</v>
      </c>
      <c r="M14">
        <v>137</v>
      </c>
      <c r="N14">
        <v>79.195936990705377</v>
      </c>
      <c r="O14">
        <f t="shared" ref="O14" si="5">L14^2*4*3.14</f>
        <v>907.46</v>
      </c>
      <c r="P14">
        <f t="shared" ref="P14" si="6">N14/O14</f>
        <v>8.7272096831491605E-2</v>
      </c>
      <c r="Q14">
        <f t="shared" si="2"/>
        <v>1.3980989912404955</v>
      </c>
      <c r="R14">
        <f t="shared" si="3"/>
        <v>17</v>
      </c>
      <c r="Z14">
        <f t="shared" si="4"/>
        <v>118.95282499999999</v>
      </c>
      <c r="AA14">
        <f t="shared" si="0"/>
        <v>131.84264999999999</v>
      </c>
      <c r="AB14">
        <f t="shared" si="1"/>
        <v>74.800000000000011</v>
      </c>
    </row>
    <row r="15" spans="2:28" x14ac:dyDescent="0.2">
      <c r="B15">
        <v>-8949.5979650000008</v>
      </c>
      <c r="C15">
        <v>-8945.3827359999996</v>
      </c>
      <c r="L15">
        <f>3*3.4</f>
        <v>10.199999999999999</v>
      </c>
      <c r="M15">
        <v>239</v>
      </c>
      <c r="N15">
        <v>94.476160480138788</v>
      </c>
      <c r="O15">
        <f>L15^2*4*3.14</f>
        <v>1306.7423999999999</v>
      </c>
      <c r="P15">
        <f>N15/O15</f>
        <v>7.2298993650270163E-2</v>
      </c>
      <c r="Q15">
        <f t="shared" si="2"/>
        <v>1.1582298782773279</v>
      </c>
      <c r="R15">
        <f t="shared" si="3"/>
        <v>20.399999999999999</v>
      </c>
      <c r="Z15">
        <f t="shared" si="4"/>
        <v>154.56059999999999</v>
      </c>
      <c r="AA15">
        <f t="shared" si="0"/>
        <v>169.47524399999998</v>
      </c>
      <c r="AB15">
        <f t="shared" si="1"/>
        <v>103.63200000000001</v>
      </c>
    </row>
    <row r="16" spans="2:28" x14ac:dyDescent="0.2">
      <c r="B16">
        <f>B15-1999*$F$4</f>
        <v>1.4076573179991101</v>
      </c>
      <c r="C16">
        <f>C15-1999*$F$4</f>
        <v>5.6228863180003827</v>
      </c>
      <c r="L16">
        <f>3.5*3.4</f>
        <v>11.9</v>
      </c>
      <c r="M16">
        <v>356</v>
      </c>
      <c r="N16">
        <v>157.08487130999856</v>
      </c>
      <c r="O16">
        <f>L16^2*4*3.14</f>
        <v>1778.6216000000002</v>
      </c>
      <c r="P16">
        <f>N16/O16</f>
        <v>8.8318319821370964E-2</v>
      </c>
      <c r="Q16">
        <f t="shared" si="2"/>
        <v>1.4148594835383628</v>
      </c>
      <c r="R16">
        <f t="shared" si="3"/>
        <v>23.8</v>
      </c>
      <c r="Z16">
        <f t="shared" si="4"/>
        <v>194.10744500000001</v>
      </c>
      <c r="AA16">
        <f t="shared" si="0"/>
        <v>210.862526</v>
      </c>
      <c r="AB16">
        <f t="shared" si="1"/>
        <v>137.08800000000002</v>
      </c>
    </row>
    <row r="17" spans="1:33" x14ac:dyDescent="0.2">
      <c r="L17">
        <f>4*3.4</f>
        <v>13.6</v>
      </c>
      <c r="M17">
        <v>541</v>
      </c>
      <c r="N17">
        <v>186.60694359749323</v>
      </c>
      <c r="O17">
        <f t="shared" ref="O17" si="7">L17^2*4*3.14</f>
        <v>2323.0976000000001</v>
      </c>
      <c r="P17">
        <f t="shared" ref="P17" si="8">N17/O17</f>
        <v>8.0326777315551975E-2</v>
      </c>
      <c r="Q17">
        <f t="shared" si="2"/>
        <v>1.2868349725951427</v>
      </c>
      <c r="R17">
        <f t="shared" si="3"/>
        <v>27.2</v>
      </c>
      <c r="Z17">
        <f t="shared" si="4"/>
        <v>237.59335999999999</v>
      </c>
      <c r="AA17">
        <f t="shared" si="0"/>
        <v>256.00449599999996</v>
      </c>
      <c r="AB17">
        <f t="shared" si="1"/>
        <v>175.16799999999998</v>
      </c>
    </row>
    <row r="18" spans="1:33" x14ac:dyDescent="0.2">
      <c r="L18">
        <f>4.5*3.4</f>
        <v>15.299999999999999</v>
      </c>
      <c r="M18">
        <v>774</v>
      </c>
      <c r="N18">
        <v>241.05079236500023</v>
      </c>
      <c r="O18">
        <f>L18^2*4*3.14</f>
        <v>2940.1704</v>
      </c>
      <c r="P18">
        <f t="shared" ref="P18:P19" si="9">N18/O18</f>
        <v>8.1985313628421069E-2</v>
      </c>
      <c r="Q18">
        <f t="shared" si="2"/>
        <v>1.3134047243273055</v>
      </c>
      <c r="R18">
        <f t="shared" si="3"/>
        <v>30.599999999999998</v>
      </c>
      <c r="Z18">
        <f t="shared" si="4"/>
        <v>285.01834500000001</v>
      </c>
      <c r="AA18">
        <f t="shared" si="0"/>
        <v>304.90115399999996</v>
      </c>
      <c r="AB18">
        <f t="shared" si="1"/>
        <v>217.87199999999999</v>
      </c>
    </row>
    <row r="19" spans="1:33" x14ac:dyDescent="0.2">
      <c r="B19" t="s">
        <v>47</v>
      </c>
      <c r="L19">
        <f>6*3.4</f>
        <v>20.399999999999999</v>
      </c>
      <c r="M19">
        <v>1844</v>
      </c>
      <c r="N19">
        <v>494.45026630535722</v>
      </c>
      <c r="O19">
        <f>L19^2*4*3.14</f>
        <v>5226.9695999999994</v>
      </c>
      <c r="P19">
        <f t="shared" si="9"/>
        <v>9.4595971307228813E-2</v>
      </c>
      <c r="Q19">
        <f t="shared" si="2"/>
        <v>1.5154274603418056</v>
      </c>
      <c r="Z19">
        <f t="shared" si="4"/>
        <v>450.92771999999997</v>
      </c>
      <c r="AA19">
        <f t="shared" si="0"/>
        <v>474.11925599999995</v>
      </c>
      <c r="AB19">
        <f t="shared" si="1"/>
        <v>373.72800000000001</v>
      </c>
    </row>
    <row r="20" spans="1:33" x14ac:dyDescent="0.2">
      <c r="B20">
        <v>-24465.577147</v>
      </c>
      <c r="L20">
        <f>8*3.4</f>
        <v>27.2</v>
      </c>
      <c r="M20">
        <v>4345</v>
      </c>
      <c r="N20">
        <v>693.72855456359684</v>
      </c>
      <c r="O20">
        <f t="shared" ref="O20:O21" si="10">L20^2*4*3.14</f>
        <v>9292.3904000000002</v>
      </c>
      <c r="P20">
        <f t="shared" ref="P20:P21" si="11">N20/O20</f>
        <v>7.4655554136382044E-2</v>
      </c>
      <c r="Q20">
        <f t="shared" ref="Q20:Q21" si="12">P20*16.02</f>
        <v>1.1959819772648403</v>
      </c>
      <c r="Z20">
        <f t="shared" si="4"/>
        <v>727.28719999999998</v>
      </c>
      <c r="AA20">
        <f t="shared" si="0"/>
        <v>752.30902399999991</v>
      </c>
      <c r="AB20">
        <f t="shared" si="1"/>
        <v>646.27199999999993</v>
      </c>
    </row>
    <row r="21" spans="1:33" x14ac:dyDescent="0.2">
      <c r="B21">
        <v>-24457.601468000001</v>
      </c>
      <c r="C21">
        <f>B21-B20</f>
        <v>7.9756789999992179</v>
      </c>
      <c r="L21">
        <f>10*3.4</f>
        <v>34</v>
      </c>
      <c r="M21">
        <v>8463</v>
      </c>
      <c r="N21">
        <v>1051.0058787430171</v>
      </c>
      <c r="O21">
        <f t="shared" si="10"/>
        <v>14519.36</v>
      </c>
      <c r="P21">
        <f t="shared" si="11"/>
        <v>7.2386515572519516E-2</v>
      </c>
      <c r="Q21">
        <f t="shared" si="12"/>
        <v>1.1596319794717627</v>
      </c>
      <c r="Z21">
        <f t="shared" si="4"/>
        <v>1066.6718000000001</v>
      </c>
      <c r="AA21">
        <f t="shared" si="0"/>
        <v>1090.5738000000001</v>
      </c>
      <c r="AB21">
        <f t="shared" si="1"/>
        <v>992.80000000000007</v>
      </c>
    </row>
    <row r="22" spans="1:33" x14ac:dyDescent="0.2">
      <c r="L22">
        <f>14*3.4</f>
        <v>47.6</v>
      </c>
      <c r="M22">
        <v>23246</v>
      </c>
      <c r="N22">
        <v>1897.2755699419649</v>
      </c>
      <c r="O22">
        <f t="shared" ref="O22" si="13">L22^2*4*3.14</f>
        <v>28457.945600000003</v>
      </c>
      <c r="P22">
        <f t="shared" ref="P22" si="14">N22/O22</f>
        <v>6.666944960151884E-2</v>
      </c>
      <c r="Q22">
        <f t="shared" ref="Q22" si="15">P22*16.02</f>
        <v>1.0680445826163318</v>
      </c>
      <c r="Z22">
        <f t="shared" si="4"/>
        <v>1934.5163600000001</v>
      </c>
      <c r="AA22">
        <f t="shared" si="0"/>
        <v>1947.3283759999999</v>
      </c>
      <c r="AB22">
        <f t="shared" si="1"/>
        <v>1907.8080000000002</v>
      </c>
    </row>
    <row r="23" spans="1:33" x14ac:dyDescent="0.2">
      <c r="Q23">
        <f>AVERAGE(Q20:Q22)</f>
        <v>1.1412195131176448</v>
      </c>
    </row>
    <row r="25" spans="1:33" x14ac:dyDescent="0.2">
      <c r="C25" t="s">
        <v>16</v>
      </c>
    </row>
    <row r="26" spans="1:33" x14ac:dyDescent="0.2">
      <c r="C26">
        <v>0</v>
      </c>
      <c r="D26">
        <v>5</v>
      </c>
      <c r="E26">
        <v>10</v>
      </c>
      <c r="F26">
        <v>15</v>
      </c>
      <c r="G26">
        <v>20</v>
      </c>
      <c r="H26">
        <v>25</v>
      </c>
      <c r="I26">
        <v>30</v>
      </c>
      <c r="J26">
        <v>35</v>
      </c>
      <c r="K26">
        <v>40</v>
      </c>
      <c r="L26">
        <v>45</v>
      </c>
      <c r="M26">
        <v>50</v>
      </c>
      <c r="N26">
        <v>55</v>
      </c>
      <c r="O26">
        <v>60</v>
      </c>
      <c r="P26">
        <v>65</v>
      </c>
      <c r="Q26">
        <v>70</v>
      </c>
      <c r="R26">
        <v>75</v>
      </c>
      <c r="S26">
        <v>80</v>
      </c>
      <c r="T26">
        <v>85</v>
      </c>
      <c r="U26">
        <v>90</v>
      </c>
      <c r="V26">
        <v>95</v>
      </c>
      <c r="W26">
        <v>100</v>
      </c>
      <c r="X26">
        <v>105</v>
      </c>
      <c r="Y26">
        <v>110</v>
      </c>
      <c r="Z26">
        <v>115</v>
      </c>
      <c r="AA26">
        <v>120</v>
      </c>
      <c r="AB26">
        <v>125</v>
      </c>
      <c r="AC26">
        <v>130</v>
      </c>
      <c r="AD26">
        <v>135</v>
      </c>
      <c r="AE26">
        <v>140</v>
      </c>
      <c r="AF26">
        <v>145</v>
      </c>
      <c r="AG26">
        <v>150</v>
      </c>
    </row>
    <row r="27" spans="1:33" x14ac:dyDescent="0.2">
      <c r="A27" t="s">
        <v>17</v>
      </c>
      <c r="B27">
        <v>239</v>
      </c>
      <c r="C27">
        <v>-23305.635801</v>
      </c>
      <c r="D27">
        <v>-23301.608775000001</v>
      </c>
      <c r="E27">
        <v>-23304.581859999998</v>
      </c>
      <c r="F27">
        <v>-23302.446113000002</v>
      </c>
      <c r="G27">
        <v>-23303.616255000001</v>
      </c>
      <c r="H27">
        <v>-23303.961185</v>
      </c>
      <c r="I27">
        <v>-23300.462371000001</v>
      </c>
      <c r="J27">
        <v>-23297.143241000002</v>
      </c>
      <c r="K27">
        <v>-23296.313658999999</v>
      </c>
      <c r="L27">
        <v>-23290.160726999999</v>
      </c>
      <c r="M27">
        <v>-23290.557067000002</v>
      </c>
      <c r="N27">
        <v>-23283.726594</v>
      </c>
      <c r="O27">
        <v>-23282.577576</v>
      </c>
      <c r="P27">
        <v>-23278.122598999998</v>
      </c>
      <c r="Q27">
        <v>-23269.293608</v>
      </c>
      <c r="R27">
        <v>-23261.763305</v>
      </c>
      <c r="S27">
        <v>-23259.109375</v>
      </c>
      <c r="T27">
        <v>-23250.792221</v>
      </c>
      <c r="U27">
        <v>-23247.107742</v>
      </c>
      <c r="V27">
        <v>-23235.965053</v>
      </c>
      <c r="W27">
        <v>-23228.293287</v>
      </c>
      <c r="X27">
        <v>-23218.911092999999</v>
      </c>
      <c r="Y27">
        <v>-23209.933739</v>
      </c>
      <c r="Z27">
        <v>-23194.815304</v>
      </c>
      <c r="AA27">
        <v>-23188.290674</v>
      </c>
      <c r="AB27">
        <v>-23178.055005999999</v>
      </c>
      <c r="AC27">
        <v>-23164.381255</v>
      </c>
      <c r="AD27">
        <v>-23157.549446000001</v>
      </c>
      <c r="AE27">
        <v>-23147.533018999999</v>
      </c>
      <c r="AF27">
        <v>-23135.178759999999</v>
      </c>
      <c r="AG27">
        <v>-23129.024946000001</v>
      </c>
    </row>
    <row r="28" spans="1:33" x14ac:dyDescent="0.2">
      <c r="B28" t="s">
        <v>8</v>
      </c>
      <c r="C28">
        <f>C27-(5488-$B27)*$F$7</f>
        <v>94.476160480138788</v>
      </c>
      <c r="D28">
        <f t="shared" ref="D28:T28" si="16">D27-(5488-$B27)*$F$7</f>
        <v>98.503186480138538</v>
      </c>
      <c r="E28">
        <f t="shared" si="16"/>
        <v>95.530101480140729</v>
      </c>
      <c r="F28">
        <f t="shared" si="16"/>
        <v>97.665848480137356</v>
      </c>
      <c r="G28">
        <f t="shared" si="16"/>
        <v>96.495706480138324</v>
      </c>
      <c r="H28">
        <f t="shared" si="16"/>
        <v>96.150776480139029</v>
      </c>
      <c r="I28">
        <f t="shared" si="16"/>
        <v>99.649590480137704</v>
      </c>
      <c r="J28">
        <f t="shared" si="16"/>
        <v>102.96872048013756</v>
      </c>
      <c r="K28">
        <f t="shared" si="16"/>
        <v>103.79830248013968</v>
      </c>
      <c r="L28">
        <f>L27-(5488-$B27)*$F$7</f>
        <v>109.95123448014056</v>
      </c>
      <c r="M28">
        <f>M27-(5488-$B27)*$F$7</f>
        <v>109.55489448013759</v>
      </c>
      <c r="N28">
        <f>N27-(5488-$B27)*$F$7</f>
        <v>116.38536748013939</v>
      </c>
      <c r="O28">
        <f>O27-(5488-$B27)*$F$7</f>
        <v>117.53438548013946</v>
      </c>
      <c r="P28">
        <f>P27-(5488-$B27)*$F$7</f>
        <v>121.9893624801407</v>
      </c>
      <c r="Q28">
        <f t="shared" si="16"/>
        <v>130.81835348013919</v>
      </c>
      <c r="R28">
        <f t="shared" si="16"/>
        <v>138.34865648013874</v>
      </c>
      <c r="S28">
        <f t="shared" si="16"/>
        <v>141.00258648013914</v>
      </c>
      <c r="T28">
        <f t="shared" si="16"/>
        <v>149.31974048013944</v>
      </c>
      <c r="U28">
        <f t="shared" ref="U28" si="17">U27-(5488-$B27)*$F$7</f>
        <v>153.004219480139</v>
      </c>
      <c r="V28">
        <f t="shared" ref="V28" si="18">V27-(5488-$B27)*$F$7</f>
        <v>164.14690848013925</v>
      </c>
      <c r="W28">
        <f t="shared" ref="W28" si="19">W27-(5488-$B27)*$F$7</f>
        <v>171.81867448013872</v>
      </c>
      <c r="X28">
        <f t="shared" ref="X28" si="20">X27-(5488-$B27)*$F$7</f>
        <v>181.20086848014034</v>
      </c>
      <c r="Y28">
        <f t="shared" ref="Y28" si="21">Y27-(5488-$B27)*$F$7</f>
        <v>190.17822248013908</v>
      </c>
      <c r="Z28">
        <f t="shared" ref="Z28" si="22">Z27-(5488-$B27)*$F$7</f>
        <v>205.2966574801394</v>
      </c>
      <c r="AA28">
        <f t="shared" ref="AA28" si="23">AA27-(5488-$B27)*$F$7</f>
        <v>211.82128748013929</v>
      </c>
      <c r="AB28">
        <f t="shared" ref="AB28" si="24">AB27-(5488-$B27)*$F$7</f>
        <v>222.05695548014046</v>
      </c>
      <c r="AC28">
        <f t="shared" ref="AC28" si="25">AC27-(5488-$B27)*$F$7</f>
        <v>235.73070648013891</v>
      </c>
      <c r="AD28">
        <f t="shared" ref="AD28" si="26">AD27-(5488-$B27)*$F$7</f>
        <v>242.56251548013825</v>
      </c>
      <c r="AE28">
        <f t="shared" ref="AE28" si="27">AE27-(5488-$B27)*$F$7</f>
        <v>252.57894248014054</v>
      </c>
      <c r="AF28">
        <f t="shared" ref="AF28" si="28">AF27-(5488-$B27)*$F$7</f>
        <v>264.93320148014027</v>
      </c>
      <c r="AG28">
        <f t="shared" ref="AG28" si="29">AG27-(5488-$B27)*$F$7</f>
        <v>271.08701548013778</v>
      </c>
    </row>
    <row r="29" spans="1:33" x14ac:dyDescent="0.2">
      <c r="B29" t="s">
        <v>18</v>
      </c>
      <c r="C29">
        <f>C26/$B27</f>
        <v>0</v>
      </c>
      <c r="D29">
        <f>D26/$B27</f>
        <v>2.0920502092050208E-2</v>
      </c>
      <c r="E29">
        <f t="shared" ref="E29:T29" si="30">E26/$B27</f>
        <v>4.1841004184100417E-2</v>
      </c>
      <c r="F29">
        <f t="shared" si="30"/>
        <v>6.2761506276150625E-2</v>
      </c>
      <c r="G29">
        <f t="shared" si="30"/>
        <v>8.3682008368200833E-2</v>
      </c>
      <c r="H29">
        <f t="shared" si="30"/>
        <v>0.10460251046025104</v>
      </c>
      <c r="I29">
        <f t="shared" si="30"/>
        <v>0.12552301255230125</v>
      </c>
      <c r="J29">
        <f t="shared" si="30"/>
        <v>0.14644351464435146</v>
      </c>
      <c r="K29">
        <f t="shared" si="30"/>
        <v>0.16736401673640167</v>
      </c>
      <c r="L29">
        <f>L26/$B27</f>
        <v>0.18828451882845187</v>
      </c>
      <c r="M29">
        <f>M26/$B27</f>
        <v>0.20920502092050208</v>
      </c>
      <c r="N29">
        <f>N26/$B27</f>
        <v>0.23012552301255229</v>
      </c>
      <c r="O29">
        <f>O26/$B27</f>
        <v>0.2510460251046025</v>
      </c>
      <c r="P29">
        <f>P26/$B27</f>
        <v>0.27196652719665271</v>
      </c>
      <c r="Q29">
        <f t="shared" si="30"/>
        <v>0.29288702928870292</v>
      </c>
      <c r="R29">
        <f t="shared" si="30"/>
        <v>0.31380753138075312</v>
      </c>
      <c r="S29">
        <f t="shared" si="30"/>
        <v>0.33472803347280333</v>
      </c>
      <c r="T29">
        <f t="shared" si="30"/>
        <v>0.35564853556485354</v>
      </c>
      <c r="U29">
        <f t="shared" ref="U29:AG29" si="31">U26/$B27</f>
        <v>0.37656903765690375</v>
      </c>
      <c r="V29">
        <f t="shared" si="31"/>
        <v>0.39748953974895396</v>
      </c>
      <c r="W29">
        <f t="shared" si="31"/>
        <v>0.41841004184100417</v>
      </c>
      <c r="X29">
        <f t="shared" si="31"/>
        <v>0.43933054393305437</v>
      </c>
      <c r="Y29">
        <f t="shared" si="31"/>
        <v>0.46025104602510458</v>
      </c>
      <c r="Z29">
        <f t="shared" si="31"/>
        <v>0.48117154811715479</v>
      </c>
      <c r="AA29">
        <f t="shared" si="31"/>
        <v>0.502092050209205</v>
      </c>
      <c r="AB29">
        <f t="shared" si="31"/>
        <v>0.52301255230125521</v>
      </c>
      <c r="AC29">
        <f t="shared" si="31"/>
        <v>0.54393305439330542</v>
      </c>
      <c r="AD29">
        <f t="shared" si="31"/>
        <v>0.56485355648535562</v>
      </c>
      <c r="AE29">
        <f t="shared" si="31"/>
        <v>0.58577405857740583</v>
      </c>
      <c r="AF29">
        <f t="shared" si="31"/>
        <v>0.60669456066945604</v>
      </c>
      <c r="AG29">
        <f t="shared" si="31"/>
        <v>0.62761506276150625</v>
      </c>
    </row>
    <row r="30" spans="1:33" x14ac:dyDescent="0.2">
      <c r="B30" t="s">
        <v>19</v>
      </c>
      <c r="C30">
        <f>C28-$C28</f>
        <v>0</v>
      </c>
      <c r="D30">
        <f>D28-$C28</f>
        <v>4.0270259999997506</v>
      </c>
      <c r="E30">
        <f t="shared" ref="E30:T30" si="32">E28-$C28</f>
        <v>1.0539410000019416</v>
      </c>
      <c r="F30">
        <f t="shared" si="32"/>
        <v>3.1896879999985686</v>
      </c>
      <c r="G30">
        <f t="shared" si="32"/>
        <v>2.0195459999995364</v>
      </c>
      <c r="H30">
        <f t="shared" si="32"/>
        <v>1.6746160000002419</v>
      </c>
      <c r="I30">
        <f t="shared" si="32"/>
        <v>5.1734299999989162</v>
      </c>
      <c r="J30">
        <f t="shared" si="32"/>
        <v>8.4925599999987753</v>
      </c>
      <c r="K30">
        <f t="shared" si="32"/>
        <v>9.3221420000008948</v>
      </c>
      <c r="L30">
        <f>L28-$C28</f>
        <v>15.475074000001769</v>
      </c>
      <c r="M30">
        <f>M28-$C28</f>
        <v>15.078733999998803</v>
      </c>
      <c r="N30">
        <f>N28-$C28</f>
        <v>21.909207000000606</v>
      </c>
      <c r="O30">
        <f>O28-$C28</f>
        <v>23.058225000000675</v>
      </c>
      <c r="P30">
        <f>P28-$C28</f>
        <v>27.513202000001911</v>
      </c>
      <c r="Q30">
        <f t="shared" si="32"/>
        <v>36.342193000000407</v>
      </c>
      <c r="R30">
        <f t="shared" si="32"/>
        <v>43.872495999999956</v>
      </c>
      <c r="S30">
        <f t="shared" si="32"/>
        <v>46.526426000000356</v>
      </c>
      <c r="T30">
        <f t="shared" si="32"/>
        <v>54.843580000000657</v>
      </c>
      <c r="U30">
        <f t="shared" ref="U30:AG30" si="33">U28-$C28</f>
        <v>58.528059000000212</v>
      </c>
      <c r="V30">
        <f t="shared" si="33"/>
        <v>69.670748000000458</v>
      </c>
      <c r="W30">
        <f t="shared" si="33"/>
        <v>77.342513999999937</v>
      </c>
      <c r="X30">
        <f t="shared" si="33"/>
        <v>86.724708000001556</v>
      </c>
      <c r="Y30">
        <f t="shared" si="33"/>
        <v>95.702062000000296</v>
      </c>
      <c r="Z30">
        <f t="shared" si="33"/>
        <v>110.82049700000061</v>
      </c>
      <c r="AA30">
        <f t="shared" si="33"/>
        <v>117.3451270000005</v>
      </c>
      <c r="AB30">
        <f t="shared" si="33"/>
        <v>127.58079500000167</v>
      </c>
      <c r="AC30">
        <f t="shared" si="33"/>
        <v>141.25454600000012</v>
      </c>
      <c r="AD30">
        <f t="shared" si="33"/>
        <v>148.08635499999946</v>
      </c>
      <c r="AE30">
        <f t="shared" si="33"/>
        <v>158.10278200000175</v>
      </c>
      <c r="AF30">
        <f t="shared" si="33"/>
        <v>170.45704100000148</v>
      </c>
      <c r="AG30">
        <f t="shared" si="33"/>
        <v>176.61085499999899</v>
      </c>
    </row>
    <row r="31" spans="1:33" x14ac:dyDescent="0.2">
      <c r="B31" t="s">
        <v>20</v>
      </c>
      <c r="C31">
        <f>C27-$C27</f>
        <v>0</v>
      </c>
      <c r="D31">
        <f>D27-$C27</f>
        <v>4.0270259999997506</v>
      </c>
      <c r="E31">
        <f t="shared" ref="E31:AG31" si="34">E27-$C27</f>
        <v>1.0539410000019416</v>
      </c>
      <c r="F31">
        <f t="shared" si="34"/>
        <v>3.1896879999985686</v>
      </c>
      <c r="G31">
        <f t="shared" si="34"/>
        <v>2.0195459999995364</v>
      </c>
      <c r="H31">
        <f>H27-$C27</f>
        <v>1.6746160000002419</v>
      </c>
      <c r="I31">
        <f t="shared" si="34"/>
        <v>5.1734299999989162</v>
      </c>
      <c r="J31">
        <f t="shared" si="34"/>
        <v>8.4925599999987753</v>
      </c>
      <c r="K31">
        <f t="shared" si="34"/>
        <v>9.3221420000008948</v>
      </c>
      <c r="L31">
        <f>L27-$C27</f>
        <v>15.475074000001769</v>
      </c>
      <c r="M31">
        <f>M27-$C27</f>
        <v>15.078733999998803</v>
      </c>
      <c r="N31">
        <f>N27-$C27</f>
        <v>21.909207000000606</v>
      </c>
      <c r="O31">
        <f>O27-$C27</f>
        <v>23.058225000000675</v>
      </c>
      <c r="P31">
        <f>P27-$C27</f>
        <v>27.513202000001911</v>
      </c>
      <c r="Q31">
        <f t="shared" si="34"/>
        <v>36.342193000000407</v>
      </c>
      <c r="R31">
        <f t="shared" si="34"/>
        <v>43.872495999999956</v>
      </c>
      <c r="S31">
        <f t="shared" si="34"/>
        <v>46.526426000000356</v>
      </c>
      <c r="T31">
        <f t="shared" si="34"/>
        <v>54.843580000000657</v>
      </c>
      <c r="U31">
        <f t="shared" si="34"/>
        <v>58.528059000000212</v>
      </c>
      <c r="V31">
        <f t="shared" si="34"/>
        <v>69.670748000000458</v>
      </c>
      <c r="W31">
        <f t="shared" si="34"/>
        <v>77.342513999999937</v>
      </c>
      <c r="X31">
        <f t="shared" si="34"/>
        <v>86.724708000001556</v>
      </c>
      <c r="Y31">
        <f t="shared" si="34"/>
        <v>95.702062000000296</v>
      </c>
      <c r="Z31">
        <f t="shared" si="34"/>
        <v>110.82049700000061</v>
      </c>
      <c r="AA31">
        <f t="shared" si="34"/>
        <v>117.3451270000005</v>
      </c>
      <c r="AB31">
        <f t="shared" si="34"/>
        <v>127.58079500000167</v>
      </c>
      <c r="AC31">
        <f t="shared" si="34"/>
        <v>141.25454600000012</v>
      </c>
      <c r="AD31">
        <f t="shared" si="34"/>
        <v>148.08635499999946</v>
      </c>
      <c r="AE31">
        <f t="shared" si="34"/>
        <v>158.10278200000175</v>
      </c>
      <c r="AF31">
        <f t="shared" si="34"/>
        <v>170.45704100000148</v>
      </c>
      <c r="AG31">
        <f t="shared" si="34"/>
        <v>176.61085499999899</v>
      </c>
    </row>
    <row r="32" spans="1:33" x14ac:dyDescent="0.2">
      <c r="B32" t="s">
        <v>37</v>
      </c>
      <c r="D32">
        <f>D30-D26*$C$16</f>
        <v>-24.087405590002163</v>
      </c>
      <c r="E32">
        <f t="shared" ref="E32:T32" si="35">E30-E26*$C$16</f>
        <v>-55.174922180001886</v>
      </c>
      <c r="F32">
        <f t="shared" si="35"/>
        <v>-81.153606770007173</v>
      </c>
      <c r="G32">
        <f t="shared" si="35"/>
        <v>-110.43818036000812</v>
      </c>
      <c r="H32">
        <f t="shared" si="35"/>
        <v>-138.89754195000933</v>
      </c>
      <c r="I32">
        <f t="shared" si="35"/>
        <v>-163.51315954001257</v>
      </c>
      <c r="J32">
        <f t="shared" si="35"/>
        <v>-188.30846113001462</v>
      </c>
      <c r="K32">
        <f t="shared" si="35"/>
        <v>-215.59331072001441</v>
      </c>
      <c r="L32">
        <f t="shared" si="35"/>
        <v>-237.55481031001545</v>
      </c>
      <c r="M32">
        <f t="shared" si="35"/>
        <v>-266.06558190002033</v>
      </c>
      <c r="N32">
        <f t="shared" si="35"/>
        <v>-287.34954049002044</v>
      </c>
      <c r="O32">
        <f t="shared" si="35"/>
        <v>-314.31495408002229</v>
      </c>
      <c r="P32">
        <f t="shared" si="35"/>
        <v>-337.97440867002297</v>
      </c>
      <c r="Q32">
        <f t="shared" si="35"/>
        <v>-357.25984926002639</v>
      </c>
      <c r="R32">
        <f t="shared" si="35"/>
        <v>-377.84397785002875</v>
      </c>
      <c r="S32">
        <f t="shared" si="35"/>
        <v>-403.30447944003026</v>
      </c>
      <c r="T32">
        <f t="shared" si="35"/>
        <v>-423.10175703003188</v>
      </c>
    </row>
    <row r="33" spans="2:27" x14ac:dyDescent="0.2">
      <c r="B33" t="s">
        <v>38</v>
      </c>
      <c r="D33">
        <f>D30-D26*$B$16</f>
        <v>-3.0112605899957998</v>
      </c>
      <c r="E33">
        <f t="shared" ref="E33:S33" si="36">E30-E26*$B$16</f>
        <v>-13.022632179989159</v>
      </c>
      <c r="F33">
        <f t="shared" si="36"/>
        <v>-17.925171769988083</v>
      </c>
      <c r="G33">
        <f t="shared" si="36"/>
        <v>-26.133600359982665</v>
      </c>
      <c r="H33">
        <f t="shared" si="36"/>
        <v>-33.51681694997751</v>
      </c>
      <c r="I33">
        <f t="shared" si="36"/>
        <v>-37.056289539974387</v>
      </c>
      <c r="J33">
        <f t="shared" si="36"/>
        <v>-40.775446129970078</v>
      </c>
      <c r="K33">
        <f t="shared" si="36"/>
        <v>-46.984150719963509</v>
      </c>
      <c r="L33">
        <f t="shared" si="36"/>
        <v>-47.869505309958186</v>
      </c>
      <c r="M33">
        <f t="shared" si="36"/>
        <v>-55.304131899956701</v>
      </c>
      <c r="N33">
        <f t="shared" si="36"/>
        <v>-55.511945489950449</v>
      </c>
      <c r="O33">
        <f t="shared" si="36"/>
        <v>-61.40121407994593</v>
      </c>
      <c r="P33">
        <f t="shared" si="36"/>
        <v>-63.984523669940245</v>
      </c>
      <c r="Q33">
        <f t="shared" si="36"/>
        <v>-62.1938192599373</v>
      </c>
      <c r="R33">
        <f t="shared" si="36"/>
        <v>-61.701802849933301</v>
      </c>
      <c r="S33">
        <f t="shared" si="36"/>
        <v>-66.086159439928451</v>
      </c>
      <c r="T33">
        <f>T30-T26*$B$16</f>
        <v>-64.807292029923701</v>
      </c>
    </row>
    <row r="35" spans="2:27" x14ac:dyDescent="0.2">
      <c r="B35" t="s">
        <v>66</v>
      </c>
      <c r="C35">
        <v>0</v>
      </c>
      <c r="D35">
        <v>5</v>
      </c>
      <c r="E35">
        <v>10</v>
      </c>
      <c r="F35">
        <v>15</v>
      </c>
      <c r="G35">
        <v>20</v>
      </c>
      <c r="H35">
        <v>25</v>
      </c>
      <c r="I35">
        <v>30</v>
      </c>
      <c r="J35">
        <v>35</v>
      </c>
      <c r="K35">
        <v>40</v>
      </c>
      <c r="L35">
        <v>45</v>
      </c>
      <c r="M35">
        <v>50</v>
      </c>
      <c r="N35">
        <v>55</v>
      </c>
      <c r="O35">
        <v>60</v>
      </c>
      <c r="P35">
        <v>65</v>
      </c>
      <c r="Q35">
        <v>70</v>
      </c>
      <c r="R35">
        <v>75</v>
      </c>
      <c r="S35">
        <v>80</v>
      </c>
      <c r="T35">
        <v>85</v>
      </c>
      <c r="U35">
        <v>90</v>
      </c>
      <c r="V35">
        <v>95</v>
      </c>
      <c r="W35">
        <v>100</v>
      </c>
      <c r="X35">
        <v>105</v>
      </c>
      <c r="Y35">
        <v>110</v>
      </c>
      <c r="Z35">
        <v>115</v>
      </c>
      <c r="AA35">
        <v>120</v>
      </c>
    </row>
    <row r="36" spans="2:27" x14ac:dyDescent="0.2">
      <c r="B36">
        <v>137</v>
      </c>
      <c r="C36">
        <v>-23775.633384000001</v>
      </c>
      <c r="D36">
        <v>-23773.617085999998</v>
      </c>
      <c r="E36">
        <v>-23776.519197000001</v>
      </c>
      <c r="F36">
        <v>-23773.557137</v>
      </c>
      <c r="G36">
        <v>-23768.67107</v>
      </c>
      <c r="H36">
        <v>-23767.475525999998</v>
      </c>
      <c r="I36">
        <v>-23765.442734</v>
      </c>
      <c r="J36">
        <v>-23756.939588000001</v>
      </c>
      <c r="K36">
        <v>-23752.513626</v>
      </c>
      <c r="L36">
        <v>-23746.965087</v>
      </c>
      <c r="M36">
        <v>-23736.434313000002</v>
      </c>
      <c r="N36">
        <v>-23729.916282999999</v>
      </c>
      <c r="O36">
        <v>-23717.273415</v>
      </c>
      <c r="P36">
        <v>-23712.288616999998</v>
      </c>
      <c r="Q36">
        <v>-23704.396934</v>
      </c>
      <c r="R36">
        <v>-23692.558938999999</v>
      </c>
      <c r="S36">
        <v>-23678.862300000001</v>
      </c>
      <c r="T36">
        <v>-23664.379018</v>
      </c>
      <c r="U36">
        <v>-23648.103394000002</v>
      </c>
      <c r="V36">
        <v>-23638.223483999998</v>
      </c>
      <c r="W36">
        <v>-23627.544555</v>
      </c>
      <c r="X36">
        <v>-23612.635072000001</v>
      </c>
      <c r="Y36">
        <v>-23605.711701</v>
      </c>
      <c r="Z36">
        <v>-23594.596090999999</v>
      </c>
      <c r="AA36">
        <v>-23587.553177999998</v>
      </c>
    </row>
    <row r="37" spans="2:27" x14ac:dyDescent="0.2">
      <c r="B37" t="s">
        <v>8</v>
      </c>
      <c r="C37">
        <f>C36-(5488-$B36)*$F$7</f>
        <v>79.195936990705377</v>
      </c>
      <c r="D37">
        <f t="shared" ref="D37" si="37">D36-(5488-$B36)*$F$7</f>
        <v>81.212234990707657</v>
      </c>
      <c r="E37">
        <f t="shared" ref="E37" si="38">E36-(5488-$B36)*$F$7</f>
        <v>78.310123990704597</v>
      </c>
      <c r="F37">
        <f t="shared" ref="F37" si="39">F36-(5488-$B36)*$F$7</f>
        <v>81.272183990706253</v>
      </c>
      <c r="G37">
        <f t="shared" ref="G37" si="40">G36-(5488-$B36)*$F$7</f>
        <v>86.15825099070571</v>
      </c>
      <c r="H37">
        <f t="shared" ref="H37" si="41">H36-(5488-$B36)*$F$7</f>
        <v>87.353794990707684</v>
      </c>
      <c r="I37">
        <f t="shared" ref="I37" si="42">I36-(5488-$B36)*$F$7</f>
        <v>89.386586990705837</v>
      </c>
      <c r="J37">
        <f t="shared" ref="J37" si="43">J36-(5488-$B36)*$F$7</f>
        <v>97.889732990704942</v>
      </c>
      <c r="K37">
        <f t="shared" ref="K37" si="44">K36-(5488-$B36)*$F$7</f>
        <v>102.31569499070611</v>
      </c>
      <c r="L37">
        <f>L36-(5488-$B36)*$F$7</f>
        <v>107.86423399070554</v>
      </c>
      <c r="M37">
        <f>M36-(5488-$B36)*$F$7</f>
        <v>118.39500799070447</v>
      </c>
      <c r="N37">
        <f>N36-(5488-$B36)*$F$7</f>
        <v>124.91303799070738</v>
      </c>
      <c r="O37">
        <f>O36-(5488-$B36)*$F$7</f>
        <v>137.55590599070638</v>
      </c>
      <c r="P37">
        <f>P36-(5488-$B36)*$F$7</f>
        <v>142.5407039907077</v>
      </c>
      <c r="Q37">
        <f t="shared" ref="Q37" si="45">Q36-(5488-$B36)*$F$7</f>
        <v>150.43238699070571</v>
      </c>
      <c r="R37">
        <f t="shared" ref="R37" si="46">R36-(5488-$B36)*$F$7</f>
        <v>162.27038199070739</v>
      </c>
      <c r="S37">
        <f t="shared" ref="S37" si="47">S36-(5488-$B36)*$F$7</f>
        <v>175.96702099070535</v>
      </c>
      <c r="T37">
        <f t="shared" ref="T37" si="48">T36-(5488-$B36)*$F$7</f>
        <v>190.4503029907064</v>
      </c>
      <c r="U37">
        <f t="shared" ref="U37" si="49">U36-(5488-$B36)*$F$7</f>
        <v>206.72592699070447</v>
      </c>
      <c r="V37">
        <f t="shared" ref="V37" si="50">V36-(5488-$B36)*$F$7</f>
        <v>216.60583699070776</v>
      </c>
      <c r="W37">
        <f t="shared" ref="W37" si="51">W36-(5488-$B36)*$F$7</f>
        <v>227.28476599070564</v>
      </c>
      <c r="X37">
        <f t="shared" ref="X37" si="52">X36-(5488-$B36)*$F$7</f>
        <v>242.19424899070509</v>
      </c>
      <c r="Y37">
        <f t="shared" ref="Y37" si="53">Y36-(5488-$B36)*$F$7</f>
        <v>249.11761999070586</v>
      </c>
      <c r="Z37">
        <f t="shared" ref="Z37" si="54">Z36-(5488-$B36)*$F$7</f>
        <v>260.2332299907066</v>
      </c>
      <c r="AA37">
        <f t="shared" ref="AA37" si="55">AA36-(5488-$B36)*$F$7</f>
        <v>267.27614299070774</v>
      </c>
    </row>
    <row r="38" spans="2:27" x14ac:dyDescent="0.2">
      <c r="B38" t="s">
        <v>18</v>
      </c>
      <c r="C38">
        <f>C35/$B36</f>
        <v>0</v>
      </c>
      <c r="D38">
        <f>D35/$B36</f>
        <v>3.6496350364963501E-2</v>
      </c>
      <c r="E38">
        <f t="shared" ref="E38:T38" si="56">E35/$B36</f>
        <v>7.2992700729927001E-2</v>
      </c>
      <c r="F38">
        <f t="shared" si="56"/>
        <v>0.10948905109489052</v>
      </c>
      <c r="G38">
        <f t="shared" si="56"/>
        <v>0.145985401459854</v>
      </c>
      <c r="H38">
        <f t="shared" si="56"/>
        <v>0.18248175182481752</v>
      </c>
      <c r="I38">
        <f t="shared" si="56"/>
        <v>0.21897810218978103</v>
      </c>
      <c r="J38">
        <f t="shared" si="56"/>
        <v>0.25547445255474455</v>
      </c>
      <c r="K38">
        <f t="shared" si="56"/>
        <v>0.29197080291970801</v>
      </c>
      <c r="L38">
        <f>L35/$B36</f>
        <v>0.32846715328467152</v>
      </c>
      <c r="M38">
        <f>M35/$B36</f>
        <v>0.36496350364963503</v>
      </c>
      <c r="N38">
        <f>N35/$B36</f>
        <v>0.40145985401459855</v>
      </c>
      <c r="O38">
        <f>O35/$B36</f>
        <v>0.43795620437956206</v>
      </c>
      <c r="P38">
        <f>P35/$B36</f>
        <v>0.47445255474452552</v>
      </c>
      <c r="Q38">
        <f t="shared" si="56"/>
        <v>0.51094890510948909</v>
      </c>
      <c r="R38">
        <f t="shared" si="56"/>
        <v>0.54744525547445255</v>
      </c>
      <c r="S38">
        <f t="shared" si="56"/>
        <v>0.58394160583941601</v>
      </c>
      <c r="T38">
        <f t="shared" si="56"/>
        <v>0.62043795620437958</v>
      </c>
      <c r="U38">
        <f t="shared" ref="U38:AA38" si="57">U35/$B36</f>
        <v>0.65693430656934304</v>
      </c>
      <c r="V38">
        <f t="shared" si="57"/>
        <v>0.69343065693430661</v>
      </c>
      <c r="W38">
        <f t="shared" si="57"/>
        <v>0.72992700729927007</v>
      </c>
      <c r="X38">
        <f t="shared" si="57"/>
        <v>0.76642335766423353</v>
      </c>
      <c r="Y38">
        <f t="shared" si="57"/>
        <v>0.8029197080291971</v>
      </c>
      <c r="Z38">
        <f t="shared" si="57"/>
        <v>0.83941605839416056</v>
      </c>
      <c r="AA38">
        <f t="shared" si="57"/>
        <v>0.87591240875912413</v>
      </c>
    </row>
    <row r="39" spans="2:27" x14ac:dyDescent="0.2">
      <c r="B39" t="s">
        <v>19</v>
      </c>
      <c r="C39">
        <f>C37-$C37</f>
        <v>0</v>
      </c>
      <c r="D39">
        <f t="shared" ref="D39:T39" si="58">D37-$C37</f>
        <v>2.0162980000022799</v>
      </c>
      <c r="E39">
        <f t="shared" si="58"/>
        <v>-0.88581300000078045</v>
      </c>
      <c r="F39">
        <f t="shared" si="58"/>
        <v>2.0762470000008761</v>
      </c>
      <c r="G39">
        <f t="shared" si="58"/>
        <v>6.9623140000003332</v>
      </c>
      <c r="H39">
        <f t="shared" si="58"/>
        <v>8.1578580000023067</v>
      </c>
      <c r="I39">
        <f t="shared" si="58"/>
        <v>10.19065000000046</v>
      </c>
      <c r="J39">
        <f t="shared" si="58"/>
        <v>18.693795999999566</v>
      </c>
      <c r="K39">
        <f t="shared" si="58"/>
        <v>23.119758000000729</v>
      </c>
      <c r="L39">
        <f>L37-$C37</f>
        <v>28.668297000000166</v>
      </c>
      <c r="M39">
        <f>M37-$C37</f>
        <v>39.199070999999094</v>
      </c>
      <c r="N39">
        <f>N37-$C37</f>
        <v>45.717101000002003</v>
      </c>
      <c r="O39">
        <f>O37-$C37</f>
        <v>58.359969000001001</v>
      </c>
      <c r="P39">
        <f>P37-$C37</f>
        <v>63.344767000002321</v>
      </c>
      <c r="Q39">
        <f t="shared" si="58"/>
        <v>71.236450000000332</v>
      </c>
      <c r="R39">
        <f t="shared" si="58"/>
        <v>83.074445000002015</v>
      </c>
      <c r="S39">
        <f t="shared" si="58"/>
        <v>96.771083999999973</v>
      </c>
      <c r="T39">
        <f t="shared" si="58"/>
        <v>111.25436600000103</v>
      </c>
      <c r="U39">
        <f t="shared" ref="U39:Z39" si="59">U37-$C37</f>
        <v>127.52998999999909</v>
      </c>
      <c r="V39">
        <f t="shared" si="59"/>
        <v>137.40990000000238</v>
      </c>
      <c r="W39">
        <f t="shared" si="59"/>
        <v>148.08882900000026</v>
      </c>
      <c r="X39">
        <f t="shared" si="59"/>
        <v>162.99831199999971</v>
      </c>
      <c r="Y39">
        <f t="shared" si="59"/>
        <v>169.92168300000048</v>
      </c>
      <c r="Z39">
        <f t="shared" si="59"/>
        <v>181.03729300000123</v>
      </c>
      <c r="AA39">
        <f>AA37-$C37</f>
        <v>188.08020600000236</v>
      </c>
    </row>
    <row r="40" spans="2:27" x14ac:dyDescent="0.2">
      <c r="D40">
        <f>((D39-C39)-(D35-C35)*$C$16)/(D35-C35)</f>
        <v>-5.2196267179999269</v>
      </c>
      <c r="E40">
        <f t="shared" ref="E40:Z40" si="60">((E39-D39)-(E35-D35)*$C$16)/(E35-D35)</f>
        <v>-6.2033085180009948</v>
      </c>
      <c r="F40">
        <f t="shared" si="60"/>
        <v>-5.0304743180000511</v>
      </c>
      <c r="G40">
        <f t="shared" si="60"/>
        <v>-4.645672918000491</v>
      </c>
      <c r="H40">
        <f t="shared" si="60"/>
        <v>-5.383777517999988</v>
      </c>
      <c r="I40">
        <f t="shared" si="60"/>
        <v>-5.2163279180007525</v>
      </c>
      <c r="J40">
        <f t="shared" si="60"/>
        <v>-3.9222571180005614</v>
      </c>
      <c r="K40">
        <f t="shared" si="60"/>
        <v>-4.7376939180001498</v>
      </c>
      <c r="L40">
        <f t="shared" si="60"/>
        <v>-4.5131785180004957</v>
      </c>
      <c r="M40">
        <f t="shared" si="60"/>
        <v>-3.5167315180005971</v>
      </c>
      <c r="N40">
        <f t="shared" si="60"/>
        <v>-4.3192803179998007</v>
      </c>
      <c r="O40">
        <f t="shared" si="60"/>
        <v>-3.0943127180005829</v>
      </c>
      <c r="P40">
        <f t="shared" si="60"/>
        <v>-4.6259267180001187</v>
      </c>
      <c r="Q40">
        <f t="shared" si="60"/>
        <v>-4.0445497180007806</v>
      </c>
      <c r="R40">
        <f t="shared" si="60"/>
        <v>-3.2552873180000459</v>
      </c>
      <c r="S40">
        <f t="shared" si="60"/>
        <v>-2.883558518000791</v>
      </c>
      <c r="T40">
        <f t="shared" si="60"/>
        <v>-2.7262299180001719</v>
      </c>
      <c r="U40">
        <f t="shared" si="60"/>
        <v>-2.3677615180007705</v>
      </c>
      <c r="V40">
        <f t="shared" si="60"/>
        <v>-3.6469043179997245</v>
      </c>
      <c r="W40">
        <f t="shared" si="60"/>
        <v>-3.487100518000807</v>
      </c>
      <c r="X40">
        <f t="shared" si="60"/>
        <v>-2.6409897180004918</v>
      </c>
      <c r="Y40">
        <f t="shared" si="60"/>
        <v>-4.238212118000229</v>
      </c>
      <c r="Z40">
        <f t="shared" si="60"/>
        <v>-3.3997643180002344</v>
      </c>
      <c r="AA40">
        <f>((AA39-Z39)-(AA35-Z35)*$C$16)/(AA35-Z35)</f>
        <v>-4.2143037180001555</v>
      </c>
    </row>
    <row r="42" spans="2:27" x14ac:dyDescent="0.2">
      <c r="C42">
        <v>0</v>
      </c>
      <c r="D42">
        <v>5</v>
      </c>
      <c r="E42">
        <v>10</v>
      </c>
      <c r="F42">
        <v>15</v>
      </c>
      <c r="G42">
        <v>20</v>
      </c>
      <c r="H42">
        <v>25</v>
      </c>
      <c r="I42">
        <v>30</v>
      </c>
      <c r="J42">
        <v>35</v>
      </c>
      <c r="K42">
        <v>40</v>
      </c>
      <c r="L42">
        <v>45</v>
      </c>
    </row>
    <row r="43" spans="2:27" x14ac:dyDescent="0.2">
      <c r="B43">
        <v>61</v>
      </c>
      <c r="C43">
        <v>-24141.570241000001</v>
      </c>
      <c r="D43">
        <v>-24135.905785999999</v>
      </c>
      <c r="E43">
        <v>-24134.944074999999</v>
      </c>
      <c r="F43">
        <v>-24127.917823</v>
      </c>
      <c r="G43">
        <v>-24121.044213000001</v>
      </c>
      <c r="H43">
        <v>-24114.209981</v>
      </c>
      <c r="I43">
        <v>-24102.649495000001</v>
      </c>
      <c r="J43">
        <v>-24092.769748999999</v>
      </c>
      <c r="K43">
        <v>-24074.787837</v>
      </c>
      <c r="L43">
        <v>-24065.654301999999</v>
      </c>
    </row>
    <row r="44" spans="2:27" x14ac:dyDescent="0.2">
      <c r="B44" t="s">
        <v>8</v>
      </c>
      <c r="C44">
        <f>C43-(5488-$B43)*$F$7</f>
        <v>52.06809295936182</v>
      </c>
      <c r="D44">
        <f t="shared" ref="D44" si="61">D43-(5488-$B43)*$F$7</f>
        <v>57.732547959363728</v>
      </c>
      <c r="E44">
        <f t="shared" ref="E44" si="62">E43-(5488-$B43)*$F$7</f>
        <v>58.694258959363651</v>
      </c>
      <c r="F44">
        <f t="shared" ref="F44" si="63">F43-(5488-$B43)*$F$7</f>
        <v>65.72051095936331</v>
      </c>
      <c r="G44">
        <f t="shared" ref="G44" si="64">G43-(5488-$B43)*$F$7</f>
        <v>72.594120959362044</v>
      </c>
      <c r="H44">
        <f t="shared" ref="H44" si="65">H43-(5488-$B43)*$F$7</f>
        <v>79.42835295936311</v>
      </c>
      <c r="I44">
        <f t="shared" ref="I44" si="66">I43-(5488-$B43)*$F$7</f>
        <v>90.988838959361601</v>
      </c>
      <c r="J44">
        <f t="shared" ref="J44" si="67">J43-(5488-$B43)*$F$7</f>
        <v>100.86858495936394</v>
      </c>
      <c r="K44">
        <f t="shared" ref="K44" si="68">K43-(5488-$B43)*$F$7</f>
        <v>118.85049695936323</v>
      </c>
      <c r="L44">
        <f>L43-(5488-$B43)*$F$7</f>
        <v>127.98403195936407</v>
      </c>
    </row>
    <row r="45" spans="2:27" x14ac:dyDescent="0.2">
      <c r="B45" t="s">
        <v>18</v>
      </c>
      <c r="C45">
        <f>C42/$B43</f>
        <v>0</v>
      </c>
      <c r="D45">
        <f>D42/$B43</f>
        <v>8.1967213114754092E-2</v>
      </c>
      <c r="E45">
        <f t="shared" ref="E45:K45" si="69">E42/$B43</f>
        <v>0.16393442622950818</v>
      </c>
      <c r="F45">
        <f t="shared" si="69"/>
        <v>0.24590163934426229</v>
      </c>
      <c r="G45">
        <f t="shared" si="69"/>
        <v>0.32786885245901637</v>
      </c>
      <c r="H45">
        <f t="shared" si="69"/>
        <v>0.4098360655737705</v>
      </c>
      <c r="I45">
        <f t="shared" si="69"/>
        <v>0.49180327868852458</v>
      </c>
      <c r="J45">
        <f t="shared" si="69"/>
        <v>0.57377049180327866</v>
      </c>
      <c r="K45">
        <f t="shared" si="69"/>
        <v>0.65573770491803274</v>
      </c>
      <c r="L45">
        <f>L42/$B43</f>
        <v>0.73770491803278693</v>
      </c>
    </row>
    <row r="46" spans="2:27" x14ac:dyDescent="0.2">
      <c r="B46" t="s">
        <v>19</v>
      </c>
      <c r="C46">
        <f>C44-$C44</f>
        <v>0</v>
      </c>
      <c r="D46">
        <f t="shared" ref="D46:E46" si="70">D44-$C44</f>
        <v>5.664455000001908</v>
      </c>
      <c r="E46">
        <f t="shared" si="70"/>
        <v>6.626166000001831</v>
      </c>
      <c r="F46">
        <f t="shared" ref="F46:K46" si="71">F44-$C44</f>
        <v>13.652418000001489</v>
      </c>
      <c r="G46">
        <f t="shared" si="71"/>
        <v>20.526028000000224</v>
      </c>
      <c r="H46">
        <f t="shared" si="71"/>
        <v>27.36026000000129</v>
      </c>
      <c r="I46">
        <f t="shared" si="71"/>
        <v>38.920745999999781</v>
      </c>
      <c r="J46">
        <f t="shared" si="71"/>
        <v>48.800492000002123</v>
      </c>
      <c r="K46">
        <f t="shared" si="71"/>
        <v>66.782404000001407</v>
      </c>
      <c r="L46">
        <f>L44-$C44</f>
        <v>75.915939000002254</v>
      </c>
    </row>
    <row r="48" spans="2:27" x14ac:dyDescent="0.2">
      <c r="C48">
        <v>0</v>
      </c>
      <c r="D48">
        <v>3</v>
      </c>
      <c r="E48">
        <v>6</v>
      </c>
      <c r="F48">
        <v>9</v>
      </c>
      <c r="G48">
        <v>12</v>
      </c>
      <c r="H48">
        <v>15</v>
      </c>
      <c r="I48">
        <v>18</v>
      </c>
      <c r="J48">
        <v>21</v>
      </c>
      <c r="K48">
        <v>24</v>
      </c>
      <c r="L48">
        <v>27</v>
      </c>
      <c r="M48">
        <v>30</v>
      </c>
      <c r="N48">
        <v>33</v>
      </c>
      <c r="O48">
        <v>36</v>
      </c>
      <c r="P48">
        <v>39</v>
      </c>
      <c r="Q48">
        <v>42</v>
      </c>
      <c r="R48">
        <v>45</v>
      </c>
    </row>
    <row r="49" spans="2:23" x14ac:dyDescent="0.2">
      <c r="B49">
        <v>61</v>
      </c>
      <c r="C49">
        <v>-24141.570241000001</v>
      </c>
      <c r="D49">
        <v>-24137.073058000002</v>
      </c>
      <c r="E49">
        <v>-24137.591576999999</v>
      </c>
      <c r="F49">
        <v>-24135.657243000001</v>
      </c>
      <c r="G49">
        <v>-24133.026954000001</v>
      </c>
      <c r="H49">
        <v>-24129.769239000001</v>
      </c>
      <c r="I49">
        <v>-24127.937388999999</v>
      </c>
      <c r="J49">
        <v>-24119.215982000002</v>
      </c>
      <c r="K49">
        <v>-24118.922735</v>
      </c>
      <c r="L49">
        <v>-24108.898740000001</v>
      </c>
      <c r="M49">
        <v>-24104.086308999998</v>
      </c>
      <c r="N49">
        <v>-24096.684272999999</v>
      </c>
      <c r="O49">
        <v>-24090.340452</v>
      </c>
      <c r="P49">
        <v>-24079.733804</v>
      </c>
      <c r="Q49">
        <v>-24069.741631000001</v>
      </c>
      <c r="R49">
        <v>-24066.193257999999</v>
      </c>
    </row>
    <row r="50" spans="2:23" x14ac:dyDescent="0.2">
      <c r="B50" t="s">
        <v>8</v>
      </c>
      <c r="C50">
        <f>C49-(5488-$B49)*$F$7</f>
        <v>52.06809295936182</v>
      </c>
      <c r="D50">
        <f t="shared" ref="D50" si="72">D49-(5488-$B49)*$F$7</f>
        <v>56.565275959361315</v>
      </c>
      <c r="E50">
        <f t="shared" ref="E50" si="73">E49-(5488-$B49)*$F$7</f>
        <v>56.046756959363847</v>
      </c>
      <c r="F50">
        <f t="shared" ref="F50" si="74">F49-(5488-$B49)*$F$7</f>
        <v>57.981090959361609</v>
      </c>
      <c r="G50">
        <f t="shared" ref="G50" si="75">G49-(5488-$B49)*$F$7</f>
        <v>60.611379959362239</v>
      </c>
      <c r="H50">
        <f t="shared" ref="H50" si="76">H49-(5488-$B49)*$F$7</f>
        <v>63.869094959361973</v>
      </c>
      <c r="I50">
        <f t="shared" ref="I50" si="77">I49-(5488-$B49)*$F$7</f>
        <v>65.700944959364278</v>
      </c>
      <c r="J50">
        <f t="shared" ref="J50" si="78">J49-(5488-$B49)*$F$7</f>
        <v>74.422351959361549</v>
      </c>
      <c r="K50">
        <f t="shared" ref="K50" si="79">K49-(5488-$B49)*$F$7</f>
        <v>74.715598959362978</v>
      </c>
      <c r="L50">
        <f>L49-(5488-$B49)*$F$7</f>
        <v>84.739593959362537</v>
      </c>
      <c r="M50">
        <f>M49-(5488-$B49)*$F$7</f>
        <v>89.552024959364644</v>
      </c>
      <c r="N50">
        <f>N49-(5488-$B49)*$F$7</f>
        <v>96.954060959364142</v>
      </c>
      <c r="O50">
        <f>O49-(5488-$B49)*$F$7</f>
        <v>103.29788195936271</v>
      </c>
      <c r="P50">
        <f>P49-(5488-$B49)*$F$7</f>
        <v>113.90452995936357</v>
      </c>
      <c r="Q50">
        <f t="shared" ref="Q50" si="80">Q49-(5488-$B49)*$F$7</f>
        <v>123.8967029593623</v>
      </c>
      <c r="R50">
        <f t="shared" ref="R50" si="81">R49-(5488-$B49)*$F$7</f>
        <v>127.44507595936375</v>
      </c>
    </row>
    <row r="51" spans="2:23" x14ac:dyDescent="0.2">
      <c r="B51" t="s">
        <v>18</v>
      </c>
      <c r="C51">
        <f>C48/$B49</f>
        <v>0</v>
      </c>
      <c r="D51">
        <f>D48/$B49</f>
        <v>4.9180327868852458E-2</v>
      </c>
      <c r="E51">
        <f t="shared" ref="E51:R51" si="82">E48/$B49</f>
        <v>9.8360655737704916E-2</v>
      </c>
      <c r="F51">
        <f t="shared" si="82"/>
        <v>0.14754098360655737</v>
      </c>
      <c r="G51">
        <f t="shared" si="82"/>
        <v>0.19672131147540983</v>
      </c>
      <c r="H51">
        <f t="shared" si="82"/>
        <v>0.24590163934426229</v>
      </c>
      <c r="I51">
        <f t="shared" si="82"/>
        <v>0.29508196721311475</v>
      </c>
      <c r="J51">
        <f t="shared" si="82"/>
        <v>0.34426229508196721</v>
      </c>
      <c r="K51">
        <f t="shared" si="82"/>
        <v>0.39344262295081966</v>
      </c>
      <c r="L51">
        <f>L48/$B49</f>
        <v>0.44262295081967212</v>
      </c>
      <c r="M51">
        <f>M48/$B49</f>
        <v>0.49180327868852458</v>
      </c>
      <c r="N51">
        <f>N48/$B49</f>
        <v>0.54098360655737709</v>
      </c>
      <c r="O51">
        <f>O48/$B49</f>
        <v>0.5901639344262295</v>
      </c>
      <c r="P51">
        <f>P48/$B49</f>
        <v>0.63934426229508201</v>
      </c>
      <c r="Q51">
        <f t="shared" si="82"/>
        <v>0.68852459016393441</v>
      </c>
      <c r="R51">
        <f t="shared" si="82"/>
        <v>0.73770491803278693</v>
      </c>
    </row>
    <row r="52" spans="2:23" x14ac:dyDescent="0.2">
      <c r="B52" t="s">
        <v>19</v>
      </c>
      <c r="C52">
        <f>C50-$C50</f>
        <v>0</v>
      </c>
      <c r="D52">
        <f t="shared" ref="D52:E52" si="83">D50-$C50</f>
        <v>4.4971829999994952</v>
      </c>
      <c r="E52">
        <f t="shared" si="83"/>
        <v>3.978664000002027</v>
      </c>
      <c r="F52">
        <f t="shared" ref="F52:R52" si="84">F50-$C50</f>
        <v>5.9129979999997886</v>
      </c>
      <c r="G52">
        <f t="shared" si="84"/>
        <v>8.5432870000004186</v>
      </c>
      <c r="H52">
        <f t="shared" si="84"/>
        <v>11.801002000000153</v>
      </c>
      <c r="I52">
        <f t="shared" si="84"/>
        <v>13.632852000002458</v>
      </c>
      <c r="J52">
        <f t="shared" si="84"/>
        <v>22.354258999999729</v>
      </c>
      <c r="K52">
        <f t="shared" si="84"/>
        <v>22.647506000001158</v>
      </c>
      <c r="L52">
        <f>L50-$C50</f>
        <v>32.671501000000717</v>
      </c>
      <c r="M52">
        <f>M50-$C50</f>
        <v>37.483932000002824</v>
      </c>
      <c r="N52">
        <f>N50-$C50</f>
        <v>44.885968000002322</v>
      </c>
      <c r="O52">
        <f>O50-$C50</f>
        <v>51.229789000000892</v>
      </c>
      <c r="P52">
        <f>P50-$C50</f>
        <v>61.836437000001752</v>
      </c>
      <c r="Q52">
        <f t="shared" si="84"/>
        <v>71.828610000000481</v>
      </c>
      <c r="R52">
        <f t="shared" si="84"/>
        <v>75.376983000001928</v>
      </c>
    </row>
    <row r="54" spans="2:23" x14ac:dyDescent="0.2">
      <c r="C54">
        <v>0</v>
      </c>
      <c r="D54">
        <v>3</v>
      </c>
      <c r="E54">
        <v>6</v>
      </c>
      <c r="F54">
        <v>9</v>
      </c>
      <c r="G54">
        <v>12</v>
      </c>
      <c r="H54">
        <v>15</v>
      </c>
      <c r="I54">
        <v>18</v>
      </c>
      <c r="J54">
        <v>21</v>
      </c>
    </row>
    <row r="55" spans="2:23" x14ac:dyDescent="0.2">
      <c r="B55">
        <v>28</v>
      </c>
      <c r="C55">
        <v>-24303.759343999998</v>
      </c>
      <c r="D55">
        <v>-24302.612066000002</v>
      </c>
      <c r="E55">
        <v>-24301.068002</v>
      </c>
      <c r="F55">
        <v>-24290.636929</v>
      </c>
      <c r="G55">
        <v>-24286.841961999999</v>
      </c>
      <c r="H55">
        <v>-24281.221203000001</v>
      </c>
      <c r="I55">
        <v>-24268.502262999998</v>
      </c>
      <c r="J55">
        <v>-24264.410121000001</v>
      </c>
    </row>
    <row r="56" spans="2:23" x14ac:dyDescent="0.2">
      <c r="B56" t="s">
        <v>8</v>
      </c>
      <c r="C56">
        <f>C55-(5488-$B55)*$F$7</f>
        <v>36.993429801019374</v>
      </c>
      <c r="D56">
        <f t="shared" ref="D56" si="85">D55-(5488-$B55)*$F$7</f>
        <v>38.140707801016106</v>
      </c>
      <c r="E56">
        <f t="shared" ref="E56" si="86">E55-(5488-$B55)*$F$7</f>
        <v>39.684771801017632</v>
      </c>
      <c r="F56">
        <f t="shared" ref="F56" si="87">F55-(5488-$B55)*$F$7</f>
        <v>50.115844801017374</v>
      </c>
      <c r="G56">
        <f t="shared" ref="G56" si="88">G55-(5488-$B55)*$F$7</f>
        <v>53.910811801019008</v>
      </c>
      <c r="H56">
        <f t="shared" ref="H56" si="89">H55-(5488-$B55)*$F$7</f>
        <v>59.531570801016642</v>
      </c>
      <c r="I56">
        <f t="shared" ref="I56" si="90">I55-(5488-$B55)*$F$7</f>
        <v>72.250510801019118</v>
      </c>
      <c r="J56">
        <f t="shared" ref="J56" si="91">J55-(5488-$B55)*$F$7</f>
        <v>76.342652801016811</v>
      </c>
    </row>
    <row r="57" spans="2:23" x14ac:dyDescent="0.2">
      <c r="B57" t="s">
        <v>18</v>
      </c>
      <c r="C57">
        <f>C54/$B55</f>
        <v>0</v>
      </c>
      <c r="D57">
        <f>D54/$B55</f>
        <v>0.10714285714285714</v>
      </c>
      <c r="E57">
        <f t="shared" ref="E57:J57" si="92">E54/$B55</f>
        <v>0.21428571428571427</v>
      </c>
      <c r="F57">
        <f t="shared" si="92"/>
        <v>0.32142857142857145</v>
      </c>
      <c r="G57">
        <f t="shared" si="92"/>
        <v>0.42857142857142855</v>
      </c>
      <c r="H57">
        <f t="shared" si="92"/>
        <v>0.5357142857142857</v>
      </c>
      <c r="I57">
        <f t="shared" si="92"/>
        <v>0.6428571428571429</v>
      </c>
      <c r="J57">
        <f t="shared" si="92"/>
        <v>0.75</v>
      </c>
    </row>
    <row r="58" spans="2:23" x14ac:dyDescent="0.2">
      <c r="B58" t="s">
        <v>19</v>
      </c>
      <c r="C58">
        <f>C56-$C56</f>
        <v>0</v>
      </c>
      <c r="D58">
        <f t="shared" ref="D58:J58" si="93">D56-$C56</f>
        <v>1.1472779999967315</v>
      </c>
      <c r="E58">
        <f t="shared" si="93"/>
        <v>2.691341999998258</v>
      </c>
      <c r="F58">
        <f t="shared" si="93"/>
        <v>13.122414999998</v>
      </c>
      <c r="G58">
        <f t="shared" si="93"/>
        <v>16.917381999999634</v>
      </c>
      <c r="H58">
        <f t="shared" si="93"/>
        <v>22.538140999997267</v>
      </c>
      <c r="I58">
        <f t="shared" si="93"/>
        <v>35.257080999999744</v>
      </c>
      <c r="J58">
        <f t="shared" si="93"/>
        <v>39.349222999997437</v>
      </c>
    </row>
    <row r="60" spans="2:23" x14ac:dyDescent="0.2">
      <c r="C60">
        <v>0</v>
      </c>
      <c r="D60">
        <v>1</v>
      </c>
      <c r="E60">
        <v>2</v>
      </c>
      <c r="F60">
        <v>3</v>
      </c>
      <c r="G60">
        <v>4</v>
      </c>
      <c r="H60">
        <v>5</v>
      </c>
      <c r="I60">
        <v>6</v>
      </c>
      <c r="J60">
        <v>7</v>
      </c>
      <c r="K60">
        <v>8</v>
      </c>
      <c r="L60">
        <v>9</v>
      </c>
      <c r="M60">
        <v>10</v>
      </c>
      <c r="N60">
        <v>11</v>
      </c>
      <c r="O60">
        <v>12</v>
      </c>
      <c r="P60">
        <v>13</v>
      </c>
      <c r="Q60">
        <v>14</v>
      </c>
      <c r="R60">
        <v>15</v>
      </c>
      <c r="S60">
        <v>16</v>
      </c>
      <c r="T60">
        <v>17</v>
      </c>
      <c r="U60">
        <v>18</v>
      </c>
      <c r="V60">
        <v>19</v>
      </c>
      <c r="W60">
        <v>20</v>
      </c>
    </row>
    <row r="61" spans="2:23" x14ac:dyDescent="0.2">
      <c r="B61">
        <v>28</v>
      </c>
      <c r="C61">
        <v>-24303.759343999998</v>
      </c>
      <c r="D61">
        <v>-24305.552314</v>
      </c>
      <c r="E61">
        <v>-24307.025705</v>
      </c>
      <c r="F61">
        <v>-24305.698075</v>
      </c>
      <c r="G61">
        <v>-24301.904075999999</v>
      </c>
      <c r="H61">
        <v>-24298.919675000001</v>
      </c>
      <c r="I61">
        <v>-24298.810571999999</v>
      </c>
      <c r="J61">
        <v>-24299.196494</v>
      </c>
      <c r="K61">
        <v>-24295.567202999999</v>
      </c>
      <c r="L61">
        <v>-24293.73661</v>
      </c>
      <c r="M61">
        <v>-24292.851014</v>
      </c>
      <c r="N61">
        <v>-24286.612165999999</v>
      </c>
      <c r="O61">
        <v>-24287.315068</v>
      </c>
      <c r="P61">
        <v>-24286.316997999998</v>
      </c>
      <c r="Q61">
        <v>-24280.443899999998</v>
      </c>
      <c r="R61">
        <v>-24277.454386000001</v>
      </c>
      <c r="S61">
        <v>-24279.400384</v>
      </c>
      <c r="T61">
        <v>-24275.715441</v>
      </c>
      <c r="U61">
        <v>-24274.843323000001</v>
      </c>
      <c r="V61">
        <v>-24270.679774</v>
      </c>
      <c r="W61">
        <v>-24262.726268999999</v>
      </c>
    </row>
    <row r="62" spans="2:23" x14ac:dyDescent="0.2">
      <c r="B62" t="s">
        <v>8</v>
      </c>
      <c r="C62">
        <f>C61-(5488-$B61)*$F$7</f>
        <v>36.993429801019374</v>
      </c>
      <c r="D62">
        <f t="shared" ref="D62" si="94">D61-(5488-$B61)*$F$7</f>
        <v>35.200459801017132</v>
      </c>
      <c r="E62">
        <f t="shared" ref="E62" si="95">E61-(5488-$B61)*$F$7</f>
        <v>33.727068801017595</v>
      </c>
      <c r="F62">
        <f t="shared" ref="F62" si="96">F61-(5488-$B61)*$F$7</f>
        <v>35.054698801017366</v>
      </c>
      <c r="G62">
        <f t="shared" ref="G62" si="97">G61-(5488-$B61)*$F$7</f>
        <v>38.848697801018716</v>
      </c>
      <c r="H62">
        <f t="shared" ref="H62" si="98">H61-(5488-$B61)*$F$7</f>
        <v>41.833098801016604</v>
      </c>
      <c r="I62">
        <f t="shared" ref="I62" si="99">I61-(5488-$B61)*$F$7</f>
        <v>41.94220180101911</v>
      </c>
      <c r="J62">
        <f t="shared" ref="J62" si="100">J61-(5488-$B61)*$F$7</f>
        <v>41.556279801017808</v>
      </c>
      <c r="K62">
        <f t="shared" ref="K62" si="101">K61-(5488-$B61)*$F$7</f>
        <v>45.185570801018912</v>
      </c>
      <c r="L62">
        <f>L61-(5488-$B61)*$F$7</f>
        <v>47.016163801017683</v>
      </c>
      <c r="M62">
        <f>M61-(5488-$B61)*$F$7</f>
        <v>47.901759801017761</v>
      </c>
      <c r="N62">
        <f>N61-(5488-$B61)*$F$7</f>
        <v>54.140607801018632</v>
      </c>
      <c r="O62">
        <f>O61-(5488-$B61)*$F$7</f>
        <v>53.437705801017728</v>
      </c>
      <c r="P62">
        <f>P61-(5488-$B61)*$F$7</f>
        <v>54.43577580101919</v>
      </c>
      <c r="Q62">
        <f t="shared" ref="Q62" si="102">Q61-(5488-$B61)*$F$7</f>
        <v>60.308873801019217</v>
      </c>
      <c r="R62">
        <f t="shared" ref="R62" si="103">R61-(5488-$B61)*$F$7</f>
        <v>63.298387801016361</v>
      </c>
      <c r="S62">
        <f t="shared" ref="S62" si="104">S61-(5488-$B61)*$F$7</f>
        <v>61.352389801017125</v>
      </c>
      <c r="T62">
        <f t="shared" ref="T62" si="105">T61-(5488-$B61)*$F$7</f>
        <v>65.037332801017328</v>
      </c>
      <c r="U62">
        <f t="shared" ref="U62" si="106">U61-(5488-$B61)*$F$7</f>
        <v>65.909450801016646</v>
      </c>
      <c r="V62">
        <f t="shared" ref="V62" si="107">V61-(5488-$B61)*$F$7</f>
        <v>70.072999801017431</v>
      </c>
      <c r="W62">
        <f t="shared" ref="W62" si="108">W61-(5488-$B61)*$F$7</f>
        <v>78.026504801018746</v>
      </c>
    </row>
    <row r="63" spans="2:23" x14ac:dyDescent="0.2">
      <c r="B63" t="s">
        <v>18</v>
      </c>
      <c r="C63">
        <f>C60/$B61</f>
        <v>0</v>
      </c>
      <c r="D63">
        <f>D60/$B61</f>
        <v>3.5714285714285712E-2</v>
      </c>
      <c r="E63">
        <f t="shared" ref="E63:S63" si="109">E60/$B61</f>
        <v>7.1428571428571425E-2</v>
      </c>
      <c r="F63">
        <f t="shared" si="109"/>
        <v>0.10714285714285714</v>
      </c>
      <c r="G63">
        <f t="shared" si="109"/>
        <v>0.14285714285714285</v>
      </c>
      <c r="H63">
        <f t="shared" si="109"/>
        <v>0.17857142857142858</v>
      </c>
      <c r="I63">
        <f t="shared" si="109"/>
        <v>0.21428571428571427</v>
      </c>
      <c r="J63">
        <f t="shared" si="109"/>
        <v>0.25</v>
      </c>
      <c r="K63">
        <f t="shared" si="109"/>
        <v>0.2857142857142857</v>
      </c>
      <c r="L63">
        <f>L60/$B61</f>
        <v>0.32142857142857145</v>
      </c>
      <c r="M63">
        <f>M60/$B61</f>
        <v>0.35714285714285715</v>
      </c>
      <c r="N63">
        <f>N60/$B61</f>
        <v>0.39285714285714285</v>
      </c>
      <c r="O63">
        <f>O60/$B61</f>
        <v>0.42857142857142855</v>
      </c>
      <c r="P63">
        <f>P60/$B61</f>
        <v>0.4642857142857143</v>
      </c>
      <c r="Q63">
        <f t="shared" si="109"/>
        <v>0.5</v>
      </c>
      <c r="R63">
        <f t="shared" si="109"/>
        <v>0.5357142857142857</v>
      </c>
      <c r="S63">
        <f t="shared" si="109"/>
        <v>0.5714285714285714</v>
      </c>
      <c r="T63">
        <f t="shared" ref="T63:U63" si="110">T60/$B61</f>
        <v>0.6071428571428571</v>
      </c>
      <c r="U63">
        <f t="shared" si="110"/>
        <v>0.6428571428571429</v>
      </c>
      <c r="V63">
        <f t="shared" ref="V63:W63" si="111">V60/$B61</f>
        <v>0.6785714285714286</v>
      </c>
      <c r="W63">
        <f t="shared" si="111"/>
        <v>0.7142857142857143</v>
      </c>
    </row>
    <row r="64" spans="2:23" x14ac:dyDescent="0.2">
      <c r="B64" t="s">
        <v>19</v>
      </c>
      <c r="C64">
        <f>C62-$C62</f>
        <v>0</v>
      </c>
      <c r="D64">
        <f>D62-$C62</f>
        <v>-1.7929700000022422</v>
      </c>
      <c r="E64">
        <f t="shared" ref="E64:S64" si="112">E62-$C62</f>
        <v>-3.2663610000017798</v>
      </c>
      <c r="F64">
        <f t="shared" si="112"/>
        <v>-1.9387310000020079</v>
      </c>
      <c r="G64">
        <f t="shared" si="112"/>
        <v>1.8552679999993416</v>
      </c>
      <c r="H64">
        <f t="shared" si="112"/>
        <v>4.8396689999972295</v>
      </c>
      <c r="I64">
        <f t="shared" si="112"/>
        <v>4.9487719999997353</v>
      </c>
      <c r="J64">
        <f t="shared" si="112"/>
        <v>4.5628499999984342</v>
      </c>
      <c r="K64">
        <f t="shared" si="112"/>
        <v>8.1921409999995376</v>
      </c>
      <c r="L64">
        <f>L62-$C62</f>
        <v>10.022733999998309</v>
      </c>
      <c r="M64">
        <f>M62-$C62</f>
        <v>10.908329999998386</v>
      </c>
      <c r="N64">
        <f>N62-$C62</f>
        <v>17.147177999999258</v>
      </c>
      <c r="O64">
        <f>O62-$C62</f>
        <v>16.444275999998354</v>
      </c>
      <c r="P64">
        <f>P62-$C62</f>
        <v>17.442345999999816</v>
      </c>
      <c r="Q64">
        <f t="shared" si="112"/>
        <v>23.315443999999843</v>
      </c>
      <c r="R64">
        <f t="shared" si="112"/>
        <v>26.304957999996986</v>
      </c>
      <c r="S64">
        <f t="shared" si="112"/>
        <v>24.358959999997751</v>
      </c>
      <c r="T64">
        <f t="shared" ref="T64:U64" si="113">T62-$C62</f>
        <v>28.043902999997954</v>
      </c>
      <c r="U64">
        <f t="shared" si="113"/>
        <v>28.916020999997272</v>
      </c>
      <c r="V64">
        <f t="shared" ref="V64:W64" si="114">V62-$C62</f>
        <v>33.079569999998057</v>
      </c>
      <c r="W64">
        <f t="shared" si="114"/>
        <v>41.033074999999371</v>
      </c>
    </row>
    <row r="66" spans="2:26" x14ac:dyDescent="0.2">
      <c r="C66">
        <v>0</v>
      </c>
      <c r="D66">
        <v>1</v>
      </c>
      <c r="E66">
        <v>2</v>
      </c>
      <c r="F66">
        <v>3</v>
      </c>
      <c r="G66">
        <v>4</v>
      </c>
      <c r="H66">
        <v>5</v>
      </c>
      <c r="I66">
        <v>6</v>
      </c>
      <c r="J66">
        <v>7</v>
      </c>
      <c r="K66">
        <v>8</v>
      </c>
      <c r="L66">
        <v>9</v>
      </c>
      <c r="M66">
        <v>10</v>
      </c>
    </row>
    <row r="67" spans="2:26" x14ac:dyDescent="0.2">
      <c r="B67">
        <v>12</v>
      </c>
      <c r="C67">
        <v>-24394.257607</v>
      </c>
      <c r="D67">
        <v>-24389.187364000001</v>
      </c>
      <c r="E67">
        <v>-24391.448906000001</v>
      </c>
      <c r="F67">
        <v>-24389.131552999999</v>
      </c>
      <c r="G67">
        <v>-24385.517476000001</v>
      </c>
      <c r="H67">
        <v>-24381.184906999999</v>
      </c>
      <c r="I67">
        <v>-24380.190343999999</v>
      </c>
      <c r="J67">
        <v>-24377.705934000001</v>
      </c>
      <c r="K67">
        <v>-24376.001758999999</v>
      </c>
      <c r="L67">
        <v>-24372.571050999999</v>
      </c>
      <c r="M67">
        <v>-24368.092671999999</v>
      </c>
    </row>
    <row r="68" spans="2:26" x14ac:dyDescent="0.2">
      <c r="B68" t="s">
        <v>8</v>
      </c>
      <c r="C68">
        <f>C67-(5488-$B67)*$F$7</f>
        <v>17.823380057579925</v>
      </c>
      <c r="D68">
        <f>D67-(5488-$B67)*$F$7</f>
        <v>22.893623057578225</v>
      </c>
      <c r="E68">
        <f t="shared" ref="E68" si="115">E67-(5488-$B67)*$F$7</f>
        <v>20.632081057578034</v>
      </c>
      <c r="F68">
        <f t="shared" ref="F68" si="116">F67-(5488-$B67)*$F$7</f>
        <v>22.94943405758022</v>
      </c>
      <c r="G68">
        <f t="shared" ref="G68" si="117">G67-(5488-$B67)*$F$7</f>
        <v>26.56351105757858</v>
      </c>
      <c r="H68">
        <f t="shared" ref="H68" si="118">H67-(5488-$B67)*$F$7</f>
        <v>30.896080057580548</v>
      </c>
      <c r="I68">
        <f t="shared" ref="I68" si="119">I67-(5488-$B67)*$F$7</f>
        <v>31.890643057580746</v>
      </c>
      <c r="J68">
        <f t="shared" ref="J68:K68" si="120">J67-(5488-$B67)*$F$7</f>
        <v>34.375053057578043</v>
      </c>
      <c r="K68">
        <f t="shared" si="120"/>
        <v>36.079228057580622</v>
      </c>
      <c r="L68">
        <f>L67-(5488-$B67)*$F$7</f>
        <v>39.509936057580489</v>
      </c>
      <c r="M68">
        <f>M67-(5488-$B67)*$F$7</f>
        <v>43.988315057580621</v>
      </c>
    </row>
    <row r="69" spans="2:26" x14ac:dyDescent="0.2">
      <c r="B69" t="s">
        <v>18</v>
      </c>
      <c r="C69">
        <f>C66/$B67</f>
        <v>0</v>
      </c>
      <c r="D69">
        <f>D66/$B67</f>
        <v>8.3333333333333329E-2</v>
      </c>
      <c r="E69">
        <f t="shared" ref="E69:H69" si="121">E66/$B67</f>
        <v>0.16666666666666666</v>
      </c>
      <c r="F69">
        <f t="shared" si="121"/>
        <v>0.25</v>
      </c>
      <c r="G69">
        <f t="shared" si="121"/>
        <v>0.33333333333333331</v>
      </c>
      <c r="H69">
        <f t="shared" si="121"/>
        <v>0.41666666666666669</v>
      </c>
      <c r="I69">
        <f t="shared" ref="I69:J69" si="122">I66/$B67</f>
        <v>0.5</v>
      </c>
      <c r="J69">
        <f t="shared" si="122"/>
        <v>0.58333333333333337</v>
      </c>
      <c r="K69">
        <f t="shared" ref="K69" si="123">K66/$B67</f>
        <v>0.66666666666666663</v>
      </c>
      <c r="L69">
        <f>L66/$B67</f>
        <v>0.75</v>
      </c>
      <c r="M69">
        <f>M66/$B67</f>
        <v>0.83333333333333337</v>
      </c>
    </row>
    <row r="70" spans="2:26" x14ac:dyDescent="0.2">
      <c r="B70" t="s">
        <v>19</v>
      </c>
      <c r="C70">
        <f>C68-$C68</f>
        <v>0</v>
      </c>
      <c r="D70">
        <f>D68-$C68</f>
        <v>5.0702429999982996</v>
      </c>
      <c r="E70">
        <f t="shared" ref="E70:H70" si="124">E68-$C68</f>
        <v>2.8087009999981092</v>
      </c>
      <c r="F70">
        <f t="shared" si="124"/>
        <v>5.1260540000002948</v>
      </c>
      <c r="G70">
        <f t="shared" si="124"/>
        <v>8.7401309999986552</v>
      </c>
      <c r="H70">
        <f t="shared" si="124"/>
        <v>13.072700000000623</v>
      </c>
      <c r="I70">
        <f t="shared" ref="I70:J70" si="125">I68-$C68</f>
        <v>14.067263000000821</v>
      </c>
      <c r="J70">
        <f t="shared" si="125"/>
        <v>16.551672999998118</v>
      </c>
      <c r="K70">
        <f t="shared" ref="K70" si="126">K68-$C68</f>
        <v>18.255848000000697</v>
      </c>
      <c r="L70">
        <f>L68-$C68</f>
        <v>21.686556000000564</v>
      </c>
      <c r="M70">
        <f>M68-$C68</f>
        <v>26.164935000000696</v>
      </c>
    </row>
    <row r="73" spans="2:26" x14ac:dyDescent="0.2">
      <c r="B73" t="s">
        <v>35</v>
      </c>
      <c r="D73" t="s">
        <v>36</v>
      </c>
      <c r="F73" t="s">
        <v>41</v>
      </c>
      <c r="O73" t="s">
        <v>35</v>
      </c>
      <c r="Q73" t="s">
        <v>36</v>
      </c>
      <c r="S73" t="s">
        <v>42</v>
      </c>
    </row>
    <row r="74" spans="2:26" x14ac:dyDescent="0.2">
      <c r="B74">
        <v>541</v>
      </c>
      <c r="I74" t="s">
        <v>8</v>
      </c>
      <c r="J74" t="s">
        <v>39</v>
      </c>
      <c r="K74" t="s">
        <v>40</v>
      </c>
      <c r="L74" t="s">
        <v>20</v>
      </c>
      <c r="O74">
        <v>356</v>
      </c>
      <c r="V74" t="s">
        <v>8</v>
      </c>
      <c r="W74" t="s">
        <v>39</v>
      </c>
      <c r="X74" t="s">
        <v>40</v>
      </c>
      <c r="Y74" t="s">
        <v>20</v>
      </c>
    </row>
    <row r="75" spans="2:26" x14ac:dyDescent="0.2">
      <c r="B75" t="s">
        <v>5</v>
      </c>
      <c r="C75">
        <v>100000</v>
      </c>
      <c r="D75">
        <v>867.55269099999998</v>
      </c>
      <c r="E75">
        <v>-71769.584839999996</v>
      </c>
      <c r="F75">
        <v>318827.67450299999</v>
      </c>
      <c r="G75">
        <v>-0.30180400000000002</v>
      </c>
      <c r="O75" t="s">
        <v>5</v>
      </c>
      <c r="P75">
        <v>100000</v>
      </c>
      <c r="Q75">
        <v>867.55269099999998</v>
      </c>
      <c r="R75">
        <v>-71769.584839999996</v>
      </c>
      <c r="S75">
        <v>318827.67450299999</v>
      </c>
      <c r="T75">
        <v>-0.30180400000000002</v>
      </c>
    </row>
    <row r="76" spans="2:26" x14ac:dyDescent="0.2">
      <c r="B76">
        <v>0</v>
      </c>
      <c r="C76">
        <v>200000</v>
      </c>
      <c r="D76">
        <v>867.44062799999995</v>
      </c>
      <c r="E76">
        <v>-69156.268809000001</v>
      </c>
      <c r="F76">
        <v>318133.60577999998</v>
      </c>
      <c r="G76">
        <v>-0.193221</v>
      </c>
      <c r="I76">
        <f>E76-(16000-$B$74)/16000*$E$75</f>
        <v>186.60694359749323</v>
      </c>
      <c r="J76">
        <f>B76/$B$74</f>
        <v>0</v>
      </c>
      <c r="K76">
        <f>F76/$F$75</f>
        <v>0.99782305998347876</v>
      </c>
      <c r="L76">
        <f>E76-$E$76</f>
        <v>0</v>
      </c>
      <c r="M76">
        <f>L76-B76*$C$21</f>
        <v>0</v>
      </c>
      <c r="O76">
        <v>0</v>
      </c>
      <c r="P76">
        <v>200000</v>
      </c>
      <c r="Q76">
        <v>867.54548799999998</v>
      </c>
      <c r="R76">
        <v>-70015.626705999995</v>
      </c>
      <c r="S76">
        <v>318260.53587899997</v>
      </c>
      <c r="T76">
        <v>-0.33195400000000003</v>
      </c>
      <c r="V76">
        <f t="shared" ref="V76:V94" si="127">R76-(16000-$O$74)/16000*$E$75</f>
        <v>157.08487130999856</v>
      </c>
      <c r="W76">
        <f>O76/$O$74</f>
        <v>0</v>
      </c>
      <c r="X76">
        <f>S76/$S$75</f>
        <v>0.99822117504421759</v>
      </c>
      <c r="Y76">
        <f>R76-$R$76</f>
        <v>0</v>
      </c>
      <c r="Z76">
        <f>Y76-O76*$C$21</f>
        <v>0</v>
      </c>
    </row>
    <row r="77" spans="2:26" x14ac:dyDescent="0.2">
      <c r="B77">
        <v>5</v>
      </c>
      <c r="C77">
        <v>300000</v>
      </c>
      <c r="D77">
        <v>867.79077199999995</v>
      </c>
      <c r="E77">
        <v>-69152.825274000003</v>
      </c>
      <c r="F77">
        <v>318067.550384</v>
      </c>
      <c r="G77">
        <v>-0.22769900000000001</v>
      </c>
      <c r="I77">
        <f t="shared" ref="I77:I88" si="128">E77-(16000-$B$74)/16000*$E$75</f>
        <v>190.05047859749175</v>
      </c>
      <c r="J77">
        <f t="shared" ref="J77:J88" si="129">B77/$B$74</f>
        <v>9.242144177449169E-3</v>
      </c>
      <c r="K77">
        <f t="shared" ref="K77:K88" si="130">F77/$F$75</f>
        <v>0.99761587785569461</v>
      </c>
      <c r="L77">
        <f t="shared" ref="L77:L88" si="131">E77-$E$76</f>
        <v>3.4435349999985192</v>
      </c>
      <c r="M77">
        <f t="shared" ref="M77:M93" si="132">L77-B77*$C$21</f>
        <v>-36.43485999999757</v>
      </c>
      <c r="O77">
        <v>5</v>
      </c>
      <c r="P77">
        <v>300000</v>
      </c>
      <c r="Q77">
        <v>867.76258700000005</v>
      </c>
      <c r="R77">
        <v>-70018.789862999998</v>
      </c>
      <c r="S77">
        <v>318063.81922800001</v>
      </c>
      <c r="T77">
        <v>-0.276563</v>
      </c>
      <c r="V77">
        <f t="shared" si="127"/>
        <v>153.92171430999588</v>
      </c>
      <c r="W77">
        <f t="shared" ref="W77:W94" si="133">O77/$O$74</f>
        <v>1.4044943820224719E-2</v>
      </c>
      <c r="X77">
        <f t="shared" ref="X77:X94" si="134">S77/$S$75</f>
        <v>0.99760417512002153</v>
      </c>
      <c r="Y77">
        <f t="shared" ref="Y77:Y94" si="135">R77-$R$76</f>
        <v>-3.1631570000026841</v>
      </c>
      <c r="Z77">
        <f t="shared" ref="Z77:Z93" si="136">Y77-O77*$C$21</f>
        <v>-43.041551999998774</v>
      </c>
    </row>
    <row r="78" spans="2:26" x14ac:dyDescent="0.2">
      <c r="B78">
        <v>10</v>
      </c>
      <c r="C78">
        <v>400000</v>
      </c>
      <c r="D78">
        <v>867.75595499999997</v>
      </c>
      <c r="E78">
        <v>-69148.91012</v>
      </c>
      <c r="F78">
        <v>317910.870283</v>
      </c>
      <c r="G78">
        <v>-0.25034600000000001</v>
      </c>
      <c r="I78">
        <f t="shared" si="128"/>
        <v>193.96563259749382</v>
      </c>
      <c r="J78">
        <f t="shared" si="129"/>
        <v>1.8484288354898338E-2</v>
      </c>
      <c r="K78">
        <f t="shared" si="130"/>
        <v>0.99712445219371515</v>
      </c>
      <c r="L78">
        <f t="shared" si="131"/>
        <v>7.3586890000005951</v>
      </c>
      <c r="M78">
        <f>L78-B78*$C$21</f>
        <v>-72.398100999991584</v>
      </c>
      <c r="O78">
        <v>10</v>
      </c>
      <c r="P78">
        <v>400000</v>
      </c>
      <c r="Q78">
        <v>867.81651299999999</v>
      </c>
      <c r="R78">
        <v>-70022.628419000001</v>
      </c>
      <c r="S78">
        <v>318132.86791199999</v>
      </c>
      <c r="T78">
        <v>-0.21587500000000001</v>
      </c>
      <c r="V78">
        <f t="shared" si="127"/>
        <v>150.08315830999345</v>
      </c>
      <c r="W78">
        <f t="shared" si="133"/>
        <v>2.8089887640449437E-2</v>
      </c>
      <c r="X78">
        <f t="shared" si="134"/>
        <v>0.99782074566744217</v>
      </c>
      <c r="Y78">
        <f t="shared" si="135"/>
        <v>-7.0017130000051111</v>
      </c>
      <c r="Z78">
        <f t="shared" si="136"/>
        <v>-86.75850299999729</v>
      </c>
    </row>
    <row r="79" spans="2:26" x14ac:dyDescent="0.2">
      <c r="B79">
        <v>15</v>
      </c>
      <c r="C79">
        <v>500000</v>
      </c>
      <c r="D79">
        <v>867.67753500000003</v>
      </c>
      <c r="E79">
        <v>-69152.703710999995</v>
      </c>
      <c r="F79">
        <v>317988.03938600002</v>
      </c>
      <c r="G79">
        <v>-0.24668699999999999</v>
      </c>
      <c r="I79">
        <f t="shared" si="128"/>
        <v>190.17204159749963</v>
      </c>
      <c r="J79">
        <f t="shared" si="129"/>
        <v>2.7726432532347505E-2</v>
      </c>
      <c r="K79">
        <f t="shared" si="130"/>
        <v>0.99736649235889319</v>
      </c>
      <c r="L79">
        <f t="shared" si="131"/>
        <v>3.565098000006401</v>
      </c>
      <c r="M79">
        <f t="shared" si="132"/>
        <v>-116.07008699998187</v>
      </c>
      <c r="O79">
        <v>15</v>
      </c>
      <c r="P79">
        <v>500000</v>
      </c>
      <c r="Q79">
        <v>867.71794299999999</v>
      </c>
      <c r="R79">
        <v>-70021.226911999998</v>
      </c>
      <c r="S79">
        <v>318102.21315800003</v>
      </c>
      <c r="T79">
        <v>-0.31223000000000001</v>
      </c>
      <c r="V79">
        <f t="shared" si="127"/>
        <v>151.48466530999576</v>
      </c>
      <c r="W79">
        <f t="shared" si="133"/>
        <v>4.2134831460674156E-2</v>
      </c>
      <c r="X79">
        <f t="shared" si="134"/>
        <v>0.99772459732007002</v>
      </c>
      <c r="Y79">
        <f t="shared" si="135"/>
        <v>-5.6002060000027996</v>
      </c>
      <c r="Z79">
        <f t="shared" si="136"/>
        <v>-125.23539099999107</v>
      </c>
    </row>
    <row r="80" spans="2:26" x14ac:dyDescent="0.2">
      <c r="B80">
        <v>20</v>
      </c>
      <c r="C80">
        <v>600000</v>
      </c>
      <c r="D80">
        <v>867.74295300000006</v>
      </c>
      <c r="E80">
        <v>-69157.854531999998</v>
      </c>
      <c r="F80">
        <v>317882.17215599999</v>
      </c>
      <c r="G80">
        <v>-0.36499999999999999</v>
      </c>
      <c r="I80">
        <f t="shared" si="128"/>
        <v>185.02122059749672</v>
      </c>
      <c r="J80">
        <f t="shared" si="129"/>
        <v>3.6968576709796676E-2</v>
      </c>
      <c r="K80">
        <f t="shared" si="130"/>
        <v>0.997034440788511</v>
      </c>
      <c r="L80">
        <f t="shared" si="131"/>
        <v>-1.5857229999965057</v>
      </c>
      <c r="M80">
        <f t="shared" si="132"/>
        <v>-161.09930299998086</v>
      </c>
      <c r="O80">
        <v>20</v>
      </c>
      <c r="P80">
        <v>600000</v>
      </c>
      <c r="Q80">
        <v>867.67462899999998</v>
      </c>
      <c r="R80">
        <v>-70020.426789000005</v>
      </c>
      <c r="S80">
        <v>318211.39051900001</v>
      </c>
      <c r="T80">
        <v>-0.250697</v>
      </c>
      <c r="V80">
        <f t="shared" si="127"/>
        <v>152.28478830998938</v>
      </c>
      <c r="W80">
        <f t="shared" si="133"/>
        <v>5.6179775280898875E-2</v>
      </c>
      <c r="X80">
        <f t="shared" si="134"/>
        <v>0.9980670310851758</v>
      </c>
      <c r="Y80">
        <f t="shared" si="135"/>
        <v>-4.800083000009181</v>
      </c>
      <c r="Z80">
        <f t="shared" si="136"/>
        <v>-164.31366299999354</v>
      </c>
    </row>
    <row r="81" spans="2:26" x14ac:dyDescent="0.2">
      <c r="B81">
        <v>25</v>
      </c>
      <c r="C81">
        <v>700000</v>
      </c>
      <c r="D81">
        <v>867.85581500000001</v>
      </c>
      <c r="E81">
        <v>-69155.024059999996</v>
      </c>
      <c r="F81">
        <v>317889.67184299999</v>
      </c>
      <c r="G81">
        <v>-0.23594699999999999</v>
      </c>
      <c r="I81">
        <f t="shared" si="128"/>
        <v>187.85169259749819</v>
      </c>
      <c r="J81">
        <f t="shared" si="129"/>
        <v>4.6210720887245843E-2</v>
      </c>
      <c r="K81">
        <f t="shared" si="130"/>
        <v>0.99705796348619302</v>
      </c>
      <c r="L81">
        <f t="shared" si="131"/>
        <v>1.2447490000049584</v>
      </c>
      <c r="M81">
        <f t="shared" si="132"/>
        <v>-198.14722599997549</v>
      </c>
      <c r="O81">
        <v>25</v>
      </c>
      <c r="P81">
        <v>700000</v>
      </c>
      <c r="Q81">
        <v>867.67745400000001</v>
      </c>
      <c r="R81">
        <v>-70018.897834999996</v>
      </c>
      <c r="S81">
        <v>318208.44508699997</v>
      </c>
      <c r="T81">
        <v>-0.206091</v>
      </c>
      <c r="V81">
        <f t="shared" si="127"/>
        <v>153.81374230999791</v>
      </c>
      <c r="W81">
        <f t="shared" si="133"/>
        <v>7.02247191011236E-2</v>
      </c>
      <c r="X81">
        <f t="shared" si="134"/>
        <v>0.99805779276543261</v>
      </c>
      <c r="Y81">
        <f t="shared" si="135"/>
        <v>-3.2711290000006557</v>
      </c>
      <c r="Z81">
        <f t="shared" si="136"/>
        <v>-202.6631039999811</v>
      </c>
    </row>
    <row r="82" spans="2:26" x14ac:dyDescent="0.2">
      <c r="B82">
        <v>30</v>
      </c>
      <c r="C82">
        <v>800000</v>
      </c>
      <c r="D82">
        <v>867.77216099999998</v>
      </c>
      <c r="E82">
        <v>-69159.172363000005</v>
      </c>
      <c r="F82">
        <v>317913.45431200002</v>
      </c>
      <c r="G82">
        <v>-0.26086900000000002</v>
      </c>
      <c r="I82">
        <f t="shared" si="128"/>
        <v>183.70338959748915</v>
      </c>
      <c r="J82">
        <f t="shared" si="129"/>
        <v>5.545286506469501E-2</v>
      </c>
      <c r="K82">
        <f t="shared" si="130"/>
        <v>0.99713255697635061</v>
      </c>
      <c r="L82">
        <f t="shared" si="131"/>
        <v>-2.9035540000040783</v>
      </c>
      <c r="M82">
        <f t="shared" si="132"/>
        <v>-242.17392399998062</v>
      </c>
      <c r="O82">
        <v>30</v>
      </c>
      <c r="P82">
        <v>800000</v>
      </c>
      <c r="Q82">
        <v>867.87035700000001</v>
      </c>
      <c r="R82">
        <v>-70016.250234000006</v>
      </c>
      <c r="S82">
        <v>318371.89064699999</v>
      </c>
      <c r="T82">
        <v>-0.28657199999999999</v>
      </c>
      <c r="V82">
        <f t="shared" si="127"/>
        <v>156.46134330998757</v>
      </c>
      <c r="W82">
        <f t="shared" si="133"/>
        <v>8.4269662921348312E-2</v>
      </c>
      <c r="X82">
        <f t="shared" si="134"/>
        <v>0.99857043822588332</v>
      </c>
      <c r="Y82">
        <f t="shared" si="135"/>
        <v>-0.6235280000109924</v>
      </c>
      <c r="Z82">
        <f t="shared" si="136"/>
        <v>-239.89389799998753</v>
      </c>
    </row>
    <row r="83" spans="2:26" x14ac:dyDescent="0.2">
      <c r="B83">
        <v>35</v>
      </c>
      <c r="C83">
        <v>900000</v>
      </c>
      <c r="D83">
        <v>867.93760299999997</v>
      </c>
      <c r="E83">
        <v>-69152.086762999999</v>
      </c>
      <c r="F83">
        <v>318177.67876400001</v>
      </c>
      <c r="G83">
        <v>-0.28746699999999997</v>
      </c>
      <c r="I83">
        <f t="shared" si="128"/>
        <v>190.78898959749495</v>
      </c>
      <c r="J83">
        <f t="shared" si="129"/>
        <v>6.4695009242144177E-2</v>
      </c>
      <c r="K83">
        <f t="shared" si="130"/>
        <v>0.99796129448294224</v>
      </c>
      <c r="L83">
        <f t="shared" si="131"/>
        <v>4.1820460000017192</v>
      </c>
      <c r="M83">
        <f t="shared" si="132"/>
        <v>-274.96671899997091</v>
      </c>
      <c r="O83">
        <v>35</v>
      </c>
      <c r="P83">
        <v>900000</v>
      </c>
      <c r="Q83">
        <v>867.82423800000004</v>
      </c>
      <c r="R83">
        <v>-70014.447042</v>
      </c>
      <c r="S83">
        <v>318305.85625499999</v>
      </c>
      <c r="T83">
        <v>-0.243283</v>
      </c>
      <c r="V83">
        <f t="shared" si="127"/>
        <v>158.26453530999424</v>
      </c>
      <c r="W83">
        <f t="shared" si="133"/>
        <v>9.8314606741573038E-2</v>
      </c>
      <c r="X83">
        <f t="shared" si="134"/>
        <v>0.99836332197694755</v>
      </c>
      <c r="Y83">
        <f t="shared" si="135"/>
        <v>1.1796639999956824</v>
      </c>
      <c r="Z83">
        <f t="shared" si="136"/>
        <v>-277.96910099997694</v>
      </c>
    </row>
    <row r="84" spans="2:26" x14ac:dyDescent="0.2">
      <c r="B84">
        <v>40</v>
      </c>
      <c r="C84">
        <v>1000000</v>
      </c>
      <c r="D84">
        <v>867.75206500000002</v>
      </c>
      <c r="E84">
        <v>-69155.810242000007</v>
      </c>
      <c r="F84">
        <v>318125.36750499997</v>
      </c>
      <c r="G84">
        <v>-0.25146200000000002</v>
      </c>
      <c r="I84">
        <f t="shared" si="128"/>
        <v>187.06551059748745</v>
      </c>
      <c r="J84">
        <f t="shared" si="129"/>
        <v>7.3937153419593352E-2</v>
      </c>
      <c r="K84">
        <f t="shared" si="130"/>
        <v>0.99779722071148691</v>
      </c>
      <c r="L84">
        <f t="shared" si="131"/>
        <v>0.45856699999421835</v>
      </c>
      <c r="M84">
        <f t="shared" si="132"/>
        <v>-318.5685929999745</v>
      </c>
      <c r="O84">
        <v>40</v>
      </c>
      <c r="P84">
        <v>1000000</v>
      </c>
      <c r="Q84">
        <v>867.77316599999995</v>
      </c>
      <c r="R84">
        <v>-70015.538658000005</v>
      </c>
      <c r="S84">
        <v>318317.96236800001</v>
      </c>
      <c r="T84">
        <v>-0.30348599999999998</v>
      </c>
      <c r="V84">
        <f t="shared" si="127"/>
        <v>157.17291930998908</v>
      </c>
      <c r="W84">
        <f t="shared" si="133"/>
        <v>0.11235955056179775</v>
      </c>
      <c r="X84">
        <f t="shared" si="134"/>
        <v>0.99840129268641897</v>
      </c>
      <c r="Y84">
        <f t="shared" si="135"/>
        <v>8.804799999052193E-2</v>
      </c>
      <c r="Z84">
        <f t="shared" si="136"/>
        <v>-318.93911199997819</v>
      </c>
    </row>
    <row r="85" spans="2:26" x14ac:dyDescent="0.2">
      <c r="B85">
        <v>45</v>
      </c>
      <c r="C85">
        <v>1100000</v>
      </c>
      <c r="D85">
        <v>867.69847500000003</v>
      </c>
      <c r="E85">
        <v>-69157.924920000005</v>
      </c>
      <c r="F85">
        <v>318154.34310200001</v>
      </c>
      <c r="G85">
        <v>-0.25968200000000002</v>
      </c>
      <c r="I85">
        <f t="shared" si="128"/>
        <v>184.95083259748935</v>
      </c>
      <c r="J85">
        <f t="shared" si="129"/>
        <v>8.3179297597042512E-2</v>
      </c>
      <c r="K85">
        <f t="shared" si="130"/>
        <v>0.99788810239873438</v>
      </c>
      <c r="L85">
        <f t="shared" si="131"/>
        <v>-1.6561110000038752</v>
      </c>
      <c r="M85">
        <f t="shared" si="132"/>
        <v>-360.56166599996868</v>
      </c>
      <c r="O85">
        <v>45</v>
      </c>
      <c r="P85">
        <v>1100000</v>
      </c>
      <c r="Q85">
        <v>867.68710099999998</v>
      </c>
      <c r="R85">
        <v>-70013.898042999994</v>
      </c>
      <c r="S85">
        <v>318374.175605</v>
      </c>
      <c r="T85">
        <v>-0.21382899999999999</v>
      </c>
      <c r="V85">
        <f t="shared" si="127"/>
        <v>158.81353431000025</v>
      </c>
      <c r="W85">
        <f t="shared" si="133"/>
        <v>0.12640449438202248</v>
      </c>
      <c r="X85">
        <f t="shared" si="134"/>
        <v>0.99857760497514236</v>
      </c>
      <c r="Y85">
        <f t="shared" si="135"/>
        <v>1.7286630000016885</v>
      </c>
      <c r="Z85">
        <f t="shared" si="136"/>
        <v>-357.17689199996312</v>
      </c>
    </row>
    <row r="86" spans="2:26" x14ac:dyDescent="0.2">
      <c r="B86">
        <v>50</v>
      </c>
      <c r="C86">
        <v>1200000</v>
      </c>
      <c r="D86">
        <v>867.87769500000002</v>
      </c>
      <c r="E86">
        <v>-69153.118602000002</v>
      </c>
      <c r="F86">
        <v>318101.43842100003</v>
      </c>
      <c r="G86">
        <v>-0.33798499999999998</v>
      </c>
      <c r="I86">
        <f t="shared" si="128"/>
        <v>189.757150597492</v>
      </c>
      <c r="J86">
        <f t="shared" si="129"/>
        <v>9.2421441774491686E-2</v>
      </c>
      <c r="K86">
        <f t="shared" si="130"/>
        <v>0.99772216736476205</v>
      </c>
      <c r="L86">
        <f t="shared" si="131"/>
        <v>3.1502069999987725</v>
      </c>
      <c r="M86">
        <f t="shared" si="132"/>
        <v>-395.63374299996212</v>
      </c>
      <c r="O86">
        <v>50</v>
      </c>
      <c r="P86">
        <v>1200000</v>
      </c>
      <c r="Q86">
        <v>867.71404199999995</v>
      </c>
      <c r="R86">
        <v>-70014.035464999994</v>
      </c>
      <c r="S86">
        <v>318611.67876899999</v>
      </c>
      <c r="T86">
        <v>-0.26403300000000002</v>
      </c>
      <c r="V86">
        <f t="shared" si="127"/>
        <v>158.67611231000046</v>
      </c>
      <c r="W86">
        <f t="shared" si="133"/>
        <v>0.1404494382022472</v>
      </c>
      <c r="X86">
        <f t="shared" si="134"/>
        <v>0.99932253141344551</v>
      </c>
      <c r="Y86">
        <f t="shared" si="135"/>
        <v>1.5912410000019008</v>
      </c>
      <c r="Z86">
        <f t="shared" si="136"/>
        <v>-397.192708999959</v>
      </c>
    </row>
    <row r="87" spans="2:26" x14ac:dyDescent="0.2">
      <c r="B87">
        <v>55</v>
      </c>
      <c r="C87">
        <v>1300000</v>
      </c>
      <c r="D87">
        <v>867.78639399999997</v>
      </c>
      <c r="E87">
        <v>-69148.852035999997</v>
      </c>
      <c r="F87">
        <v>318153.24292500003</v>
      </c>
      <c r="G87">
        <v>-0.162025</v>
      </c>
      <c r="I87">
        <f t="shared" si="128"/>
        <v>194.0237165974977</v>
      </c>
      <c r="J87">
        <f t="shared" si="129"/>
        <v>0.10166358595194085</v>
      </c>
      <c r="K87">
        <f t="shared" si="130"/>
        <v>0.9978846517039297</v>
      </c>
      <c r="L87">
        <f t="shared" si="131"/>
        <v>7.4167730000044685</v>
      </c>
      <c r="M87">
        <f t="shared" si="132"/>
        <v>-431.24557199995252</v>
      </c>
      <c r="O87">
        <v>55</v>
      </c>
      <c r="P87">
        <v>1300000</v>
      </c>
      <c r="Q87">
        <v>867.79812100000004</v>
      </c>
      <c r="R87">
        <v>-70016.634779</v>
      </c>
      <c r="S87">
        <v>318708.75050800003</v>
      </c>
      <c r="T87">
        <v>-0.22398599999999999</v>
      </c>
      <c r="V87">
        <f t="shared" si="127"/>
        <v>156.07679830999405</v>
      </c>
      <c r="W87">
        <f t="shared" si="133"/>
        <v>0.1544943820224719</v>
      </c>
      <c r="X87">
        <f t="shared" si="134"/>
        <v>0.99962699600909699</v>
      </c>
      <c r="Y87">
        <f t="shared" si="135"/>
        <v>-1.0080730000045151</v>
      </c>
      <c r="Z87">
        <f t="shared" si="136"/>
        <v>-439.6704179999615</v>
      </c>
    </row>
    <row r="88" spans="2:26" x14ac:dyDescent="0.2">
      <c r="B88">
        <v>60</v>
      </c>
      <c r="C88">
        <v>1400000</v>
      </c>
      <c r="D88">
        <v>867.79782</v>
      </c>
      <c r="E88">
        <v>-69153.21888</v>
      </c>
      <c r="F88">
        <v>318239.08748599997</v>
      </c>
      <c r="G88">
        <v>-0.32530900000000001</v>
      </c>
      <c r="I88">
        <f t="shared" si="128"/>
        <v>189.65687259749393</v>
      </c>
      <c r="J88">
        <f t="shared" si="129"/>
        <v>0.11090573012939002</v>
      </c>
      <c r="K88">
        <f t="shared" si="130"/>
        <v>0.99815390236146373</v>
      </c>
      <c r="L88">
        <f t="shared" si="131"/>
        <v>3.0499290000007022</v>
      </c>
      <c r="M88">
        <f t="shared" si="132"/>
        <v>-475.49081099995237</v>
      </c>
      <c r="O88">
        <v>60</v>
      </c>
      <c r="P88">
        <v>1400000</v>
      </c>
      <c r="Q88">
        <v>867.81427699999995</v>
      </c>
      <c r="R88">
        <v>-70011.011654000002</v>
      </c>
      <c r="S88">
        <v>318868.13736400002</v>
      </c>
      <c r="T88">
        <v>-0.33976499999999998</v>
      </c>
      <c r="V88">
        <f t="shared" si="127"/>
        <v>161.6999233099923</v>
      </c>
      <c r="W88">
        <f t="shared" si="133"/>
        <v>0.16853932584269662</v>
      </c>
      <c r="X88">
        <f t="shared" si="134"/>
        <v>1.0001269113826556</v>
      </c>
      <c r="Y88">
        <f t="shared" si="135"/>
        <v>4.6150519999937387</v>
      </c>
      <c r="Z88">
        <f t="shared" si="136"/>
        <v>-473.92568799995934</v>
      </c>
    </row>
    <row r="89" spans="2:26" x14ac:dyDescent="0.2">
      <c r="B89">
        <v>65</v>
      </c>
      <c r="C89">
        <v>1500000</v>
      </c>
      <c r="D89">
        <v>867.92820400000005</v>
      </c>
      <c r="E89">
        <v>-69149.447094000003</v>
      </c>
      <c r="F89">
        <v>318267.96501599997</v>
      </c>
      <c r="G89">
        <v>-0.19589200000000001</v>
      </c>
      <c r="I89">
        <f t="shared" ref="I89:I94" si="137">E89-(16000-$B$74)/16000*$E$75</f>
        <v>193.42865859749145</v>
      </c>
      <c r="J89">
        <f t="shared" ref="J89:J94" si="138">B89/$B$74</f>
        <v>0.12014787430683918</v>
      </c>
      <c r="K89">
        <f t="shared" ref="K89:K94" si="139">F89/$F$75</f>
        <v>0.99824447646248871</v>
      </c>
      <c r="L89">
        <f t="shared" ref="L89:L94" si="140">E89-$E$76</f>
        <v>6.8217149999982212</v>
      </c>
      <c r="M89">
        <f t="shared" si="132"/>
        <v>-511.59741999995094</v>
      </c>
      <c r="O89">
        <v>65</v>
      </c>
      <c r="P89">
        <v>1500000</v>
      </c>
      <c r="Q89">
        <v>867.711184</v>
      </c>
      <c r="R89">
        <v>-70004.325459</v>
      </c>
      <c r="S89">
        <v>318895.69275300001</v>
      </c>
      <c r="T89">
        <v>-0.26508300000000001</v>
      </c>
      <c r="V89">
        <f t="shared" si="127"/>
        <v>168.38611830999434</v>
      </c>
      <c r="W89">
        <f t="shared" si="133"/>
        <v>0.18258426966292135</v>
      </c>
      <c r="X89">
        <f t="shared" si="134"/>
        <v>1.0002133386008791</v>
      </c>
      <c r="Y89">
        <f t="shared" si="135"/>
        <v>11.301246999995783</v>
      </c>
      <c r="Z89">
        <f t="shared" si="136"/>
        <v>-507.11788799995338</v>
      </c>
    </row>
    <row r="90" spans="2:26" x14ac:dyDescent="0.2">
      <c r="B90">
        <v>70</v>
      </c>
      <c r="C90">
        <v>1600000</v>
      </c>
      <c r="D90">
        <v>867.84435599999995</v>
      </c>
      <c r="E90">
        <v>-69148.761444000003</v>
      </c>
      <c r="F90">
        <v>318271.02029499999</v>
      </c>
      <c r="G90">
        <v>-0.24021200000000001</v>
      </c>
      <c r="I90">
        <f t="shared" si="137"/>
        <v>194.11430859749089</v>
      </c>
      <c r="J90">
        <f t="shared" si="138"/>
        <v>0.12939001848428835</v>
      </c>
      <c r="K90">
        <f t="shared" si="139"/>
        <v>0.99825405931631339</v>
      </c>
      <c r="L90">
        <f t="shared" si="140"/>
        <v>7.5073649999976624</v>
      </c>
      <c r="M90">
        <f t="shared" si="132"/>
        <v>-550.79016499994759</v>
      </c>
      <c r="O90">
        <v>70</v>
      </c>
      <c r="P90">
        <v>1600000</v>
      </c>
      <c r="Q90">
        <v>867.80744600000003</v>
      </c>
      <c r="R90">
        <v>-69998.901654999994</v>
      </c>
      <c r="S90">
        <v>318881.76704399998</v>
      </c>
      <c r="T90">
        <v>-0.309917</v>
      </c>
      <c r="V90">
        <f t="shared" si="127"/>
        <v>173.80992230999982</v>
      </c>
      <c r="W90">
        <f t="shared" si="133"/>
        <v>0.19662921348314608</v>
      </c>
      <c r="X90">
        <f t="shared" si="134"/>
        <v>1.0001696607456811</v>
      </c>
      <c r="Y90">
        <f t="shared" si="135"/>
        <v>16.725051000001258</v>
      </c>
      <c r="Z90">
        <f t="shared" si="136"/>
        <v>-541.572478999944</v>
      </c>
    </row>
    <row r="91" spans="2:26" x14ac:dyDescent="0.2">
      <c r="B91">
        <v>75</v>
      </c>
      <c r="C91">
        <v>1700000</v>
      </c>
      <c r="D91">
        <v>867.88686399999995</v>
      </c>
      <c r="E91">
        <v>-69146.092959000001</v>
      </c>
      <c r="F91">
        <v>318360.15484799998</v>
      </c>
      <c r="G91">
        <v>-0.33203199999999999</v>
      </c>
      <c r="I91">
        <f t="shared" si="137"/>
        <v>196.78279359749286</v>
      </c>
      <c r="J91">
        <f t="shared" si="138"/>
        <v>0.13863216266173753</v>
      </c>
      <c r="K91">
        <f t="shared" si="139"/>
        <v>0.99853362900278719</v>
      </c>
      <c r="L91">
        <f t="shared" si="140"/>
        <v>10.175849999999627</v>
      </c>
      <c r="M91">
        <f>L91-B91*$C$21</f>
        <v>-588.00007499994172</v>
      </c>
      <c r="O91">
        <v>75</v>
      </c>
      <c r="P91">
        <v>1700000</v>
      </c>
      <c r="Q91">
        <v>867.84351500000002</v>
      </c>
      <c r="R91">
        <v>-69997.633287000004</v>
      </c>
      <c r="S91">
        <v>319008.71499399998</v>
      </c>
      <c r="T91">
        <v>-0.21177299999999999</v>
      </c>
      <c r="V91">
        <f t="shared" si="127"/>
        <v>175.07829030998982</v>
      </c>
      <c r="W91">
        <f t="shared" si="133"/>
        <v>0.21067415730337077</v>
      </c>
      <c r="X91">
        <f t="shared" si="134"/>
        <v>1.0005678317959137</v>
      </c>
      <c r="Y91">
        <f t="shared" si="135"/>
        <v>17.993418999991263</v>
      </c>
      <c r="Z91">
        <f t="shared" si="136"/>
        <v>-580.18250599995008</v>
      </c>
    </row>
    <row r="92" spans="2:26" x14ac:dyDescent="0.2">
      <c r="B92">
        <v>80</v>
      </c>
      <c r="C92">
        <v>1800000</v>
      </c>
      <c r="D92">
        <v>867.69620099999997</v>
      </c>
      <c r="E92">
        <v>-69140.280325999993</v>
      </c>
      <c r="F92">
        <v>318563.80195599998</v>
      </c>
      <c r="G92">
        <v>-0.300118</v>
      </c>
      <c r="I92">
        <f t="shared" si="137"/>
        <v>202.5954265975015</v>
      </c>
      <c r="J92">
        <f t="shared" si="138"/>
        <v>0.1478743068391867</v>
      </c>
      <c r="K92">
        <f t="shared" si="139"/>
        <v>0.99917236624012851</v>
      </c>
      <c r="L92">
        <f t="shared" si="140"/>
        <v>15.988483000008273</v>
      </c>
      <c r="M92">
        <f t="shared" si="132"/>
        <v>-622.06583699992916</v>
      </c>
      <c r="O92">
        <v>80</v>
      </c>
      <c r="P92">
        <v>1800000</v>
      </c>
      <c r="Q92">
        <v>867.75988099999995</v>
      </c>
      <c r="R92">
        <v>-69997.842187999995</v>
      </c>
      <c r="S92">
        <v>319218.04266899999</v>
      </c>
      <c r="T92">
        <v>-0.27383200000000002</v>
      </c>
      <c r="V92">
        <f t="shared" si="127"/>
        <v>174.86938930999895</v>
      </c>
      <c r="W92">
        <f t="shared" si="133"/>
        <v>0.2247191011235955</v>
      </c>
      <c r="X92">
        <f t="shared" si="134"/>
        <v>1.00122438607818</v>
      </c>
      <c r="Y92">
        <f t="shared" si="135"/>
        <v>17.784518000000389</v>
      </c>
      <c r="Z92">
        <f t="shared" si="136"/>
        <v>-620.26980199993704</v>
      </c>
    </row>
    <row r="93" spans="2:26" x14ac:dyDescent="0.2">
      <c r="B93">
        <v>85</v>
      </c>
      <c r="C93">
        <v>1900000</v>
      </c>
      <c r="D93">
        <v>867.93032000000005</v>
      </c>
      <c r="E93">
        <v>-69140.716119999997</v>
      </c>
      <c r="F93">
        <v>318755.96861600003</v>
      </c>
      <c r="G93">
        <v>-0.23169000000000001</v>
      </c>
      <c r="I93">
        <f t="shared" si="137"/>
        <v>202.15963259749697</v>
      </c>
      <c r="J93">
        <f t="shared" si="138"/>
        <v>0.15711645101663585</v>
      </c>
      <c r="K93">
        <f t="shared" si="139"/>
        <v>0.99977509516038177</v>
      </c>
      <c r="L93">
        <f t="shared" si="140"/>
        <v>15.552689000003738</v>
      </c>
      <c r="M93">
        <f t="shared" si="132"/>
        <v>-662.38002599992979</v>
      </c>
      <c r="O93">
        <v>85</v>
      </c>
      <c r="P93">
        <v>1900000</v>
      </c>
      <c r="Q93">
        <v>867.71493899999996</v>
      </c>
      <c r="R93">
        <v>-69998.038922000007</v>
      </c>
      <c r="S93">
        <v>319311.56360499997</v>
      </c>
      <c r="T93">
        <v>-0.36321500000000001</v>
      </c>
      <c r="V93">
        <f t="shared" si="127"/>
        <v>174.67265530998702</v>
      </c>
      <c r="W93">
        <f t="shared" si="133"/>
        <v>0.23876404494382023</v>
      </c>
      <c r="X93">
        <f t="shared" si="134"/>
        <v>1.0015177136136451</v>
      </c>
      <c r="Y93">
        <f t="shared" si="135"/>
        <v>17.58778399998846</v>
      </c>
      <c r="Z93">
        <f t="shared" si="136"/>
        <v>-660.34493099994506</v>
      </c>
    </row>
    <row r="94" spans="2:26" x14ac:dyDescent="0.2">
      <c r="B94">
        <v>90</v>
      </c>
      <c r="C94">
        <v>2000000</v>
      </c>
      <c r="D94">
        <v>867.80843900000002</v>
      </c>
      <c r="E94">
        <v>-69145.415202999997</v>
      </c>
      <c r="F94">
        <v>318709.24930899998</v>
      </c>
      <c r="G94">
        <v>-0.18257599999999999</v>
      </c>
      <c r="I94">
        <f t="shared" si="137"/>
        <v>197.46054959749745</v>
      </c>
      <c r="J94">
        <f t="shared" si="138"/>
        <v>0.16635859519408502</v>
      </c>
      <c r="K94">
        <f t="shared" si="139"/>
        <v>0.99962856049373816</v>
      </c>
      <c r="L94">
        <f t="shared" si="140"/>
        <v>10.85360600000422</v>
      </c>
      <c r="M94">
        <f>L94-B94*$C$21</f>
        <v>-706.95750399992539</v>
      </c>
      <c r="O94">
        <v>90</v>
      </c>
      <c r="P94">
        <v>2000000</v>
      </c>
      <c r="Q94">
        <v>867.79523900000004</v>
      </c>
      <c r="R94">
        <v>-69990.880277000004</v>
      </c>
      <c r="S94">
        <v>319420.11176599999</v>
      </c>
      <c r="T94">
        <v>-0.29561599999999999</v>
      </c>
      <c r="V94">
        <f t="shared" si="127"/>
        <v>181.83130030999018</v>
      </c>
      <c r="W94">
        <f t="shared" si="133"/>
        <v>0.25280898876404495</v>
      </c>
      <c r="X94">
        <f t="shared" si="134"/>
        <v>1.0018581738988734</v>
      </c>
      <c r="Y94">
        <f t="shared" si="135"/>
        <v>24.746428999991622</v>
      </c>
      <c r="Z94">
        <f>Y94-O94*$C$21</f>
        <v>-693.06468099993799</v>
      </c>
    </row>
    <row r="96" spans="2:26" x14ac:dyDescent="0.2">
      <c r="B96" t="s">
        <v>35</v>
      </c>
      <c r="D96" t="s">
        <v>36</v>
      </c>
      <c r="F96" t="s">
        <v>48</v>
      </c>
      <c r="O96" t="s">
        <v>35</v>
      </c>
      <c r="Q96" t="s">
        <v>45</v>
      </c>
      <c r="S96" t="s">
        <v>46</v>
      </c>
    </row>
    <row r="97" spans="2:26" x14ac:dyDescent="0.2">
      <c r="B97">
        <v>774</v>
      </c>
      <c r="I97" t="s">
        <v>8</v>
      </c>
      <c r="J97" t="s">
        <v>39</v>
      </c>
      <c r="K97" t="s">
        <v>40</v>
      </c>
      <c r="L97" t="s">
        <v>20</v>
      </c>
      <c r="O97">
        <v>23246</v>
      </c>
      <c r="V97" t="s">
        <v>8</v>
      </c>
      <c r="W97" t="s">
        <v>39</v>
      </c>
      <c r="X97" t="s">
        <v>40</v>
      </c>
      <c r="Y97" t="s">
        <v>20</v>
      </c>
    </row>
    <row r="98" spans="2:26" x14ac:dyDescent="0.2">
      <c r="B98" t="s">
        <v>5</v>
      </c>
      <c r="C98">
        <v>100000</v>
      </c>
      <c r="D98">
        <v>867.55269099999998</v>
      </c>
      <c r="E98">
        <v>-71769.584839999996</v>
      </c>
      <c r="F98">
        <v>318827.67450299999</v>
      </c>
      <c r="G98">
        <v>-0.30180400000000002</v>
      </c>
      <c r="O98" t="s">
        <v>5</v>
      </c>
      <c r="P98">
        <v>100000</v>
      </c>
      <c r="Q98">
        <v>867.51847999999995</v>
      </c>
      <c r="R98">
        <v>-1122274.122925</v>
      </c>
      <c r="S98">
        <v>4978550.2511830004</v>
      </c>
      <c r="T98">
        <v>-9.9629999999999996E-3</v>
      </c>
    </row>
    <row r="99" spans="2:26" x14ac:dyDescent="0.2">
      <c r="B99">
        <v>0</v>
      </c>
      <c r="C99">
        <v>200000</v>
      </c>
      <c r="D99">
        <v>867.62308499999995</v>
      </c>
      <c r="E99">
        <v>-68056.680380999998</v>
      </c>
      <c r="F99">
        <v>317876.89848899998</v>
      </c>
      <c r="G99">
        <v>-0.216693</v>
      </c>
      <c r="I99">
        <f>E99-(16000-$B$97)/16000*$E$98</f>
        <v>241.05079236500023</v>
      </c>
      <c r="J99">
        <f>B99/$B$97</f>
        <v>0</v>
      </c>
      <c r="K99">
        <f>F99/$F$98</f>
        <v>0.99701789998160573</v>
      </c>
      <c r="L99">
        <f>E99-$E$99</f>
        <v>0</v>
      </c>
      <c r="O99">
        <v>0</v>
      </c>
      <c r="P99">
        <v>200000</v>
      </c>
      <c r="Q99">
        <v>867.52760699999999</v>
      </c>
      <c r="R99">
        <v>-1016023.310309</v>
      </c>
      <c r="S99">
        <v>4971952.802681</v>
      </c>
      <c r="T99">
        <v>-2.4889000000000001E-2</v>
      </c>
      <c r="V99">
        <f>R99-(250000-$O$97)/250000*$R$98</f>
        <v>1897.2755699419649</v>
      </c>
      <c r="W99">
        <f>O99/$O$97</f>
        <v>0</v>
      </c>
      <c r="X99">
        <f>S99/$S$98</f>
        <v>0.99867482536699659</v>
      </c>
      <c r="Y99">
        <f>R99-$R$99</f>
        <v>0</v>
      </c>
      <c r="Z99">
        <f>Y99-O99*$C$21</f>
        <v>0</v>
      </c>
    </row>
    <row r="100" spans="2:26" x14ac:dyDescent="0.2">
      <c r="B100">
        <v>5</v>
      </c>
      <c r="C100">
        <v>300000</v>
      </c>
      <c r="D100">
        <v>867.82210799999996</v>
      </c>
      <c r="E100">
        <v>-68056.950085000004</v>
      </c>
      <c r="F100">
        <v>317571.40499499999</v>
      </c>
      <c r="G100">
        <v>-0.276422</v>
      </c>
      <c r="I100">
        <f t="shared" ref="I100:I117" si="141">E100-(16000-$B$97)/16000*$E$98</f>
        <v>240.7810883649945</v>
      </c>
      <c r="J100">
        <f t="shared" ref="J100:J116" si="142">B100/$B$97</f>
        <v>6.4599483204134363E-3</v>
      </c>
      <c r="K100">
        <f t="shared" ref="K100:K117" si="143">F100/$F$98</f>
        <v>0.99605972251324071</v>
      </c>
      <c r="L100">
        <f t="shared" ref="L100:L117" si="144">E100-$E$99</f>
        <v>-0.26970400000573136</v>
      </c>
      <c r="O100">
        <v>50</v>
      </c>
      <c r="P100">
        <v>300000</v>
      </c>
      <c r="Q100">
        <v>867.78350999999998</v>
      </c>
      <c r="R100">
        <v>-1016041.954259</v>
      </c>
      <c r="S100">
        <v>4969331.8239679998</v>
      </c>
      <c r="T100">
        <v>1.89E-3</v>
      </c>
      <c r="V100">
        <f t="shared" ref="V100:V117" si="145">R100-(250000-$O$97)/250000*$R$98</f>
        <v>1878.6316199419089</v>
      </c>
      <c r="W100">
        <f t="shared" ref="W100:W117" si="146">O100/$O$97</f>
        <v>2.1509076830422439E-3</v>
      </c>
      <c r="X100">
        <f t="shared" ref="X100:X117" si="147">S100/$S$98</f>
        <v>0.9981483711623057</v>
      </c>
      <c r="Y100">
        <f t="shared" ref="Y100:Y117" si="148">R100-$R$99</f>
        <v>-18.643950000056066</v>
      </c>
      <c r="Z100">
        <f t="shared" ref="Z100:Z116" si="149">Y100-O100*$C$21</f>
        <v>-417.42790000001696</v>
      </c>
    </row>
    <row r="101" spans="2:26" x14ac:dyDescent="0.2">
      <c r="B101">
        <v>10</v>
      </c>
      <c r="C101">
        <v>400000</v>
      </c>
      <c r="D101">
        <v>867.93776600000001</v>
      </c>
      <c r="E101">
        <v>-68058.242117000002</v>
      </c>
      <c r="F101">
        <v>317765.18008100003</v>
      </c>
      <c r="G101">
        <v>-0.248696</v>
      </c>
      <c r="I101">
        <f t="shared" si="141"/>
        <v>239.48905636499694</v>
      </c>
      <c r="J101">
        <f t="shared" si="142"/>
        <v>1.2919896640826873E-2</v>
      </c>
      <c r="K101">
        <f t="shared" si="143"/>
        <v>0.99666749624650297</v>
      </c>
      <c r="L101">
        <f t="shared" si="144"/>
        <v>-1.5617360000032932</v>
      </c>
      <c r="O101">
        <v>100</v>
      </c>
      <c r="P101">
        <v>400000</v>
      </c>
      <c r="Q101">
        <v>867.72980399999994</v>
      </c>
      <c r="R101">
        <v>-1016020.137259</v>
      </c>
      <c r="S101">
        <v>4967789.0147700002</v>
      </c>
      <c r="T101">
        <v>-2.6627999999999999E-2</v>
      </c>
      <c r="V101">
        <f t="shared" si="145"/>
        <v>1900.448619941948</v>
      </c>
      <c r="W101">
        <f t="shared" si="146"/>
        <v>4.3018153660844879E-3</v>
      </c>
      <c r="X101">
        <f t="shared" si="147"/>
        <v>0.99783847990477892</v>
      </c>
      <c r="Y101">
        <f t="shared" si="148"/>
        <v>3.1730499999830499</v>
      </c>
      <c r="Z101">
        <f t="shared" si="149"/>
        <v>-794.39484999993874</v>
      </c>
    </row>
    <row r="102" spans="2:26" x14ac:dyDescent="0.2">
      <c r="B102">
        <v>15</v>
      </c>
      <c r="C102">
        <v>500000</v>
      </c>
      <c r="D102">
        <v>867.65655500000003</v>
      </c>
      <c r="E102">
        <v>-68059.873500999995</v>
      </c>
      <c r="F102">
        <v>317546.26509499998</v>
      </c>
      <c r="G102">
        <v>-0.285802</v>
      </c>
      <c r="I102">
        <f t="shared" si="141"/>
        <v>237.85767236500396</v>
      </c>
      <c r="J102">
        <f t="shared" si="142"/>
        <v>1.937984496124031E-2</v>
      </c>
      <c r="K102">
        <f t="shared" si="143"/>
        <v>0.99598087145352887</v>
      </c>
      <c r="L102">
        <f t="shared" si="144"/>
        <v>-3.1931199999962701</v>
      </c>
      <c r="O102">
        <v>150</v>
      </c>
      <c r="P102">
        <v>500000</v>
      </c>
      <c r="Q102">
        <v>867.70288700000003</v>
      </c>
      <c r="R102">
        <v>-1016044.437041</v>
      </c>
      <c r="S102">
        <v>4967249.2977409996</v>
      </c>
      <c r="T102">
        <v>-2.1374000000000001E-2</v>
      </c>
      <c r="V102">
        <f t="shared" si="145"/>
        <v>1876.1488379419316</v>
      </c>
      <c r="W102">
        <f t="shared" si="146"/>
        <v>6.4527230491267318E-3</v>
      </c>
      <c r="X102">
        <f t="shared" si="147"/>
        <v>0.99773007143207693</v>
      </c>
      <c r="Y102">
        <f t="shared" si="148"/>
        <v>-21.126732000033371</v>
      </c>
      <c r="Z102">
        <f t="shared" si="149"/>
        <v>-1217.4785819999161</v>
      </c>
    </row>
    <row r="103" spans="2:26" x14ac:dyDescent="0.2">
      <c r="B103">
        <v>20</v>
      </c>
      <c r="C103">
        <v>600000</v>
      </c>
      <c r="D103">
        <v>867.77157</v>
      </c>
      <c r="E103">
        <v>-68055.520533000003</v>
      </c>
      <c r="F103">
        <v>317592.71731600002</v>
      </c>
      <c r="G103">
        <v>-0.33535100000000001</v>
      </c>
      <c r="I103">
        <f t="shared" si="141"/>
        <v>242.21064036499592</v>
      </c>
      <c r="J103">
        <f t="shared" si="142"/>
        <v>2.5839793281653745E-2</v>
      </c>
      <c r="K103">
        <f t="shared" si="143"/>
        <v>0.99612656840744751</v>
      </c>
      <c r="L103">
        <f t="shared" si="144"/>
        <v>1.1598479999956908</v>
      </c>
      <c r="O103">
        <v>200</v>
      </c>
      <c r="P103">
        <v>600000</v>
      </c>
      <c r="Q103">
        <v>867.69890599999997</v>
      </c>
      <c r="R103">
        <v>-1016032.731409</v>
      </c>
      <c r="S103">
        <v>4966510.6788600003</v>
      </c>
      <c r="T103">
        <v>-1.6993000000000001E-2</v>
      </c>
      <c r="V103">
        <f t="shared" si="145"/>
        <v>1887.854469941929</v>
      </c>
      <c r="W103">
        <f t="shared" si="146"/>
        <v>8.6036307321689758E-3</v>
      </c>
      <c r="X103">
        <f t="shared" si="147"/>
        <v>0.99758171119792571</v>
      </c>
      <c r="Y103">
        <f t="shared" si="148"/>
        <v>-9.4211000000359491</v>
      </c>
      <c r="Z103">
        <f t="shared" si="149"/>
        <v>-1604.5568999998795</v>
      </c>
    </row>
    <row r="104" spans="2:26" x14ac:dyDescent="0.2">
      <c r="B104">
        <v>25</v>
      </c>
      <c r="C104">
        <v>700000</v>
      </c>
      <c r="D104">
        <v>867.69349499999998</v>
      </c>
      <c r="E104">
        <v>-68062.288404999999</v>
      </c>
      <c r="F104">
        <v>317729.08035800001</v>
      </c>
      <c r="G104">
        <v>-0.31150600000000001</v>
      </c>
      <c r="I104">
        <f t="shared" si="141"/>
        <v>235.44276836499921</v>
      </c>
      <c r="J104">
        <f t="shared" si="142"/>
        <v>3.2299741602067181E-2</v>
      </c>
      <c r="K104">
        <f t="shared" si="143"/>
        <v>0.99655426980511497</v>
      </c>
      <c r="L104">
        <f t="shared" si="144"/>
        <v>-5.6080240000010235</v>
      </c>
      <c r="O104">
        <v>250</v>
      </c>
      <c r="P104">
        <v>700000</v>
      </c>
      <c r="Q104">
        <v>867.73040700000001</v>
      </c>
      <c r="R104">
        <v>-1016060.13209</v>
      </c>
      <c r="S104">
        <v>4966390.249485</v>
      </c>
      <c r="T104">
        <v>-2.0013E-2</v>
      </c>
      <c r="V104">
        <f t="shared" si="145"/>
        <v>1860.4537889419589</v>
      </c>
      <c r="W104">
        <f t="shared" si="146"/>
        <v>1.0754538415211219E-2</v>
      </c>
      <c r="X104">
        <f t="shared" si="147"/>
        <v>0.99755752155055366</v>
      </c>
      <c r="Y104">
        <f t="shared" si="148"/>
        <v>-36.821781000006013</v>
      </c>
      <c r="Z104">
        <f t="shared" si="149"/>
        <v>-2030.7415309998105</v>
      </c>
    </row>
    <row r="105" spans="2:26" x14ac:dyDescent="0.2">
      <c r="B105">
        <v>30</v>
      </c>
      <c r="C105">
        <v>800000</v>
      </c>
      <c r="D105">
        <v>867.80383200000006</v>
      </c>
      <c r="E105">
        <v>-68061.464118999997</v>
      </c>
      <c r="F105">
        <v>317669.81454200001</v>
      </c>
      <c r="G105">
        <v>-0.22731999999999999</v>
      </c>
      <c r="I105">
        <f t="shared" si="141"/>
        <v>236.26705436500197</v>
      </c>
      <c r="J105">
        <f t="shared" si="142"/>
        <v>3.875968992248062E-2</v>
      </c>
      <c r="K105">
        <f t="shared" si="143"/>
        <v>0.99636838313109144</v>
      </c>
      <c r="L105">
        <f t="shared" si="144"/>
        <v>-4.7837379999982659</v>
      </c>
      <c r="O105">
        <v>300</v>
      </c>
      <c r="P105">
        <v>800000</v>
      </c>
      <c r="Q105">
        <v>867.75106500000004</v>
      </c>
      <c r="R105">
        <v>-1016055.913716</v>
      </c>
      <c r="S105">
        <v>4966202.9352299999</v>
      </c>
      <c r="T105">
        <v>1.1731E-2</v>
      </c>
      <c r="V105">
        <f t="shared" si="145"/>
        <v>1864.6721629418898</v>
      </c>
      <c r="W105">
        <f t="shared" si="146"/>
        <v>1.2905446098253464E-2</v>
      </c>
      <c r="X105">
        <f t="shared" si="147"/>
        <v>0.99751989729338042</v>
      </c>
      <c r="Y105">
        <f t="shared" si="148"/>
        <v>-32.603407000075094</v>
      </c>
      <c r="Z105">
        <f t="shared" si="149"/>
        <v>-2425.3071069998405</v>
      </c>
    </row>
    <row r="106" spans="2:26" x14ac:dyDescent="0.2">
      <c r="B106">
        <v>35</v>
      </c>
      <c r="C106">
        <v>900000</v>
      </c>
      <c r="D106">
        <v>867.73920199999998</v>
      </c>
      <c r="E106">
        <v>-68060.220193000001</v>
      </c>
      <c r="F106">
        <v>317768.96563400002</v>
      </c>
      <c r="G106">
        <v>-0.31974000000000002</v>
      </c>
      <c r="I106">
        <f t="shared" si="141"/>
        <v>237.51098036499752</v>
      </c>
      <c r="J106">
        <f t="shared" si="142"/>
        <v>4.5219638242894059E-2</v>
      </c>
      <c r="K106">
        <f t="shared" si="143"/>
        <v>0.99667936959785464</v>
      </c>
      <c r="L106">
        <f t="shared" si="144"/>
        <v>-3.539812000002712</v>
      </c>
      <c r="O106">
        <v>350</v>
      </c>
      <c r="P106">
        <v>900000</v>
      </c>
      <c r="Q106">
        <v>867.70179700000006</v>
      </c>
      <c r="R106">
        <v>-1016060.857071</v>
      </c>
      <c r="S106">
        <v>4966170.7805199996</v>
      </c>
      <c r="T106">
        <v>1.263E-3</v>
      </c>
      <c r="V106">
        <f t="shared" si="145"/>
        <v>1859.728807941894</v>
      </c>
      <c r="W106">
        <f t="shared" si="146"/>
        <v>1.5056353781295707E-2</v>
      </c>
      <c r="X106">
        <f t="shared" si="147"/>
        <v>0.99751343864409936</v>
      </c>
      <c r="Y106">
        <f t="shared" si="148"/>
        <v>-37.546762000070885</v>
      </c>
      <c r="Z106">
        <f t="shared" si="149"/>
        <v>-2829.0344119997972</v>
      </c>
    </row>
    <row r="107" spans="2:26" x14ac:dyDescent="0.2">
      <c r="B107">
        <v>40</v>
      </c>
      <c r="C107">
        <v>1000000</v>
      </c>
      <c r="D107">
        <v>867.77154499999995</v>
      </c>
      <c r="E107">
        <v>-68058.729315999997</v>
      </c>
      <c r="F107">
        <v>317889.619076</v>
      </c>
      <c r="G107">
        <v>-0.44790200000000002</v>
      </c>
      <c r="I107">
        <f t="shared" si="141"/>
        <v>239.00185736500134</v>
      </c>
      <c r="J107">
        <f t="shared" si="142"/>
        <v>5.1679586563307491E-2</v>
      </c>
      <c r="K107">
        <f t="shared" si="143"/>
        <v>0.99705779798299421</v>
      </c>
      <c r="L107">
        <f t="shared" si="144"/>
        <v>-2.0489349999988917</v>
      </c>
      <c r="O107">
        <v>400</v>
      </c>
      <c r="P107">
        <v>1000000</v>
      </c>
      <c r="Q107">
        <v>867.74784899999997</v>
      </c>
      <c r="R107">
        <v>-1016055.6376979999</v>
      </c>
      <c r="S107">
        <v>4966056.3081139997</v>
      </c>
      <c r="T107">
        <v>-2.6298999999999999E-2</v>
      </c>
      <c r="V107">
        <f t="shared" si="145"/>
        <v>1864.9481809419813</v>
      </c>
      <c r="W107">
        <f t="shared" si="146"/>
        <v>1.7207261464337952E-2</v>
      </c>
      <c r="X107">
        <f t="shared" si="147"/>
        <v>0.99749044552356747</v>
      </c>
      <c r="Y107">
        <f t="shared" si="148"/>
        <v>-32.327388999983668</v>
      </c>
      <c r="Z107">
        <f t="shared" si="149"/>
        <v>-3222.5989889996708</v>
      </c>
    </row>
    <row r="108" spans="2:26" x14ac:dyDescent="0.2">
      <c r="B108">
        <v>45</v>
      </c>
      <c r="C108">
        <v>1100000</v>
      </c>
      <c r="D108">
        <v>867.85280299999999</v>
      </c>
      <c r="E108">
        <v>-68060.844698999994</v>
      </c>
      <c r="F108">
        <v>317854.91322599998</v>
      </c>
      <c r="G108">
        <v>-0.19691600000000001</v>
      </c>
      <c r="I108">
        <f t="shared" si="141"/>
        <v>236.88647436500469</v>
      </c>
      <c r="J108">
        <f t="shared" si="142"/>
        <v>5.8139534883720929E-2</v>
      </c>
      <c r="K108">
        <f t="shared" si="143"/>
        <v>0.99694894341115026</v>
      </c>
      <c r="L108">
        <f t="shared" si="144"/>
        <v>-4.1643179999955464</v>
      </c>
      <c r="O108">
        <v>450</v>
      </c>
      <c r="P108">
        <v>1100000</v>
      </c>
      <c r="Q108">
        <v>867.707449</v>
      </c>
      <c r="R108">
        <v>-1016062.570958</v>
      </c>
      <c r="S108">
        <v>4966343.0030530002</v>
      </c>
      <c r="T108">
        <v>-1.7507999999999999E-2</v>
      </c>
      <c r="V108">
        <f t="shared" si="145"/>
        <v>1858.0149209419033</v>
      </c>
      <c r="W108">
        <f t="shared" si="146"/>
        <v>1.9358169147380193E-2</v>
      </c>
      <c r="X108">
        <f t="shared" si="147"/>
        <v>0.99754803155253891</v>
      </c>
      <c r="Y108">
        <f>R108-$R$99</f>
        <v>-39.260649000061676</v>
      </c>
      <c r="Z108">
        <f t="shared" si="149"/>
        <v>-3628.3161989997097</v>
      </c>
    </row>
    <row r="109" spans="2:26" x14ac:dyDescent="0.2">
      <c r="B109">
        <v>50</v>
      </c>
      <c r="C109">
        <v>1200000</v>
      </c>
      <c r="D109">
        <v>867.86101199999996</v>
      </c>
      <c r="E109">
        <v>-68066.943761000002</v>
      </c>
      <c r="F109">
        <v>317977.64089600003</v>
      </c>
      <c r="G109">
        <v>-0.29411700000000002</v>
      </c>
      <c r="I109">
        <f t="shared" si="141"/>
        <v>230.78741236499627</v>
      </c>
      <c r="J109">
        <f t="shared" si="142"/>
        <v>6.4599483204134361E-2</v>
      </c>
      <c r="K109">
        <f t="shared" si="143"/>
        <v>0.99733387759288772</v>
      </c>
      <c r="L109">
        <f t="shared" si="144"/>
        <v>-10.263380000003963</v>
      </c>
      <c r="O109">
        <v>500</v>
      </c>
      <c r="P109">
        <v>1200000</v>
      </c>
      <c r="Q109">
        <v>867.716048</v>
      </c>
      <c r="R109">
        <v>-1016071.742191</v>
      </c>
      <c r="S109">
        <v>4966722.557426</v>
      </c>
      <c r="T109">
        <v>-4.9700000000000005E-4</v>
      </c>
      <c r="V109">
        <f t="shared" si="145"/>
        <v>1848.8436879419023</v>
      </c>
      <c r="W109">
        <f t="shared" si="146"/>
        <v>2.1509076830422438E-2</v>
      </c>
      <c r="X109">
        <f t="shared" si="147"/>
        <v>0.99762426948403504</v>
      </c>
      <c r="Y109">
        <f t="shared" si="148"/>
        <v>-48.431882000062615</v>
      </c>
      <c r="Z109">
        <f t="shared" si="149"/>
        <v>-4036.2713819996716</v>
      </c>
    </row>
    <row r="110" spans="2:26" x14ac:dyDescent="0.2">
      <c r="B110">
        <v>55</v>
      </c>
      <c r="C110">
        <v>1300000</v>
      </c>
      <c r="D110">
        <v>867.76103999999998</v>
      </c>
      <c r="E110">
        <v>-68062.489870000005</v>
      </c>
      <c r="F110">
        <v>318084.16670499998</v>
      </c>
      <c r="G110">
        <v>-0.33108599999999999</v>
      </c>
      <c r="I110">
        <f t="shared" si="141"/>
        <v>235.24130336499366</v>
      </c>
      <c r="J110">
        <f t="shared" si="142"/>
        <v>7.10594315245478E-2</v>
      </c>
      <c r="K110">
        <f t="shared" si="143"/>
        <v>0.99766799479010404</v>
      </c>
      <c r="L110">
        <f t="shared" si="144"/>
        <v>-5.8094890000065789</v>
      </c>
      <c r="O110">
        <v>550</v>
      </c>
      <c r="P110">
        <v>1300000</v>
      </c>
      <c r="Q110">
        <v>867.71053300000005</v>
      </c>
      <c r="R110">
        <v>-1016037.8946849999</v>
      </c>
      <c r="S110">
        <v>4966184.8563170005</v>
      </c>
      <c r="T110">
        <v>-1.7475999999999998E-2</v>
      </c>
      <c r="V110">
        <f t="shared" si="145"/>
        <v>1882.6911939419806</v>
      </c>
      <c r="W110">
        <f t="shared" si="146"/>
        <v>2.3659984513464682E-2</v>
      </c>
      <c r="X110">
        <f t="shared" si="147"/>
        <v>0.99751626593242448</v>
      </c>
      <c r="Y110">
        <f t="shared" si="148"/>
        <v>-14.584375999984331</v>
      </c>
      <c r="Z110">
        <f t="shared" si="149"/>
        <v>-4401.2078259995542</v>
      </c>
    </row>
    <row r="111" spans="2:26" x14ac:dyDescent="0.2">
      <c r="B111">
        <v>60</v>
      </c>
      <c r="C111">
        <v>1400000</v>
      </c>
      <c r="D111">
        <v>867.57837800000004</v>
      </c>
      <c r="E111">
        <v>-68057.616987999994</v>
      </c>
      <c r="F111">
        <v>317990.78271499998</v>
      </c>
      <c r="G111">
        <v>-0.259774</v>
      </c>
      <c r="I111">
        <f t="shared" si="141"/>
        <v>240.11418536500423</v>
      </c>
      <c r="J111">
        <f t="shared" si="142"/>
        <v>7.7519379844961239E-2</v>
      </c>
      <c r="K111">
        <f t="shared" si="143"/>
        <v>0.997375096784479</v>
      </c>
      <c r="L111">
        <f t="shared" si="144"/>
        <v>-0.93660699999600183</v>
      </c>
      <c r="O111">
        <v>600</v>
      </c>
      <c r="P111">
        <v>1400000</v>
      </c>
      <c r="Q111">
        <v>867.70393300000001</v>
      </c>
      <c r="R111">
        <v>-1016078.142291</v>
      </c>
      <c r="S111">
        <v>4965492.0722310003</v>
      </c>
      <c r="T111">
        <v>-2.8742E-2</v>
      </c>
      <c r="V111">
        <f t="shared" si="145"/>
        <v>1842.4435879419325</v>
      </c>
      <c r="W111">
        <f t="shared" si="146"/>
        <v>2.5810892196506927E-2</v>
      </c>
      <c r="X111">
        <f t="shared" si="147"/>
        <v>0.99737711215249913</v>
      </c>
      <c r="Y111">
        <f t="shared" si="148"/>
        <v>-54.83198200003244</v>
      </c>
      <c r="Z111">
        <f t="shared" si="149"/>
        <v>-4840.2393819995632</v>
      </c>
    </row>
    <row r="112" spans="2:26" x14ac:dyDescent="0.2">
      <c r="B112">
        <v>65</v>
      </c>
      <c r="C112">
        <v>1500000</v>
      </c>
      <c r="D112">
        <v>867.87449600000002</v>
      </c>
      <c r="E112">
        <v>-68061.381968000002</v>
      </c>
      <c r="F112">
        <v>318069.96566099999</v>
      </c>
      <c r="G112">
        <v>-0.29316599999999998</v>
      </c>
      <c r="I112">
        <f t="shared" si="141"/>
        <v>236.34920536499703</v>
      </c>
      <c r="J112">
        <f t="shared" si="142"/>
        <v>8.3979328165374678E-2</v>
      </c>
      <c r="K112">
        <f t="shared" si="143"/>
        <v>0.99762345334927049</v>
      </c>
      <c r="L112">
        <f t="shared" si="144"/>
        <v>-4.701587000003201</v>
      </c>
      <c r="O112">
        <v>650</v>
      </c>
      <c r="P112">
        <v>1500000</v>
      </c>
      <c r="Q112">
        <v>867.73819800000001</v>
      </c>
      <c r="R112">
        <v>-1016080.9315750001</v>
      </c>
      <c r="S112">
        <v>4964818.3083800003</v>
      </c>
      <c r="T112">
        <v>-3.2070000000000002E-3</v>
      </c>
      <c r="V112">
        <f t="shared" si="145"/>
        <v>1839.6543039418757</v>
      </c>
      <c r="W112">
        <f t="shared" si="146"/>
        <v>2.7961799879549169E-2</v>
      </c>
      <c r="X112">
        <f t="shared" si="147"/>
        <v>0.99724177880905451</v>
      </c>
      <c r="Y112">
        <f t="shared" si="148"/>
        <v>-57.621266000089236</v>
      </c>
      <c r="Z112">
        <f t="shared" si="149"/>
        <v>-5241.8126159995809</v>
      </c>
    </row>
    <row r="113" spans="2:26" x14ac:dyDescent="0.2">
      <c r="B113">
        <v>70</v>
      </c>
      <c r="C113">
        <v>1600000</v>
      </c>
      <c r="D113">
        <v>867.82933100000002</v>
      </c>
      <c r="E113">
        <v>-68058.708333000002</v>
      </c>
      <c r="F113">
        <v>317886.51080699998</v>
      </c>
      <c r="G113">
        <v>-0.29070699999999999</v>
      </c>
      <c r="I113">
        <f t="shared" si="141"/>
        <v>239.02284036499623</v>
      </c>
      <c r="J113">
        <f t="shared" si="142"/>
        <v>9.0439276485788117E-2</v>
      </c>
      <c r="K113">
        <f t="shared" si="143"/>
        <v>0.99704804892653331</v>
      </c>
      <c r="L113">
        <f t="shared" si="144"/>
        <v>-2.0279520000040065</v>
      </c>
      <c r="O113">
        <v>700</v>
      </c>
      <c r="P113">
        <v>1600000</v>
      </c>
      <c r="Q113">
        <v>867.69002</v>
      </c>
      <c r="R113">
        <v>-1016075.799242</v>
      </c>
      <c r="S113">
        <v>4965392.7458319999</v>
      </c>
      <c r="T113">
        <v>-1.0909E-2</v>
      </c>
      <c r="V113">
        <f t="shared" si="145"/>
        <v>1844.7866369419498</v>
      </c>
      <c r="W113">
        <f t="shared" si="146"/>
        <v>3.0112707562591413E-2</v>
      </c>
      <c r="X113">
        <f t="shared" si="147"/>
        <v>0.9973571612844776</v>
      </c>
      <c r="Y113">
        <f t="shared" si="148"/>
        <v>-52.488933000015095</v>
      </c>
      <c r="Z113">
        <f t="shared" si="149"/>
        <v>-5635.4642329994676</v>
      </c>
    </row>
    <row r="114" spans="2:26" x14ac:dyDescent="0.2">
      <c r="B114">
        <v>75</v>
      </c>
      <c r="C114">
        <v>1700000</v>
      </c>
      <c r="D114">
        <v>867.79470800000001</v>
      </c>
      <c r="E114">
        <v>-68058.381252000006</v>
      </c>
      <c r="F114">
        <v>317975.095936</v>
      </c>
      <c r="G114">
        <v>-0.18850800000000001</v>
      </c>
      <c r="I114">
        <f t="shared" si="141"/>
        <v>239.34992136499204</v>
      </c>
      <c r="J114">
        <f t="shared" si="142"/>
        <v>9.6899224806201556E-2</v>
      </c>
      <c r="K114">
        <f t="shared" si="143"/>
        <v>0.99732589534980298</v>
      </c>
      <c r="L114">
        <f t="shared" si="144"/>
        <v>-1.7008710000081919</v>
      </c>
      <c r="O114">
        <v>750</v>
      </c>
      <c r="P114">
        <v>1700000</v>
      </c>
      <c r="Q114">
        <v>867.70185300000003</v>
      </c>
      <c r="R114">
        <v>-1016069.2816249999</v>
      </c>
      <c r="S114">
        <v>4965773.0399240004</v>
      </c>
      <c r="T114">
        <v>-2.8212000000000001E-2</v>
      </c>
      <c r="V114">
        <f t="shared" si="145"/>
        <v>1851.3042539419839</v>
      </c>
      <c r="W114">
        <f t="shared" si="146"/>
        <v>3.2263615245633655E-2</v>
      </c>
      <c r="X114">
        <f t="shared" si="147"/>
        <v>0.99743354779717974</v>
      </c>
      <c r="Y114">
        <f t="shared" si="148"/>
        <v>-45.971315999981016</v>
      </c>
      <c r="Z114">
        <f t="shared" si="149"/>
        <v>-6027.7305659993945</v>
      </c>
    </row>
    <row r="115" spans="2:26" x14ac:dyDescent="0.2">
      <c r="B115">
        <v>80</v>
      </c>
      <c r="C115">
        <v>1800000</v>
      </c>
      <c r="D115">
        <v>867.85099400000001</v>
      </c>
      <c r="E115">
        <v>-68059.290252999999</v>
      </c>
      <c r="F115">
        <v>317962.523063</v>
      </c>
      <c r="G115">
        <v>-0.331978</v>
      </c>
      <c r="I115">
        <f t="shared" si="141"/>
        <v>238.44092036499933</v>
      </c>
      <c r="J115">
        <f t="shared" si="142"/>
        <v>0.10335917312661498</v>
      </c>
      <c r="K115">
        <f t="shared" si="143"/>
        <v>0.99728646065198512</v>
      </c>
      <c r="L115">
        <f t="shared" si="144"/>
        <v>-2.6098720000009052</v>
      </c>
      <c r="O115">
        <v>800</v>
      </c>
      <c r="P115">
        <v>1800000</v>
      </c>
      <c r="Q115">
        <v>867.75797799999998</v>
      </c>
      <c r="R115">
        <v>-1016076.105144</v>
      </c>
      <c r="S115">
        <v>4966350.7421009997</v>
      </c>
      <c r="T115">
        <v>-1.3927999999999999E-2</v>
      </c>
      <c r="V115">
        <f t="shared" si="145"/>
        <v>1844.4807349418988</v>
      </c>
      <c r="W115">
        <f t="shared" si="146"/>
        <v>3.4414522928675903E-2</v>
      </c>
      <c r="X115">
        <f t="shared" si="147"/>
        <v>0.99754958603077237</v>
      </c>
      <c r="Y115">
        <f t="shared" si="148"/>
        <v>-52.794835000066087</v>
      </c>
      <c r="Z115">
        <f t="shared" si="149"/>
        <v>-6433.3380349994404</v>
      </c>
    </row>
    <row r="116" spans="2:26" x14ac:dyDescent="0.2">
      <c r="B116">
        <v>85</v>
      </c>
      <c r="C116">
        <v>1900000</v>
      </c>
      <c r="D116">
        <v>867.861537</v>
      </c>
      <c r="E116">
        <v>-68057.468078999998</v>
      </c>
      <c r="F116">
        <v>318233.640464</v>
      </c>
      <c r="G116">
        <v>-0.21190400000000001</v>
      </c>
      <c r="I116">
        <f t="shared" si="141"/>
        <v>240.26309436500014</v>
      </c>
      <c r="J116">
        <f t="shared" si="142"/>
        <v>0.10981912144702842</v>
      </c>
      <c r="K116">
        <f t="shared" si="143"/>
        <v>0.99813681782823283</v>
      </c>
      <c r="L116">
        <f t="shared" si="144"/>
        <v>-0.78769800000009127</v>
      </c>
      <c r="O116">
        <v>850</v>
      </c>
      <c r="P116">
        <v>1900000</v>
      </c>
      <c r="Q116">
        <v>867.750136</v>
      </c>
      <c r="R116">
        <v>-1016098.428239</v>
      </c>
      <c r="S116">
        <v>4966676.4025079999</v>
      </c>
      <c r="T116">
        <v>-1.4324E-2</v>
      </c>
      <c r="V116">
        <f t="shared" si="145"/>
        <v>1822.1576399418991</v>
      </c>
      <c r="W116">
        <f t="shared" si="146"/>
        <v>3.6565430611718144E-2</v>
      </c>
      <c r="X116">
        <f t="shared" si="147"/>
        <v>0.99761499872936321</v>
      </c>
      <c r="Y116">
        <f t="shared" si="148"/>
        <v>-75.117930000065826</v>
      </c>
      <c r="Z116">
        <f t="shared" si="149"/>
        <v>-6854.4450799994011</v>
      </c>
    </row>
    <row r="117" spans="2:26" x14ac:dyDescent="0.2">
      <c r="B117">
        <v>90</v>
      </c>
      <c r="C117">
        <v>2000000</v>
      </c>
      <c r="D117">
        <v>867.89080100000001</v>
      </c>
      <c r="E117">
        <v>-68061.720497000002</v>
      </c>
      <c r="F117">
        <v>318296.15766999999</v>
      </c>
      <c r="G117">
        <v>-0.283385</v>
      </c>
      <c r="I117">
        <f t="shared" si="141"/>
        <v>236.01067636499647</v>
      </c>
      <c r="J117">
        <f>B117/$B$97</f>
        <v>0.11627906976744186</v>
      </c>
      <c r="K117">
        <f t="shared" si="143"/>
        <v>0.9983329024563864</v>
      </c>
      <c r="L117">
        <f t="shared" si="144"/>
        <v>-5.0401160000037635</v>
      </c>
      <c r="O117">
        <v>900</v>
      </c>
      <c r="P117">
        <v>2000000</v>
      </c>
      <c r="Q117">
        <v>867.71811100000002</v>
      </c>
      <c r="R117">
        <v>-1016069.967942</v>
      </c>
      <c r="S117">
        <v>4967195.6590459999</v>
      </c>
      <c r="T117">
        <v>-3.7414000000000003E-2</v>
      </c>
      <c r="V117">
        <f t="shared" si="145"/>
        <v>1850.6179369419115</v>
      </c>
      <c r="W117">
        <f t="shared" si="146"/>
        <v>3.8716338294760386E-2</v>
      </c>
      <c r="X117">
        <f t="shared" si="147"/>
        <v>0.99771929747333521</v>
      </c>
      <c r="Y117">
        <f t="shared" si="148"/>
        <v>-46.657633000053465</v>
      </c>
      <c r="Z117">
        <f>Y117-O117*$C$21</f>
        <v>-7224.7687329993496</v>
      </c>
    </row>
    <row r="119" spans="2:26" x14ac:dyDescent="0.2">
      <c r="B119" t="s">
        <v>35</v>
      </c>
      <c r="D119" t="s">
        <v>45</v>
      </c>
      <c r="F119" t="s">
        <v>46</v>
      </c>
      <c r="O119" t="s">
        <v>35</v>
      </c>
      <c r="Q119" t="s">
        <v>45</v>
      </c>
      <c r="S119" t="s">
        <v>46</v>
      </c>
    </row>
    <row r="120" spans="2:26" x14ac:dyDescent="0.2">
      <c r="B120">
        <v>23246</v>
      </c>
      <c r="I120" t="s">
        <v>8</v>
      </c>
      <c r="J120" t="s">
        <v>39</v>
      </c>
      <c r="K120" t="s">
        <v>40</v>
      </c>
      <c r="L120" t="s">
        <v>20</v>
      </c>
      <c r="O120">
        <v>23246</v>
      </c>
      <c r="V120" t="s">
        <v>8</v>
      </c>
      <c r="W120" t="s">
        <v>39</v>
      </c>
      <c r="X120" t="s">
        <v>40</v>
      </c>
      <c r="Y120" t="s">
        <v>20</v>
      </c>
    </row>
    <row r="121" spans="2:26" x14ac:dyDescent="0.2">
      <c r="B121" t="s">
        <v>5</v>
      </c>
      <c r="C121">
        <v>100000</v>
      </c>
      <c r="D121">
        <v>867.51847999999995</v>
      </c>
      <c r="E121">
        <v>-1122274.122925</v>
      </c>
      <c r="F121">
        <v>4978550.2511830004</v>
      </c>
      <c r="G121">
        <v>-9.9629999999999996E-3</v>
      </c>
      <c r="O121" t="s">
        <v>5</v>
      </c>
      <c r="P121">
        <v>100000</v>
      </c>
      <c r="Q121">
        <v>867.51847999999995</v>
      </c>
      <c r="R121">
        <v>-1122274.122925</v>
      </c>
      <c r="S121">
        <v>4978550.2511830004</v>
      </c>
      <c r="T121">
        <v>-9.9629999999999996E-3</v>
      </c>
    </row>
    <row r="122" spans="2:26" x14ac:dyDescent="0.2">
      <c r="B122">
        <v>0</v>
      </c>
      <c r="C122">
        <v>200000</v>
      </c>
      <c r="D122">
        <v>867.52760699999999</v>
      </c>
      <c r="E122">
        <v>-1016023.310309</v>
      </c>
      <c r="F122">
        <v>4971952.802681</v>
      </c>
      <c r="G122">
        <v>-2.4889000000000001E-2</v>
      </c>
      <c r="I122">
        <f t="shared" ref="I122:I152" si="150">E122-(250000-$O$97)/250000*$R$98</f>
        <v>1897.2755699419649</v>
      </c>
      <c r="J122">
        <f t="shared" ref="J122:J152" si="151">B122/$O$97</f>
        <v>0</v>
      </c>
      <c r="K122">
        <f t="shared" ref="K122:K152" si="152">F122/$S$98</f>
        <v>0.99867482536699659</v>
      </c>
      <c r="L122">
        <f t="shared" ref="L122:L152" si="153">E122-$R$122</f>
        <v>0</v>
      </c>
      <c r="O122">
        <v>0</v>
      </c>
      <c r="P122">
        <v>200000</v>
      </c>
      <c r="Q122">
        <v>867.52760699999999</v>
      </c>
      <c r="R122">
        <v>-1016023.310309</v>
      </c>
      <c r="S122">
        <v>4971952.802681</v>
      </c>
      <c r="T122">
        <v>-2.4889000000000001E-2</v>
      </c>
      <c r="V122">
        <f>R122-(250000-$O$97)/250000*$R$98</f>
        <v>1897.2755699419649</v>
      </c>
      <c r="W122">
        <f>O122/$O$97</f>
        <v>0</v>
      </c>
      <c r="X122">
        <f>S122/$S$98</f>
        <v>0.99867482536699659</v>
      </c>
      <c r="Y122">
        <f>R122-$R$122</f>
        <v>0</v>
      </c>
    </row>
    <row r="123" spans="2:26" x14ac:dyDescent="0.2">
      <c r="B123">
        <v>100</v>
      </c>
      <c r="C123">
        <v>300000</v>
      </c>
      <c r="D123">
        <v>867.93446100000006</v>
      </c>
      <c r="E123">
        <v>-1016053.8442629999</v>
      </c>
      <c r="F123">
        <v>4969067.817458</v>
      </c>
      <c r="G123">
        <v>-3.4849999999999999E-2</v>
      </c>
      <c r="I123">
        <f t="shared" si="150"/>
        <v>1866.7416159419809</v>
      </c>
      <c r="J123">
        <f t="shared" si="151"/>
        <v>4.3018153660844879E-3</v>
      </c>
      <c r="K123">
        <f t="shared" si="152"/>
        <v>0.99809534236944841</v>
      </c>
      <c r="L123">
        <f t="shared" si="153"/>
        <v>-30.533953999984078</v>
      </c>
      <c r="O123">
        <v>250</v>
      </c>
      <c r="P123">
        <v>300000</v>
      </c>
      <c r="Q123">
        <v>868.51355899999999</v>
      </c>
      <c r="R123">
        <v>-1016053.45192</v>
      </c>
      <c r="S123">
        <v>4969296.5653139995</v>
      </c>
      <c r="T123">
        <v>-1.8041000000000001E-2</v>
      </c>
      <c r="V123">
        <f t="shared" ref="V123:V140" si="154">R123-(250000-$O$97)/250000*$R$98</f>
        <v>1867.1339589419076</v>
      </c>
      <c r="W123">
        <f t="shared" ref="W123:W140" si="155">O123/$O$97</f>
        <v>1.0754538415211219E-2</v>
      </c>
      <c r="X123">
        <f t="shared" ref="X123:X140" si="156">S123/$S$98</f>
        <v>0.99814128904959787</v>
      </c>
      <c r="Y123">
        <f t="shared" ref="Y123:Y145" si="157">R123-$R$122</f>
        <v>-30.14161100005731</v>
      </c>
      <c r="Z123">
        <f>((Y123-Y122)-(O123-O122)*$C$16)/(O123-O122)</f>
        <v>-5.7434527620006124</v>
      </c>
    </row>
    <row r="124" spans="2:26" x14ac:dyDescent="0.2">
      <c r="B124">
        <v>200</v>
      </c>
      <c r="C124">
        <v>400000</v>
      </c>
      <c r="D124">
        <v>867.93468800000005</v>
      </c>
      <c r="E124">
        <v>-1016044.201279</v>
      </c>
      <c r="F124">
        <v>4967725.8110969998</v>
      </c>
      <c r="G124">
        <v>-2.6282E-2</v>
      </c>
      <c r="I124">
        <f t="shared" si="150"/>
        <v>1876.3845999418991</v>
      </c>
      <c r="J124">
        <f t="shared" si="151"/>
        <v>8.6036307321689758E-3</v>
      </c>
      <c r="K124">
        <f t="shared" si="152"/>
        <v>0.9978257847084242</v>
      </c>
      <c r="L124">
        <f t="shared" si="153"/>
        <v>-20.890970000065863</v>
      </c>
      <c r="O124">
        <v>500</v>
      </c>
      <c r="P124">
        <v>400000</v>
      </c>
      <c r="Q124">
        <v>868.49350800000002</v>
      </c>
      <c r="R124">
        <v>-1016044.992787</v>
      </c>
      <c r="S124">
        <v>4968412.9272560002</v>
      </c>
      <c r="T124">
        <v>-2.6096999999999999E-2</v>
      </c>
      <c r="V124">
        <f t="shared" si="154"/>
        <v>1875.5930919419043</v>
      </c>
      <c r="W124">
        <f t="shared" si="155"/>
        <v>2.1509076830422438E-2</v>
      </c>
      <c r="X124">
        <f t="shared" si="156"/>
        <v>0.99796380001897311</v>
      </c>
      <c r="Y124">
        <f t="shared" si="157"/>
        <v>-21.682478000060655</v>
      </c>
      <c r="Z124">
        <f t="shared" ref="Z124:Z145" si="158">((Y124-Y123)-(O124-O123)*$C$16)/(O124-O123)</f>
        <v>-5.5890497860003965</v>
      </c>
    </row>
    <row r="125" spans="2:26" x14ac:dyDescent="0.2">
      <c r="B125">
        <v>300</v>
      </c>
      <c r="C125">
        <v>500000</v>
      </c>
      <c r="D125">
        <v>867.89268900000002</v>
      </c>
      <c r="E125">
        <v>-1016051.678781</v>
      </c>
      <c r="F125">
        <v>4967635.7287619999</v>
      </c>
      <c r="G125">
        <v>-2.2782E-2</v>
      </c>
      <c r="I125">
        <f t="shared" si="150"/>
        <v>1868.907097941963</v>
      </c>
      <c r="J125">
        <f t="shared" si="151"/>
        <v>1.2905446098253464E-2</v>
      </c>
      <c r="K125">
        <f t="shared" si="152"/>
        <v>0.99780769061868824</v>
      </c>
      <c r="L125">
        <f t="shared" si="153"/>
        <v>-28.36847200000193</v>
      </c>
      <c r="O125">
        <v>750</v>
      </c>
      <c r="P125">
        <v>500000</v>
      </c>
      <c r="Q125">
        <v>868.47848099999999</v>
      </c>
      <c r="R125">
        <v>-1016050.381051</v>
      </c>
      <c r="S125">
        <v>4967990.0500309998</v>
      </c>
      <c r="T125">
        <v>1.3114000000000001E-2</v>
      </c>
      <c r="V125">
        <f t="shared" si="154"/>
        <v>1870.2048279419541</v>
      </c>
      <c r="W125">
        <f t="shared" si="155"/>
        <v>3.2263615245633655E-2</v>
      </c>
      <c r="X125">
        <f t="shared" si="156"/>
        <v>0.99787886018635819</v>
      </c>
      <c r="Y125">
        <f t="shared" si="157"/>
        <v>-27.070742000010796</v>
      </c>
      <c r="Z125">
        <f t="shared" si="158"/>
        <v>-5.644439374000183</v>
      </c>
    </row>
    <row r="126" spans="2:26" x14ac:dyDescent="0.2">
      <c r="B126">
        <v>400</v>
      </c>
      <c r="C126">
        <v>600000</v>
      </c>
      <c r="D126">
        <v>867.93786</v>
      </c>
      <c r="E126">
        <v>-1016048.271235</v>
      </c>
      <c r="F126">
        <v>4966562.8412600001</v>
      </c>
      <c r="G126">
        <v>-1.1057000000000001E-2</v>
      </c>
      <c r="I126">
        <f t="shared" si="150"/>
        <v>1872.3146439419361</v>
      </c>
      <c r="J126">
        <f t="shared" si="151"/>
        <v>1.7207261464337952E-2</v>
      </c>
      <c r="K126">
        <f t="shared" si="152"/>
        <v>0.99759218862556387</v>
      </c>
      <c r="L126">
        <f t="shared" si="153"/>
        <v>-24.960926000028849</v>
      </c>
      <c r="O126">
        <v>1000</v>
      </c>
      <c r="P126">
        <v>600000</v>
      </c>
      <c r="Q126">
        <v>868.46594600000003</v>
      </c>
      <c r="R126">
        <v>-1016044.061871</v>
      </c>
      <c r="S126">
        <v>4967801.3539100001</v>
      </c>
      <c r="T126">
        <v>-2.1229000000000001E-2</v>
      </c>
      <c r="V126">
        <f t="shared" si="154"/>
        <v>1876.5240079419455</v>
      </c>
      <c r="W126">
        <f t="shared" si="155"/>
        <v>4.3018153660844875E-2</v>
      </c>
      <c r="X126">
        <f t="shared" si="156"/>
        <v>0.99784095836524977</v>
      </c>
      <c r="Y126">
        <f t="shared" si="157"/>
        <v>-20.751562000019476</v>
      </c>
      <c r="Z126">
        <f t="shared" si="158"/>
        <v>-5.5976095980004175</v>
      </c>
    </row>
    <row r="127" spans="2:26" x14ac:dyDescent="0.2">
      <c r="B127">
        <v>500</v>
      </c>
      <c r="C127">
        <v>700000</v>
      </c>
      <c r="D127">
        <v>867.91469500000005</v>
      </c>
      <c r="E127">
        <v>-1016051.8730040001</v>
      </c>
      <c r="F127">
        <v>4966660.801457</v>
      </c>
      <c r="G127">
        <v>-2.4865999999999999E-2</v>
      </c>
      <c r="I127">
        <f t="shared" si="150"/>
        <v>1868.7128749418771</v>
      </c>
      <c r="J127">
        <f t="shared" si="151"/>
        <v>2.1509076830422438E-2</v>
      </c>
      <c r="K127">
        <f t="shared" si="152"/>
        <v>0.99761186507594746</v>
      </c>
      <c r="L127">
        <f t="shared" si="153"/>
        <v>-28.562695000087842</v>
      </c>
      <c r="O127">
        <v>1250</v>
      </c>
      <c r="P127">
        <v>700000</v>
      </c>
      <c r="Q127">
        <v>868.53320299999996</v>
      </c>
      <c r="R127">
        <v>-1016035.08412</v>
      </c>
      <c r="S127">
        <v>4967890.8498229999</v>
      </c>
      <c r="T127">
        <v>-2.7012000000000001E-2</v>
      </c>
      <c r="V127">
        <f t="shared" si="154"/>
        <v>1885.5017589419149</v>
      </c>
      <c r="W127">
        <f t="shared" si="155"/>
        <v>5.3772692076056096E-2</v>
      </c>
      <c r="X127">
        <f t="shared" si="156"/>
        <v>0.99785893466527376</v>
      </c>
      <c r="Y127">
        <f t="shared" si="157"/>
        <v>-11.773811000050046</v>
      </c>
      <c r="Z127">
        <f t="shared" si="158"/>
        <v>-5.5869753140005054</v>
      </c>
    </row>
    <row r="128" spans="2:26" x14ac:dyDescent="0.2">
      <c r="B128">
        <v>600</v>
      </c>
      <c r="C128">
        <v>800000</v>
      </c>
      <c r="D128">
        <v>867.86953300000005</v>
      </c>
      <c r="E128">
        <v>-1016072.240561</v>
      </c>
      <c r="F128">
        <v>4966929.249566</v>
      </c>
      <c r="G128">
        <v>-6.9040000000000004E-3</v>
      </c>
      <c r="I128">
        <f t="shared" si="150"/>
        <v>1848.3453179419739</v>
      </c>
      <c r="J128">
        <f t="shared" si="151"/>
        <v>2.5810892196506927E-2</v>
      </c>
      <c r="K128">
        <f t="shared" si="152"/>
        <v>0.99766578601587097</v>
      </c>
      <c r="L128">
        <f t="shared" si="153"/>
        <v>-48.930251999991015</v>
      </c>
      <c r="O128">
        <v>1500</v>
      </c>
      <c r="P128">
        <v>800000</v>
      </c>
      <c r="Q128">
        <v>868.47550899999999</v>
      </c>
      <c r="R128">
        <v>-1016056.674623</v>
      </c>
      <c r="S128">
        <v>4967928.3100230005</v>
      </c>
      <c r="T128">
        <v>-6.9449999999999998E-3</v>
      </c>
      <c r="V128">
        <f t="shared" si="154"/>
        <v>1863.9112559419591</v>
      </c>
      <c r="W128">
        <f t="shared" si="155"/>
        <v>6.4527230491267309E-2</v>
      </c>
      <c r="X128">
        <f t="shared" si="156"/>
        <v>0.99786645898422421</v>
      </c>
      <c r="Y128">
        <f t="shared" si="157"/>
        <v>-33.364314000005834</v>
      </c>
      <c r="Z128">
        <f t="shared" si="158"/>
        <v>-5.7092483300002055</v>
      </c>
    </row>
    <row r="129" spans="2:26" x14ac:dyDescent="0.2">
      <c r="B129">
        <v>700</v>
      </c>
      <c r="C129">
        <v>900000</v>
      </c>
      <c r="D129">
        <v>867.89709300000004</v>
      </c>
      <c r="E129">
        <v>-1016059.436838</v>
      </c>
      <c r="F129">
        <v>4967310.69056</v>
      </c>
      <c r="G129">
        <v>-9.3950000000000006E-3</v>
      </c>
      <c r="I129">
        <f t="shared" si="150"/>
        <v>1861.1490409419639</v>
      </c>
      <c r="J129">
        <f t="shared" si="151"/>
        <v>3.0112707562591413E-2</v>
      </c>
      <c r="K129">
        <f t="shared" si="152"/>
        <v>0.99774240289724314</v>
      </c>
      <c r="L129">
        <f t="shared" si="153"/>
        <v>-36.126529000001028</v>
      </c>
      <c r="O129">
        <v>1750</v>
      </c>
      <c r="P129">
        <v>900000</v>
      </c>
      <c r="Q129">
        <v>868.48439099999996</v>
      </c>
      <c r="R129">
        <v>-1016057.724299</v>
      </c>
      <c r="S129">
        <v>4969432.8091580002</v>
      </c>
      <c r="T129">
        <v>-2.1415E-2</v>
      </c>
      <c r="V129">
        <f t="shared" si="154"/>
        <v>1862.8615799419349</v>
      </c>
      <c r="W129">
        <f t="shared" si="155"/>
        <v>7.528176890647853E-2</v>
      </c>
      <c r="X129">
        <f t="shared" si="156"/>
        <v>0.99816865521788523</v>
      </c>
      <c r="Y129">
        <f t="shared" si="157"/>
        <v>-34.413990000030026</v>
      </c>
      <c r="Z129">
        <f t="shared" si="158"/>
        <v>-5.6270850220004798</v>
      </c>
    </row>
    <row r="130" spans="2:26" x14ac:dyDescent="0.2">
      <c r="B130">
        <v>800</v>
      </c>
      <c r="C130">
        <v>1000000</v>
      </c>
      <c r="D130">
        <v>867.91672600000004</v>
      </c>
      <c r="E130">
        <v>-1016064.3421060001</v>
      </c>
      <c r="F130">
        <v>4967431.45677</v>
      </c>
      <c r="G130">
        <v>4.6930000000000001E-3</v>
      </c>
      <c r="I130">
        <f t="shared" si="150"/>
        <v>1856.2437729418743</v>
      </c>
      <c r="J130">
        <f t="shared" si="151"/>
        <v>3.4414522928675903E-2</v>
      </c>
      <c r="K130">
        <f t="shared" si="152"/>
        <v>0.99776666020186133</v>
      </c>
      <c r="L130">
        <f t="shared" si="153"/>
        <v>-41.031797000090592</v>
      </c>
      <c r="O130">
        <v>2000</v>
      </c>
      <c r="P130">
        <v>1000000</v>
      </c>
      <c r="Q130">
        <v>868.49423400000001</v>
      </c>
      <c r="R130">
        <v>-1016050.261417</v>
      </c>
      <c r="S130">
        <v>4970060.2243290003</v>
      </c>
      <c r="T130">
        <v>-6.3829999999999998E-3</v>
      </c>
      <c r="V130">
        <f t="shared" si="154"/>
        <v>1870.3244619419565</v>
      </c>
      <c r="W130">
        <f t="shared" si="155"/>
        <v>8.6036307321689751E-2</v>
      </c>
      <c r="X130">
        <f t="shared" si="156"/>
        <v>0.99829467888729606</v>
      </c>
      <c r="Y130">
        <f t="shared" si="157"/>
        <v>-26.951108000008389</v>
      </c>
      <c r="Z130">
        <f t="shared" si="158"/>
        <v>-5.5930347900002966</v>
      </c>
    </row>
    <row r="131" spans="2:26" x14ac:dyDescent="0.2">
      <c r="B131">
        <v>900</v>
      </c>
      <c r="C131">
        <v>1100000</v>
      </c>
      <c r="D131">
        <v>867.90146800000002</v>
      </c>
      <c r="E131">
        <v>-1016069.964627</v>
      </c>
      <c r="F131">
        <v>4967285.4318249999</v>
      </c>
      <c r="G131">
        <v>-1.7387E-2</v>
      </c>
      <c r="I131">
        <f t="shared" si="150"/>
        <v>1850.6212519418914</v>
      </c>
      <c r="J131">
        <f t="shared" si="151"/>
        <v>3.8716338294760386E-2</v>
      </c>
      <c r="K131">
        <f t="shared" si="152"/>
        <v>0.99773732938513093</v>
      </c>
      <c r="L131">
        <f t="shared" si="153"/>
        <v>-46.654318000073545</v>
      </c>
      <c r="O131">
        <v>2250</v>
      </c>
      <c r="P131">
        <v>1100000</v>
      </c>
      <c r="Q131">
        <v>868.50586399999997</v>
      </c>
      <c r="R131">
        <v>-1016028.787423</v>
      </c>
      <c r="S131">
        <v>4970616.662575</v>
      </c>
      <c r="T131">
        <v>-2.4875000000000001E-2</v>
      </c>
      <c r="V131">
        <f t="shared" si="154"/>
        <v>1891.7984559419565</v>
      </c>
      <c r="W131">
        <f t="shared" si="155"/>
        <v>9.6790845736900971E-2</v>
      </c>
      <c r="X131">
        <f t="shared" si="156"/>
        <v>0.99840644601184547</v>
      </c>
      <c r="Y131">
        <f t="shared" si="157"/>
        <v>-5.4771140000084415</v>
      </c>
      <c r="Z131">
        <f t="shared" si="158"/>
        <v>-5.536990342000383</v>
      </c>
    </row>
    <row r="132" spans="2:26" x14ac:dyDescent="0.2">
      <c r="B132">
        <v>1000</v>
      </c>
      <c r="C132">
        <v>1200000</v>
      </c>
      <c r="D132">
        <v>867.89066400000002</v>
      </c>
      <c r="E132">
        <v>-1016066.3352879999</v>
      </c>
      <c r="F132">
        <v>4966515.0112410001</v>
      </c>
      <c r="G132">
        <v>-2.2509999999999999E-2</v>
      </c>
      <c r="I132">
        <f t="shared" si="150"/>
        <v>1854.2505909419851</v>
      </c>
      <c r="J132">
        <f t="shared" si="151"/>
        <v>4.3018153660844875E-2</v>
      </c>
      <c r="K132">
        <f t="shared" si="152"/>
        <v>0.99758258140728007</v>
      </c>
      <c r="L132">
        <f t="shared" si="153"/>
        <v>-43.024978999979794</v>
      </c>
      <c r="O132">
        <v>2500</v>
      </c>
      <c r="P132">
        <v>1200000</v>
      </c>
      <c r="Q132">
        <v>868.44574799999998</v>
      </c>
      <c r="R132">
        <v>-1016019.85382</v>
      </c>
      <c r="S132">
        <v>4971600.4521620004</v>
      </c>
      <c r="T132">
        <v>-1.0632000000000001E-2</v>
      </c>
      <c r="V132">
        <f t="shared" si="154"/>
        <v>1900.7320589419687</v>
      </c>
      <c r="W132">
        <f t="shared" si="155"/>
        <v>0.10754538415211219</v>
      </c>
      <c r="X132">
        <f t="shared" si="156"/>
        <v>0.99860405164749544</v>
      </c>
      <c r="Y132">
        <f t="shared" si="157"/>
        <v>3.4564890000037849</v>
      </c>
      <c r="Z132">
        <f t="shared" si="158"/>
        <v>-5.5871519060003338</v>
      </c>
    </row>
    <row r="133" spans="2:26" x14ac:dyDescent="0.2">
      <c r="B133">
        <v>1100</v>
      </c>
      <c r="C133">
        <v>1300000</v>
      </c>
      <c r="D133">
        <v>867.88465799999994</v>
      </c>
      <c r="E133">
        <v>-1016083.37806</v>
      </c>
      <c r="F133">
        <v>4966651.6734530004</v>
      </c>
      <c r="G133">
        <v>-1.1174999999999999E-2</v>
      </c>
      <c r="I133">
        <f t="shared" si="150"/>
        <v>1837.2078189419117</v>
      </c>
      <c r="J133">
        <f t="shared" si="151"/>
        <v>4.7319969026929365E-2</v>
      </c>
      <c r="K133">
        <f t="shared" si="152"/>
        <v>0.99761003160966932</v>
      </c>
      <c r="L133">
        <f t="shared" si="153"/>
        <v>-60.067751000053249</v>
      </c>
      <c r="O133">
        <v>2750</v>
      </c>
      <c r="P133">
        <v>1300000</v>
      </c>
      <c r="Q133">
        <v>868.43175599999995</v>
      </c>
      <c r="R133">
        <v>-1016009.47835</v>
      </c>
      <c r="S133">
        <v>4971902.6403470002</v>
      </c>
      <c r="T133">
        <v>-1.601E-2</v>
      </c>
      <c r="V133">
        <f t="shared" si="154"/>
        <v>1911.1075289419387</v>
      </c>
      <c r="W133">
        <f t="shared" si="155"/>
        <v>0.11829992256732341</v>
      </c>
      <c r="X133">
        <f t="shared" si="156"/>
        <v>0.99866474967598839</v>
      </c>
      <c r="Y133">
        <f t="shared" si="157"/>
        <v>13.831958999973722</v>
      </c>
      <c r="Z133">
        <f t="shared" si="158"/>
        <v>-5.5813844380005033</v>
      </c>
    </row>
    <row r="134" spans="2:26" x14ac:dyDescent="0.2">
      <c r="B134">
        <v>1200</v>
      </c>
      <c r="C134">
        <v>1400000</v>
      </c>
      <c r="D134">
        <v>867.89147200000002</v>
      </c>
      <c r="E134">
        <v>-1016084.204964</v>
      </c>
      <c r="F134">
        <v>4966640.293269</v>
      </c>
      <c r="G134">
        <v>-1.7677999999999999E-2</v>
      </c>
      <c r="I134">
        <f t="shared" si="150"/>
        <v>1836.3809149418958</v>
      </c>
      <c r="J134">
        <f t="shared" si="151"/>
        <v>5.1621784393013855E-2</v>
      </c>
      <c r="K134">
        <f t="shared" si="152"/>
        <v>0.99760774576671785</v>
      </c>
      <c r="L134">
        <f t="shared" si="153"/>
        <v>-60.894655000069179</v>
      </c>
      <c r="O134">
        <v>3000</v>
      </c>
      <c r="P134">
        <v>1400000</v>
      </c>
      <c r="Q134">
        <v>868.41228100000001</v>
      </c>
      <c r="R134">
        <v>-1015978.8859230001</v>
      </c>
      <c r="S134">
        <v>4973161.5897949999</v>
      </c>
      <c r="T134">
        <v>-1.3403E-2</v>
      </c>
      <c r="V134">
        <f t="shared" si="154"/>
        <v>1941.6999559418764</v>
      </c>
      <c r="W134">
        <f t="shared" si="155"/>
        <v>0.12905446098253462</v>
      </c>
      <c r="X134">
        <f t="shared" si="156"/>
        <v>0.99891762438538811</v>
      </c>
      <c r="Y134">
        <f t="shared" si="157"/>
        <v>44.424385999911465</v>
      </c>
      <c r="Z134">
        <f t="shared" si="158"/>
        <v>-5.5005166100006315</v>
      </c>
    </row>
    <row r="135" spans="2:26" x14ac:dyDescent="0.2">
      <c r="B135">
        <v>1300</v>
      </c>
      <c r="C135">
        <v>1500000</v>
      </c>
      <c r="D135">
        <v>867.90598999999997</v>
      </c>
      <c r="E135">
        <v>-1016076.897645</v>
      </c>
      <c r="F135">
        <v>4966151.5226109996</v>
      </c>
      <c r="G135">
        <v>-7.1180000000000002E-3</v>
      </c>
      <c r="I135">
        <f t="shared" si="150"/>
        <v>1843.6882339419099</v>
      </c>
      <c r="J135">
        <f t="shared" si="151"/>
        <v>5.5923599759098337E-2</v>
      </c>
      <c r="K135">
        <f t="shared" si="152"/>
        <v>0.99750957046801836</v>
      </c>
      <c r="L135">
        <f t="shared" si="153"/>
        <v>-53.587336000055075</v>
      </c>
      <c r="O135">
        <v>3250</v>
      </c>
      <c r="P135">
        <v>1500000</v>
      </c>
      <c r="Q135">
        <v>868.46200999999996</v>
      </c>
      <c r="R135">
        <v>-1015980.130195</v>
      </c>
      <c r="S135">
        <v>4973850.9642470004</v>
      </c>
      <c r="T135">
        <v>-1.9273999999999999E-2</v>
      </c>
      <c r="V135">
        <f t="shared" si="154"/>
        <v>1940.4556839419529</v>
      </c>
      <c r="W135">
        <f t="shared" si="155"/>
        <v>0.13980899939774585</v>
      </c>
      <c r="X135">
        <f t="shared" si="156"/>
        <v>0.99905609330047773</v>
      </c>
      <c r="Y135">
        <f t="shared" si="157"/>
        <v>43.180113999987952</v>
      </c>
      <c r="Z135">
        <f t="shared" si="158"/>
        <v>-5.6278634060000767</v>
      </c>
    </row>
    <row r="136" spans="2:26" x14ac:dyDescent="0.2">
      <c r="B136">
        <v>1400</v>
      </c>
      <c r="C136">
        <v>1600000</v>
      </c>
      <c r="D136">
        <v>867.91247199999998</v>
      </c>
      <c r="E136">
        <v>-1016074.459098</v>
      </c>
      <c r="F136">
        <v>4967398.1942180004</v>
      </c>
      <c r="G136">
        <v>6.842E-3</v>
      </c>
      <c r="I136">
        <f t="shared" si="150"/>
        <v>1846.126780941966</v>
      </c>
      <c r="J136">
        <f t="shared" si="151"/>
        <v>6.0225415125182827E-2</v>
      </c>
      <c r="K136">
        <f t="shared" si="152"/>
        <v>0.99775997902956792</v>
      </c>
      <c r="L136">
        <f t="shared" si="153"/>
        <v>-51.148788999998942</v>
      </c>
      <c r="O136">
        <v>3500</v>
      </c>
      <c r="P136">
        <v>1600000</v>
      </c>
      <c r="Q136">
        <v>868.44284800000003</v>
      </c>
      <c r="R136">
        <v>-1015908.710021</v>
      </c>
      <c r="S136">
        <v>4976498.6092229998</v>
      </c>
      <c r="T136">
        <v>-6.3220000000000004E-3</v>
      </c>
      <c r="V136">
        <f t="shared" si="154"/>
        <v>2011.8758579419227</v>
      </c>
      <c r="W136">
        <f t="shared" si="155"/>
        <v>0.15056353781295706</v>
      </c>
      <c r="X136">
        <f t="shared" si="156"/>
        <v>0.99958790373572848</v>
      </c>
      <c r="Y136">
        <f t="shared" si="157"/>
        <v>114.6002879999578</v>
      </c>
      <c r="Z136">
        <f t="shared" si="158"/>
        <v>-5.3372056220005035</v>
      </c>
    </row>
    <row r="137" spans="2:26" x14ac:dyDescent="0.2">
      <c r="B137">
        <v>1500</v>
      </c>
      <c r="C137">
        <v>1700000</v>
      </c>
      <c r="D137">
        <v>867.91236000000004</v>
      </c>
      <c r="E137">
        <v>-1016064.095205</v>
      </c>
      <c r="F137">
        <v>4967947.2989649996</v>
      </c>
      <c r="G137">
        <v>-2.9255E-2</v>
      </c>
      <c r="I137">
        <f t="shared" si="150"/>
        <v>1856.4906739419093</v>
      </c>
      <c r="J137">
        <f t="shared" si="151"/>
        <v>6.4527230491267309E-2</v>
      </c>
      <c r="K137">
        <f t="shared" si="152"/>
        <v>0.99787027313513987</v>
      </c>
      <c r="L137">
        <f t="shared" si="153"/>
        <v>-40.784896000055596</v>
      </c>
      <c r="O137">
        <v>3750</v>
      </c>
      <c r="P137">
        <v>1700000</v>
      </c>
      <c r="Q137">
        <v>868.47473200000002</v>
      </c>
      <c r="R137">
        <v>-1015890.918054</v>
      </c>
      <c r="S137">
        <v>4978145.3304209998</v>
      </c>
      <c r="T137">
        <v>-2.0853E-2</v>
      </c>
      <c r="V137">
        <f t="shared" si="154"/>
        <v>2029.6678249419201</v>
      </c>
      <c r="W137">
        <f t="shared" si="155"/>
        <v>0.16131807622816829</v>
      </c>
      <c r="X137">
        <f t="shared" si="156"/>
        <v>0.9999186669328276</v>
      </c>
      <c r="Y137">
        <f t="shared" si="157"/>
        <v>132.39225499995518</v>
      </c>
      <c r="Z137">
        <f t="shared" si="158"/>
        <v>-5.5517184500003935</v>
      </c>
    </row>
    <row r="138" spans="2:26" x14ac:dyDescent="0.2">
      <c r="B138">
        <v>1600</v>
      </c>
      <c r="C138">
        <v>1800000</v>
      </c>
      <c r="D138">
        <v>867.93574100000001</v>
      </c>
      <c r="E138">
        <v>-1016071.534044</v>
      </c>
      <c r="F138">
        <v>4968192.616506</v>
      </c>
      <c r="G138">
        <v>-1.3433E-2</v>
      </c>
      <c r="I138">
        <f t="shared" si="150"/>
        <v>1849.0518349419581</v>
      </c>
      <c r="J138">
        <f t="shared" si="151"/>
        <v>6.8829045857351806E-2</v>
      </c>
      <c r="K138">
        <f t="shared" si="152"/>
        <v>0.99791954803016414</v>
      </c>
      <c r="L138">
        <f t="shared" si="153"/>
        <v>-48.223735000006855</v>
      </c>
      <c r="O138">
        <v>4000</v>
      </c>
      <c r="P138">
        <v>1800000</v>
      </c>
      <c r="Q138">
        <v>868.44858199999999</v>
      </c>
      <c r="R138">
        <v>-1015836.043063</v>
      </c>
      <c r="S138">
        <v>4980078.3456760002</v>
      </c>
      <c r="T138">
        <v>6.4390000000000003E-3</v>
      </c>
      <c r="V138">
        <f t="shared" si="154"/>
        <v>2084.542815941968</v>
      </c>
      <c r="W138">
        <f t="shared" si="155"/>
        <v>0.1720726146433795</v>
      </c>
      <c r="X138">
        <f t="shared" si="156"/>
        <v>1.0003069356370635</v>
      </c>
      <c r="Y138">
        <f t="shared" si="157"/>
        <v>187.26724600000307</v>
      </c>
      <c r="Z138">
        <f t="shared" si="158"/>
        <v>-5.4033863540001912</v>
      </c>
    </row>
    <row r="139" spans="2:26" x14ac:dyDescent="0.2">
      <c r="B139">
        <v>1700</v>
      </c>
      <c r="C139">
        <v>1900000</v>
      </c>
      <c r="D139">
        <v>867.89597400000002</v>
      </c>
      <c r="E139">
        <v>-1016065.80057</v>
      </c>
      <c r="F139">
        <v>4968727.7065540003</v>
      </c>
      <c r="G139">
        <v>-2.4237999999999999E-2</v>
      </c>
      <c r="I139">
        <f t="shared" si="150"/>
        <v>1854.7853089419659</v>
      </c>
      <c r="J139">
        <f t="shared" si="151"/>
        <v>7.3130861223436289E-2</v>
      </c>
      <c r="K139">
        <f t="shared" si="152"/>
        <v>0.99802702711965874</v>
      </c>
      <c r="L139">
        <f t="shared" si="153"/>
        <v>-42.490260999999009</v>
      </c>
      <c r="O139">
        <v>4250</v>
      </c>
      <c r="P139">
        <v>1900000</v>
      </c>
      <c r="Q139">
        <v>868.500314</v>
      </c>
      <c r="R139">
        <v>-1015779.514557</v>
      </c>
      <c r="S139">
        <v>4982158.2566539999</v>
      </c>
      <c r="T139">
        <v>9.6319999999999999E-3</v>
      </c>
      <c r="V139">
        <f t="shared" si="154"/>
        <v>2141.0713219419122</v>
      </c>
      <c r="W139">
        <f t="shared" si="155"/>
        <v>0.18282715305859074</v>
      </c>
      <c r="X139">
        <f t="shared" si="156"/>
        <v>1.0007247100639673</v>
      </c>
      <c r="Y139">
        <f t="shared" si="157"/>
        <v>243.79575199994724</v>
      </c>
      <c r="Z139">
        <f t="shared" si="158"/>
        <v>-5.3967722940006064</v>
      </c>
    </row>
    <row r="140" spans="2:26" x14ac:dyDescent="0.2">
      <c r="B140">
        <v>1800</v>
      </c>
      <c r="C140">
        <v>2000000</v>
      </c>
      <c r="D140">
        <v>867.84588499999995</v>
      </c>
      <c r="E140">
        <v>-1016073.296508</v>
      </c>
      <c r="F140">
        <v>4969192.7800850002</v>
      </c>
      <c r="G140">
        <v>-1.709E-3</v>
      </c>
      <c r="I140">
        <f t="shared" si="150"/>
        <v>1847.2893709419295</v>
      </c>
      <c r="J140">
        <f t="shared" si="151"/>
        <v>7.7432676589520771E-2</v>
      </c>
      <c r="K140">
        <f t="shared" si="152"/>
        <v>0.99812044257346266</v>
      </c>
      <c r="L140">
        <f t="shared" si="153"/>
        <v>-49.986199000035413</v>
      </c>
      <c r="O140">
        <v>4500</v>
      </c>
      <c r="P140">
        <v>2000000</v>
      </c>
      <c r="Q140">
        <v>868.433853</v>
      </c>
      <c r="R140">
        <v>-1015709.742754</v>
      </c>
      <c r="S140">
        <v>4985338.3789900001</v>
      </c>
      <c r="T140">
        <v>-8.2609999999999992E-3</v>
      </c>
      <c r="V140">
        <f t="shared" si="154"/>
        <v>2210.8431249419227</v>
      </c>
      <c r="W140">
        <f t="shared" si="155"/>
        <v>0.19358169147380194</v>
      </c>
      <c r="X140">
        <f t="shared" si="156"/>
        <v>1.0013634747997948</v>
      </c>
      <c r="Y140">
        <f t="shared" si="157"/>
        <v>313.56755499995779</v>
      </c>
      <c r="Z140">
        <f t="shared" si="158"/>
        <v>-5.3437991060003407</v>
      </c>
    </row>
    <row r="141" spans="2:26" x14ac:dyDescent="0.2">
      <c r="B141">
        <v>1900</v>
      </c>
      <c r="C141">
        <v>2100000</v>
      </c>
      <c r="D141">
        <v>867.90384900000004</v>
      </c>
      <c r="E141">
        <v>-1016074.891079</v>
      </c>
      <c r="F141">
        <v>4969408.9155890001</v>
      </c>
      <c r="G141">
        <v>-7.5100000000000002E-3</v>
      </c>
      <c r="I141">
        <f t="shared" si="150"/>
        <v>1845.6947999419644</v>
      </c>
      <c r="J141">
        <f t="shared" si="151"/>
        <v>8.1734491955605268E-2</v>
      </c>
      <c r="K141">
        <f t="shared" si="152"/>
        <v>0.99816385591531831</v>
      </c>
      <c r="L141">
        <f t="shared" si="153"/>
        <v>-51.580770000000484</v>
      </c>
      <c r="O141">
        <v>4750</v>
      </c>
      <c r="P141">
        <v>2100000</v>
      </c>
      <c r="Q141">
        <v>868.44708200000002</v>
      </c>
      <c r="R141">
        <v>-1015635.865079</v>
      </c>
      <c r="S141">
        <v>4987599.3652090002</v>
      </c>
      <c r="T141">
        <v>-3.5212E-2</v>
      </c>
      <c r="V141">
        <f t="shared" ref="V141:V145" si="159">R141-(250000-$O$97)/250000*$R$98</f>
        <v>2284.7207999419188</v>
      </c>
      <c r="W141">
        <f t="shared" ref="W141:W145" si="160">O141/$O$97</f>
        <v>0.20433622988901318</v>
      </c>
      <c r="X141">
        <f t="shared" ref="X141:X145" si="161">S141/$S$98</f>
        <v>1.0018176203049973</v>
      </c>
      <c r="Y141">
        <f t="shared" si="157"/>
        <v>387.44522999995388</v>
      </c>
      <c r="Z141">
        <f>((Y141-Y140)-(O141-O140)*$C$16)/(O141-O140)</f>
        <v>-5.3273756180003984</v>
      </c>
    </row>
    <row r="142" spans="2:26" x14ac:dyDescent="0.2">
      <c r="B142">
        <v>2000</v>
      </c>
      <c r="C142">
        <v>2200000</v>
      </c>
      <c r="D142">
        <v>867.94393200000002</v>
      </c>
      <c r="E142">
        <v>-1016058.0913260001</v>
      </c>
      <c r="F142">
        <v>4969788.9395859996</v>
      </c>
      <c r="G142">
        <v>-3.3147999999999997E-2</v>
      </c>
      <c r="I142">
        <f t="shared" si="150"/>
        <v>1862.4945529418765</v>
      </c>
      <c r="J142">
        <f t="shared" si="151"/>
        <v>8.6036307321689751E-2</v>
      </c>
      <c r="K142">
        <f t="shared" si="152"/>
        <v>0.99824018817628302</v>
      </c>
      <c r="L142">
        <f t="shared" si="153"/>
        <v>-34.781017000088468</v>
      </c>
      <c r="O142">
        <v>5000</v>
      </c>
      <c r="P142">
        <v>2200000</v>
      </c>
      <c r="Q142">
        <v>868.47309499999994</v>
      </c>
      <c r="R142">
        <v>-1015552.221366</v>
      </c>
      <c r="S142">
        <v>4989740.1076619998</v>
      </c>
      <c r="T142">
        <v>-2.4424999999999999E-2</v>
      </c>
      <c r="V142">
        <f t="shared" si="159"/>
        <v>2368.3645129419165</v>
      </c>
      <c r="W142">
        <f t="shared" si="160"/>
        <v>0.21509076830422438</v>
      </c>
      <c r="X142">
        <f t="shared" si="161"/>
        <v>1.0022476134445646</v>
      </c>
      <c r="Y142">
        <f t="shared" si="157"/>
        <v>471.08894299995154</v>
      </c>
      <c r="Z142">
        <f t="shared" si="158"/>
        <v>-5.2883114660003923</v>
      </c>
    </row>
    <row r="143" spans="2:26" x14ac:dyDescent="0.2">
      <c r="B143">
        <v>2100</v>
      </c>
      <c r="C143">
        <v>2300000</v>
      </c>
      <c r="D143">
        <v>867.94359999999995</v>
      </c>
      <c r="E143">
        <v>-1016068.214212</v>
      </c>
      <c r="F143">
        <v>4969389.9752359996</v>
      </c>
      <c r="G143">
        <v>-7.7289999999999998E-3</v>
      </c>
      <c r="I143">
        <f t="shared" si="150"/>
        <v>1852.3716669419082</v>
      </c>
      <c r="J143">
        <f t="shared" si="151"/>
        <v>9.0338122687774247E-2</v>
      </c>
      <c r="K143">
        <f t="shared" si="152"/>
        <v>0.99816005152407083</v>
      </c>
      <c r="L143">
        <f t="shared" si="153"/>
        <v>-44.903903000056744</v>
      </c>
      <c r="O143">
        <v>5250</v>
      </c>
      <c r="P143">
        <v>2300000</v>
      </c>
      <c r="Q143">
        <v>868.47202000000004</v>
      </c>
      <c r="R143">
        <v>-1015514.312794</v>
      </c>
      <c r="S143">
        <v>4991541.7538240002</v>
      </c>
      <c r="T143">
        <v>-8.1060000000000004E-3</v>
      </c>
      <c r="V143">
        <f t="shared" si="159"/>
        <v>2406.2730849419022</v>
      </c>
      <c r="W143">
        <f t="shared" si="160"/>
        <v>0.22584530671943559</v>
      </c>
      <c r="X143">
        <f t="shared" si="161"/>
        <v>1.0026094951312208</v>
      </c>
      <c r="Y143">
        <f t="shared" si="157"/>
        <v>508.99751499993727</v>
      </c>
      <c r="Z143">
        <f t="shared" si="158"/>
        <v>-5.4712520300004401</v>
      </c>
    </row>
    <row r="144" spans="2:26" x14ac:dyDescent="0.2">
      <c r="B144">
        <v>2200</v>
      </c>
      <c r="C144">
        <v>2400000</v>
      </c>
      <c r="D144">
        <v>867.86611100000005</v>
      </c>
      <c r="E144">
        <v>-1016087.6087400001</v>
      </c>
      <c r="F144">
        <v>4968627.3224219996</v>
      </c>
      <c r="G144">
        <v>-3.2402E-2</v>
      </c>
      <c r="I144">
        <f t="shared" si="150"/>
        <v>1832.9771389418747</v>
      </c>
      <c r="J144">
        <f t="shared" si="151"/>
        <v>9.463993805385873E-2</v>
      </c>
      <c r="K144">
        <f t="shared" si="152"/>
        <v>0.99800686379360282</v>
      </c>
      <c r="L144">
        <f t="shared" si="153"/>
        <v>-64.298431000090204</v>
      </c>
      <c r="O144">
        <v>5500</v>
      </c>
      <c r="P144">
        <v>2400000</v>
      </c>
      <c r="Q144">
        <v>868.46702300000004</v>
      </c>
      <c r="R144">
        <v>-1015422.603583</v>
      </c>
      <c r="S144">
        <v>4994207.7075420003</v>
      </c>
      <c r="T144">
        <v>-7.515E-3</v>
      </c>
      <c r="V144">
        <f t="shared" si="159"/>
        <v>2497.9822959419107</v>
      </c>
      <c r="W144">
        <f t="shared" si="160"/>
        <v>0.23659984513464682</v>
      </c>
      <c r="X144">
        <f t="shared" si="161"/>
        <v>1.0031449830912682</v>
      </c>
      <c r="Y144">
        <f t="shared" si="157"/>
        <v>600.70672599994577</v>
      </c>
      <c r="Z144">
        <f t="shared" si="158"/>
        <v>-5.2560494740003483</v>
      </c>
    </row>
    <row r="145" spans="2:30" x14ac:dyDescent="0.2">
      <c r="B145">
        <v>2300</v>
      </c>
      <c r="C145">
        <v>2500000</v>
      </c>
      <c r="D145">
        <v>867.88643000000002</v>
      </c>
      <c r="E145">
        <v>-1016074.980176</v>
      </c>
      <c r="F145">
        <v>4969608.1426090002</v>
      </c>
      <c r="G145">
        <v>-2.5820000000000001E-3</v>
      </c>
      <c r="I145">
        <f t="shared" si="150"/>
        <v>1845.605702941888</v>
      </c>
      <c r="J145">
        <f t="shared" si="151"/>
        <v>9.8941753419943212E-2</v>
      </c>
      <c r="K145">
        <f t="shared" si="152"/>
        <v>0.99820387299056079</v>
      </c>
      <c r="L145">
        <f t="shared" si="153"/>
        <v>-51.66986700007692</v>
      </c>
      <c r="O145">
        <v>5750</v>
      </c>
      <c r="P145">
        <v>2500000</v>
      </c>
      <c r="Q145">
        <v>868.43383900000003</v>
      </c>
      <c r="R145">
        <v>-1015336.814827</v>
      </c>
      <c r="S145">
        <v>4997415.8433309998</v>
      </c>
      <c r="T145">
        <v>-4.2009999999999999E-3</v>
      </c>
      <c r="V145">
        <f t="shared" si="159"/>
        <v>2583.7710519419052</v>
      </c>
      <c r="W145">
        <f t="shared" si="160"/>
        <v>0.24735438354985803</v>
      </c>
      <c r="X145">
        <f t="shared" si="161"/>
        <v>1.003789374656511</v>
      </c>
      <c r="Y145">
        <f t="shared" si="157"/>
        <v>686.49548199994024</v>
      </c>
      <c r="Z145">
        <f t="shared" si="158"/>
        <v>-5.2797312940004053</v>
      </c>
    </row>
    <row r="146" spans="2:30" x14ac:dyDescent="0.2">
      <c r="B146">
        <v>2400</v>
      </c>
      <c r="C146">
        <v>2600000</v>
      </c>
      <c r="D146">
        <v>867.93126400000006</v>
      </c>
      <c r="E146">
        <v>-1016057.716291</v>
      </c>
      <c r="F146">
        <v>4969930.0828189999</v>
      </c>
      <c r="G146">
        <v>-2.6234E-2</v>
      </c>
      <c r="I146">
        <f t="shared" si="150"/>
        <v>1862.8695879419101</v>
      </c>
      <c r="J146">
        <f t="shared" si="151"/>
        <v>0.10324356878602771</v>
      </c>
      <c r="K146">
        <f t="shared" si="152"/>
        <v>0.9982685384441079</v>
      </c>
      <c r="L146">
        <f t="shared" si="153"/>
        <v>-34.405982000054792</v>
      </c>
      <c r="O146">
        <v>6000</v>
      </c>
      <c r="P146">
        <v>2600000</v>
      </c>
      <c r="Q146">
        <v>868.42872699999998</v>
      </c>
      <c r="R146">
        <v>-1015204.184601</v>
      </c>
      <c r="S146">
        <v>5001575.9487669999</v>
      </c>
      <c r="T146">
        <v>3.21E-4</v>
      </c>
      <c r="V146">
        <f t="shared" ref="V146" si="162">R146-(250000-$O$97)/250000*$R$98</f>
        <v>2716.4012779418845</v>
      </c>
      <c r="W146">
        <f t="shared" ref="W146" si="163">O146/$O$97</f>
        <v>0.25810892196506924</v>
      </c>
      <c r="X146">
        <f t="shared" ref="X146" si="164">S146/$S$98</f>
        <v>1.0046249804505896</v>
      </c>
      <c r="Y146">
        <f>R146-$R$122</f>
        <v>819.12570799991954</v>
      </c>
      <c r="Z146">
        <f>((Y146-Y145)-(O146-O145)*$C$16)/(O146-O145)</f>
        <v>-5.0923654140004659</v>
      </c>
    </row>
    <row r="147" spans="2:30" x14ac:dyDescent="0.2">
      <c r="B147">
        <v>2500</v>
      </c>
      <c r="C147">
        <v>2700000</v>
      </c>
      <c r="D147">
        <v>867.86004000000003</v>
      </c>
      <c r="E147">
        <v>-1016050.7587839999</v>
      </c>
      <c r="F147">
        <v>4970420.3978350004</v>
      </c>
      <c r="G147">
        <v>-6.3839999999999999E-3</v>
      </c>
      <c r="I147">
        <f t="shared" si="150"/>
        <v>1869.8270949419821</v>
      </c>
      <c r="J147">
        <f t="shared" si="151"/>
        <v>0.10754538415211219</v>
      </c>
      <c r="K147">
        <f t="shared" si="152"/>
        <v>0.99836702394515986</v>
      </c>
      <c r="L147">
        <f t="shared" si="153"/>
        <v>-27.448474999982864</v>
      </c>
    </row>
    <row r="148" spans="2:30" x14ac:dyDescent="0.2">
      <c r="B148">
        <v>2600</v>
      </c>
      <c r="C148">
        <v>2800000</v>
      </c>
      <c r="D148">
        <v>867.89950399999998</v>
      </c>
      <c r="E148">
        <v>-1016051.663913</v>
      </c>
      <c r="F148">
        <v>4971401.5537449997</v>
      </c>
      <c r="G148">
        <v>-5.0478000000000002E-2</v>
      </c>
      <c r="I148">
        <f t="shared" si="150"/>
        <v>1868.9219659419032</v>
      </c>
      <c r="J148">
        <f t="shared" si="151"/>
        <v>0.11184719951819667</v>
      </c>
      <c r="K148">
        <f t="shared" si="152"/>
        <v>0.99856410057600564</v>
      </c>
      <c r="L148">
        <f t="shared" si="153"/>
        <v>-28.35360400006175</v>
      </c>
    </row>
    <row r="149" spans="2:30" x14ac:dyDescent="0.2">
      <c r="B149">
        <v>2700</v>
      </c>
      <c r="C149">
        <v>2900000</v>
      </c>
      <c r="D149">
        <v>867.89968699999997</v>
      </c>
      <c r="E149">
        <v>-1016048.416827</v>
      </c>
      <c r="F149">
        <v>4971838.1853379998</v>
      </c>
      <c r="G149">
        <v>-1.0916E-2</v>
      </c>
      <c r="I149">
        <f t="shared" si="150"/>
        <v>1872.1690519419499</v>
      </c>
      <c r="J149">
        <f t="shared" si="151"/>
        <v>0.11614901488428117</v>
      </c>
      <c r="K149">
        <f t="shared" si="152"/>
        <v>0.99865180313417434</v>
      </c>
      <c r="L149">
        <f t="shared" si="153"/>
        <v>-25.106518000015058</v>
      </c>
      <c r="AB149">
        <v>356</v>
      </c>
      <c r="AC149">
        <v>2.8089887640449437E-2</v>
      </c>
      <c r="AD149">
        <v>-5.5945367180014731</v>
      </c>
    </row>
    <row r="150" spans="2:30" x14ac:dyDescent="0.2">
      <c r="B150">
        <v>2800</v>
      </c>
      <c r="C150">
        <v>3000000</v>
      </c>
      <c r="D150">
        <v>867.88171699999998</v>
      </c>
      <c r="E150">
        <v>-1016032.191554</v>
      </c>
      <c r="F150">
        <v>4972534.6114680003</v>
      </c>
      <c r="G150">
        <v>-2.6557999999999998E-2</v>
      </c>
      <c r="I150">
        <f t="shared" si="150"/>
        <v>1888.3943249419099</v>
      </c>
      <c r="J150">
        <f t="shared" si="151"/>
        <v>0.12045083025036565</v>
      </c>
      <c r="K150">
        <f t="shared" si="152"/>
        <v>0.99879168846120003</v>
      </c>
      <c r="L150">
        <f t="shared" si="153"/>
        <v>-8.8812450000550598</v>
      </c>
      <c r="AC150">
        <v>5.6179775280898875E-2</v>
      </c>
      <c r="AD150">
        <v>-6.2640090179993422</v>
      </c>
    </row>
    <row r="151" spans="2:30" x14ac:dyDescent="0.2">
      <c r="B151">
        <v>2900</v>
      </c>
      <c r="C151">
        <v>3100000</v>
      </c>
      <c r="D151">
        <v>867.90790200000004</v>
      </c>
      <c r="E151">
        <v>-1016007.946342</v>
      </c>
      <c r="F151">
        <v>4973295.2859469997</v>
      </c>
      <c r="G151">
        <v>-1.7316000000000002E-2</v>
      </c>
      <c r="I151">
        <f t="shared" si="150"/>
        <v>1912.6395369418897</v>
      </c>
      <c r="J151">
        <f t="shared" si="151"/>
        <v>0.12475264561645014</v>
      </c>
      <c r="K151">
        <f t="shared" si="152"/>
        <v>0.99894447881996329</v>
      </c>
      <c r="L151">
        <f t="shared" si="153"/>
        <v>15.363966999924742</v>
      </c>
      <c r="AC151">
        <v>8.4269662921348312E-2</v>
      </c>
      <c r="AD151">
        <v>-5.0869771180005046</v>
      </c>
    </row>
    <row r="152" spans="2:30" x14ac:dyDescent="0.2">
      <c r="B152">
        <v>3000</v>
      </c>
      <c r="C152">
        <v>3200000</v>
      </c>
      <c r="D152">
        <v>867.88340600000004</v>
      </c>
      <c r="E152">
        <v>-1016024.860435</v>
      </c>
      <c r="F152">
        <v>4973177.9741080003</v>
      </c>
      <c r="G152">
        <v>7.6900000000000004E-4</v>
      </c>
      <c r="I152">
        <f t="shared" si="150"/>
        <v>1895.7254439418903</v>
      </c>
      <c r="J152">
        <f t="shared" si="151"/>
        <v>0.12905446098253462</v>
      </c>
      <c r="K152">
        <f t="shared" si="152"/>
        <v>0.99892091536613026</v>
      </c>
      <c r="L152">
        <f t="shared" si="153"/>
        <v>-1.5501260000746697</v>
      </c>
      <c r="AC152">
        <v>0.11235955056179775</v>
      </c>
      <c r="AD152">
        <v>-5.4077838180004623</v>
      </c>
    </row>
    <row r="153" spans="2:30" x14ac:dyDescent="0.2">
      <c r="AC153">
        <v>0.1404494382022472</v>
      </c>
      <c r="AD153">
        <v>-4.7931975180006701</v>
      </c>
    </row>
    <row r="154" spans="2:30" x14ac:dyDescent="0.2">
      <c r="B154" t="s">
        <v>35</v>
      </c>
      <c r="D154" t="s">
        <v>36</v>
      </c>
      <c r="F154" t="s">
        <v>41</v>
      </c>
      <c r="AC154">
        <v>0.16853932584269662</v>
      </c>
      <c r="AD154">
        <v>-5.4509078180009967</v>
      </c>
    </row>
    <row r="155" spans="2:30" x14ac:dyDescent="0.2">
      <c r="B155">
        <v>541</v>
      </c>
      <c r="I155" t="s">
        <v>8</v>
      </c>
      <c r="J155" t="s">
        <v>39</v>
      </c>
      <c r="K155" t="s">
        <v>40</v>
      </c>
      <c r="L155" t="s">
        <v>20</v>
      </c>
      <c r="O155" t="s">
        <v>35</v>
      </c>
      <c r="Q155" t="s">
        <v>36</v>
      </c>
      <c r="S155" t="s">
        <v>42</v>
      </c>
      <c r="AC155">
        <v>0.19662921348314608</v>
      </c>
      <c r="AD155">
        <v>-5.598619917999895</v>
      </c>
    </row>
    <row r="156" spans="2:30" x14ac:dyDescent="0.2">
      <c r="B156" t="s">
        <v>5</v>
      </c>
      <c r="C156">
        <v>100000</v>
      </c>
      <c r="D156">
        <v>867.55269099999998</v>
      </c>
      <c r="E156">
        <v>-71769.584839999996</v>
      </c>
      <c r="F156">
        <v>318827.67450299999</v>
      </c>
      <c r="G156">
        <v>-0.30180400000000002</v>
      </c>
      <c r="O156">
        <v>356</v>
      </c>
      <c r="V156" t="s">
        <v>8</v>
      </c>
      <c r="W156" t="s">
        <v>39</v>
      </c>
      <c r="X156" t="s">
        <v>40</v>
      </c>
      <c r="Y156" t="s">
        <v>20</v>
      </c>
      <c r="AC156">
        <v>0.2247191011235955</v>
      </c>
      <c r="AD156">
        <v>-4.5780136180008411</v>
      </c>
    </row>
    <row r="157" spans="2:30" x14ac:dyDescent="0.2">
      <c r="B157">
        <v>0</v>
      </c>
      <c r="C157">
        <v>200000</v>
      </c>
      <c r="D157">
        <v>867.44062799999995</v>
      </c>
      <c r="E157">
        <v>-69156.268809000001</v>
      </c>
      <c r="F157">
        <v>318133.60577999998</v>
      </c>
      <c r="G157">
        <v>-0.193221</v>
      </c>
      <c r="I157">
        <f>E157-(16000-$B$74)/16000*$E$75</f>
        <v>186.60694359749323</v>
      </c>
      <c r="J157">
        <f>B157/$B$74</f>
        <v>0</v>
      </c>
      <c r="K157">
        <f>F157/$F$75</f>
        <v>0.99782305998347876</v>
      </c>
      <c r="L157">
        <f>E157-$E$76</f>
        <v>0</v>
      </c>
      <c r="O157" t="s">
        <v>5</v>
      </c>
      <c r="P157">
        <v>100000</v>
      </c>
      <c r="Q157">
        <v>867.55269099999998</v>
      </c>
      <c r="R157">
        <v>-71769.584839999996</v>
      </c>
      <c r="S157">
        <v>318827.67450299999</v>
      </c>
      <c r="T157">
        <v>-0.30180400000000002</v>
      </c>
      <c r="AC157">
        <v>0.25280898876404495</v>
      </c>
      <c r="AD157">
        <v>-5.0439234179997587</v>
      </c>
    </row>
    <row r="158" spans="2:30" x14ac:dyDescent="0.2">
      <c r="B158">
        <v>10</v>
      </c>
      <c r="C158">
        <v>300000</v>
      </c>
      <c r="D158">
        <v>868.10862099999997</v>
      </c>
      <c r="E158">
        <v>-69156.477167000005</v>
      </c>
      <c r="F158">
        <v>318144.01302100002</v>
      </c>
      <c r="G158">
        <v>-0.27376299999999998</v>
      </c>
      <c r="I158">
        <f t="shared" ref="I158:I175" si="165">E158-(16000-$B$74)/16000*$E$75</f>
        <v>186.39858559748973</v>
      </c>
      <c r="J158">
        <f t="shared" ref="J158:J175" si="166">B158/$B$74</f>
        <v>1.8484288354898338E-2</v>
      </c>
      <c r="K158">
        <f t="shared" ref="K158:K175" si="167">F158/$F$75</f>
        <v>0.99785570219691344</v>
      </c>
      <c r="L158">
        <f t="shared" ref="L158:L175" si="168">E158-$E$76</f>
        <v>-0.20835800000349991</v>
      </c>
      <c r="M158">
        <f>((L158-L157)-(B158-B157)*$C$16)/(B158-B157)</f>
        <v>-5.6437221180007331</v>
      </c>
      <c r="O158">
        <v>0</v>
      </c>
      <c r="P158">
        <v>200000</v>
      </c>
      <c r="Q158">
        <v>867.54548799999998</v>
      </c>
      <c r="R158">
        <v>-70015.626705999995</v>
      </c>
      <c r="S158">
        <v>318260.53587899997</v>
      </c>
      <c r="T158">
        <v>-0.33195400000000003</v>
      </c>
      <c r="V158">
        <f t="shared" ref="V158:V176" si="169">R158-(16000-$O$74)/16000*$E$75</f>
        <v>157.08487130999856</v>
      </c>
      <c r="W158">
        <f>O158/$O$74</f>
        <v>0</v>
      </c>
      <c r="X158">
        <f>S158/$S$75</f>
        <v>0.99822117504421759</v>
      </c>
      <c r="Y158">
        <f>R158-$R$76</f>
        <v>0</v>
      </c>
      <c r="AC158">
        <v>0.2808988764044944</v>
      </c>
      <c r="AD158">
        <v>-4.6869705179997254</v>
      </c>
    </row>
    <row r="159" spans="2:30" x14ac:dyDescent="0.2">
      <c r="B159">
        <v>20</v>
      </c>
      <c r="C159">
        <v>400000</v>
      </c>
      <c r="D159">
        <v>868.05891599999995</v>
      </c>
      <c r="E159">
        <v>-69153.667648000002</v>
      </c>
      <c r="F159">
        <v>318141.181667</v>
      </c>
      <c r="G159">
        <v>-0.28795100000000001</v>
      </c>
      <c r="I159">
        <f t="shared" si="165"/>
        <v>189.20810459749191</v>
      </c>
      <c r="J159">
        <f t="shared" si="166"/>
        <v>3.6968576709796676E-2</v>
      </c>
      <c r="K159">
        <f t="shared" si="167"/>
        <v>0.99784682168174355</v>
      </c>
      <c r="L159">
        <f t="shared" si="168"/>
        <v>2.6011609999986831</v>
      </c>
      <c r="M159">
        <f t="shared" ref="M159:M175" si="170">((L159-L158)-(B159-B158)*$C$16)/(B159-B158)</f>
        <v>-5.3419344180001644</v>
      </c>
      <c r="O159">
        <v>10</v>
      </c>
      <c r="P159">
        <v>300000</v>
      </c>
      <c r="Q159">
        <v>868.09313299999997</v>
      </c>
      <c r="R159">
        <v>-70015.343210000006</v>
      </c>
      <c r="S159">
        <v>317964.83548800001</v>
      </c>
      <c r="T159">
        <v>-0.37271900000000002</v>
      </c>
      <c r="V159">
        <f t="shared" si="169"/>
        <v>157.36836730998766</v>
      </c>
      <c r="W159">
        <f t="shared" ref="W159:W176" si="171">O159/$O$74</f>
        <v>2.8089887640449437E-2</v>
      </c>
      <c r="X159">
        <f t="shared" ref="X159:X176" si="172">S159/$S$75</f>
        <v>0.99729371355123109</v>
      </c>
      <c r="Y159">
        <f t="shared" ref="Y159:Y176" si="173">R159-$R$76</f>
        <v>0.2834959999890998</v>
      </c>
      <c r="Z159">
        <f>((Y159-Y158)-(O159-O158)*$C$16)/(O159-O158)</f>
        <v>-5.5945367180014731</v>
      </c>
      <c r="AC159">
        <v>0.3089887640449438</v>
      </c>
      <c r="AD159">
        <v>-4.3990028180007359</v>
      </c>
    </row>
    <row r="160" spans="2:30" x14ac:dyDescent="0.2">
      <c r="B160">
        <v>30</v>
      </c>
      <c r="C160">
        <v>500000</v>
      </c>
      <c r="D160">
        <v>868.03146200000003</v>
      </c>
      <c r="E160">
        <v>-69153.482004999998</v>
      </c>
      <c r="F160">
        <v>318211.11981300003</v>
      </c>
      <c r="G160">
        <v>-0.25553100000000001</v>
      </c>
      <c r="I160">
        <f t="shared" si="165"/>
        <v>189.39374759749626</v>
      </c>
      <c r="J160">
        <f t="shared" si="166"/>
        <v>5.545286506469501E-2</v>
      </c>
      <c r="K160">
        <f t="shared" si="167"/>
        <v>0.99806618201835495</v>
      </c>
      <c r="L160">
        <f t="shared" si="168"/>
        <v>2.7868040000030305</v>
      </c>
      <c r="M160">
        <f t="shared" si="170"/>
        <v>-5.604322017999948</v>
      </c>
      <c r="O160">
        <v>20</v>
      </c>
      <c r="P160">
        <v>400000</v>
      </c>
      <c r="Q160">
        <v>868.01299400000005</v>
      </c>
      <c r="R160">
        <v>-70021.754436999996</v>
      </c>
      <c r="S160">
        <v>318147.06813500001</v>
      </c>
      <c r="T160">
        <v>-0.25862400000000002</v>
      </c>
      <c r="V160">
        <f t="shared" si="169"/>
        <v>150.95714030999807</v>
      </c>
      <c r="W160">
        <f t="shared" si="171"/>
        <v>5.6179775280898875E-2</v>
      </c>
      <c r="X160">
        <f t="shared" si="172"/>
        <v>0.9978652845332171</v>
      </c>
      <c r="Y160">
        <f t="shared" si="173"/>
        <v>-6.1277310000004945</v>
      </c>
      <c r="Z160">
        <f t="shared" ref="Z160:Z176" si="174">((Y160-Y159)-(O160-O159)*$C$16)/(O160-O159)</f>
        <v>-6.2640090179993422</v>
      </c>
      <c r="AC160">
        <v>0.33707865168539325</v>
      </c>
      <c r="AD160">
        <v>-4.5261634180002144</v>
      </c>
    </row>
    <row r="161" spans="2:30" x14ac:dyDescent="0.2">
      <c r="B161">
        <v>40</v>
      </c>
      <c r="C161">
        <v>600000</v>
      </c>
      <c r="D161">
        <v>868.09021600000005</v>
      </c>
      <c r="E161">
        <v>-69155.021248999998</v>
      </c>
      <c r="F161">
        <v>318240.53250899998</v>
      </c>
      <c r="G161">
        <v>-0.27554099999999998</v>
      </c>
      <c r="I161">
        <f t="shared" si="165"/>
        <v>187.85450359749666</v>
      </c>
      <c r="J161">
        <f t="shared" si="166"/>
        <v>7.3937153419593352E-2</v>
      </c>
      <c r="K161">
        <f t="shared" si="167"/>
        <v>0.99815843466250143</v>
      </c>
      <c r="L161">
        <f t="shared" si="168"/>
        <v>1.2475600000034319</v>
      </c>
      <c r="M161">
        <f>((L161-L160)-(B161-B160)*$C$16)/(B161-B160)</f>
        <v>-5.776810718000343</v>
      </c>
      <c r="O161">
        <v>30</v>
      </c>
      <c r="P161">
        <v>500000</v>
      </c>
      <c r="Q161">
        <v>868.14127699999995</v>
      </c>
      <c r="R161">
        <v>-70016.395344999997</v>
      </c>
      <c r="S161">
        <v>318189.09191999998</v>
      </c>
      <c r="T161">
        <v>-0.33902599999999999</v>
      </c>
      <c r="V161">
        <f t="shared" si="169"/>
        <v>156.31623230999685</v>
      </c>
      <c r="W161">
        <f t="shared" si="171"/>
        <v>8.4269662921348312E-2</v>
      </c>
      <c r="X161">
        <f t="shared" si="172"/>
        <v>0.99799709173930573</v>
      </c>
      <c r="Y161">
        <f t="shared" si="173"/>
        <v>-0.7686390000017127</v>
      </c>
      <c r="Z161">
        <f>((Y161-Y160)-(O161-O160)*$C$16)/(O161-O160)</f>
        <v>-5.0869771180005046</v>
      </c>
      <c r="AC161">
        <v>0.3651685393258427</v>
      </c>
      <c r="AD161">
        <v>-4.7918653180007826</v>
      </c>
    </row>
    <row r="162" spans="2:30" x14ac:dyDescent="0.2">
      <c r="B162">
        <v>50</v>
      </c>
      <c r="C162">
        <v>700000</v>
      </c>
      <c r="D162">
        <v>867.94741799999997</v>
      </c>
      <c r="E162">
        <v>-69148.241150999995</v>
      </c>
      <c r="F162">
        <v>318159.75354399998</v>
      </c>
      <c r="G162">
        <v>-0.26317000000000002</v>
      </c>
      <c r="I162">
        <f t="shared" si="165"/>
        <v>194.63460159749957</v>
      </c>
      <c r="J162">
        <f t="shared" si="166"/>
        <v>9.2421441774491686E-2</v>
      </c>
      <c r="K162">
        <f t="shared" si="167"/>
        <v>0.9979050721991396</v>
      </c>
      <c r="L162">
        <f t="shared" si="168"/>
        <v>8.0276580000063404</v>
      </c>
      <c r="M162">
        <f t="shared" si="170"/>
        <v>-4.9448765180000915</v>
      </c>
      <c r="O162">
        <v>40</v>
      </c>
      <c r="P162">
        <v>600000</v>
      </c>
      <c r="Q162">
        <v>868.07272499999999</v>
      </c>
      <c r="R162">
        <v>-70014.244319999998</v>
      </c>
      <c r="S162">
        <v>318481.191253</v>
      </c>
      <c r="T162">
        <v>-0.30179499999999998</v>
      </c>
      <c r="V162">
        <f t="shared" si="169"/>
        <v>158.46725730999606</v>
      </c>
      <c r="W162">
        <f t="shared" si="171"/>
        <v>0.11235955056179775</v>
      </c>
      <c r="X162">
        <f t="shared" si="172"/>
        <v>0.99891325854777158</v>
      </c>
      <c r="Y162">
        <f t="shared" si="173"/>
        <v>1.3823859999974957</v>
      </c>
      <c r="Z162">
        <f t="shared" si="174"/>
        <v>-5.4077838180004623</v>
      </c>
      <c r="AC162">
        <v>0.39325842696629215</v>
      </c>
      <c r="AD162">
        <v>-4.0907993180007907</v>
      </c>
    </row>
    <row r="163" spans="2:30" x14ac:dyDescent="0.2">
      <c r="B163">
        <v>60</v>
      </c>
      <c r="C163">
        <v>800000</v>
      </c>
      <c r="D163">
        <v>868.14487799999995</v>
      </c>
      <c r="E163">
        <v>-69147.137694000005</v>
      </c>
      <c r="F163">
        <v>318401.928908</v>
      </c>
      <c r="G163">
        <v>-0.24757599999999999</v>
      </c>
      <c r="I163">
        <f t="shared" si="165"/>
        <v>195.73805859748973</v>
      </c>
      <c r="J163">
        <f t="shared" si="166"/>
        <v>0.11090573012939002</v>
      </c>
      <c r="K163">
        <f t="shared" si="167"/>
        <v>0.99866465294876405</v>
      </c>
      <c r="L163">
        <f t="shared" si="168"/>
        <v>9.1311149999964982</v>
      </c>
      <c r="M163">
        <f t="shared" si="170"/>
        <v>-5.512540618001367</v>
      </c>
      <c r="O163">
        <v>50</v>
      </c>
      <c r="P163">
        <v>700000</v>
      </c>
      <c r="Q163">
        <v>868.00606300000004</v>
      </c>
      <c r="R163">
        <v>-70005.947432000001</v>
      </c>
      <c r="S163">
        <v>318593.47403300001</v>
      </c>
      <c r="T163">
        <v>-0.30319299999999999</v>
      </c>
      <c r="V163">
        <f t="shared" si="169"/>
        <v>166.76414530999318</v>
      </c>
      <c r="W163">
        <f t="shared" si="171"/>
        <v>0.1404494382022472</v>
      </c>
      <c r="X163">
        <f t="shared" si="172"/>
        <v>0.99926543243034016</v>
      </c>
      <c r="Y163">
        <f t="shared" si="173"/>
        <v>9.6792739999946207</v>
      </c>
      <c r="Z163">
        <f t="shared" si="174"/>
        <v>-4.7931975180006701</v>
      </c>
      <c r="AC163">
        <v>0.42134831460674155</v>
      </c>
      <c r="AD163">
        <v>-3.98313021799986</v>
      </c>
    </row>
    <row r="164" spans="2:30" x14ac:dyDescent="0.2">
      <c r="B164">
        <v>70</v>
      </c>
      <c r="C164">
        <v>900000</v>
      </c>
      <c r="D164">
        <v>868.18297800000005</v>
      </c>
      <c r="E164">
        <v>-69143.593062999993</v>
      </c>
      <c r="F164">
        <v>318629.20104100002</v>
      </c>
      <c r="G164">
        <v>-0.29978100000000002</v>
      </c>
      <c r="I164">
        <f t="shared" si="165"/>
        <v>199.2826895975013</v>
      </c>
      <c r="J164">
        <f t="shared" si="166"/>
        <v>0.12939001848428835</v>
      </c>
      <c r="K164">
        <f t="shared" si="167"/>
        <v>0.99937748985463903</v>
      </c>
      <c r="L164">
        <f t="shared" si="168"/>
        <v>12.675746000008075</v>
      </c>
      <c r="M164">
        <f t="shared" si="170"/>
        <v>-5.2684232179992252</v>
      </c>
      <c r="O164">
        <v>60</v>
      </c>
      <c r="P164">
        <v>800000</v>
      </c>
      <c r="Q164">
        <v>868.27792299999999</v>
      </c>
      <c r="R164">
        <v>-70004.227647000007</v>
      </c>
      <c r="S164">
        <v>318732.76880600001</v>
      </c>
      <c r="T164">
        <v>-0.18296100000000001</v>
      </c>
      <c r="V164">
        <f t="shared" si="169"/>
        <v>168.48393030998704</v>
      </c>
      <c r="W164">
        <f t="shared" si="171"/>
        <v>0.16853932584269662</v>
      </c>
      <c r="X164">
        <f t="shared" si="172"/>
        <v>0.99970232917469315</v>
      </c>
      <c r="Y164">
        <f t="shared" si="173"/>
        <v>11.399058999988483</v>
      </c>
      <c r="Z164">
        <f t="shared" si="174"/>
        <v>-5.4509078180009967</v>
      </c>
      <c r="AC164">
        <v>0.449438202247191</v>
      </c>
      <c r="AD164">
        <v>-3.7608525180010473</v>
      </c>
    </row>
    <row r="165" spans="2:30" x14ac:dyDescent="0.2">
      <c r="B165">
        <v>80</v>
      </c>
      <c r="C165">
        <v>1000000</v>
      </c>
      <c r="D165">
        <v>868.07433500000002</v>
      </c>
      <c r="E165">
        <v>-69138.620085999995</v>
      </c>
      <c r="F165">
        <v>318707.70589400001</v>
      </c>
      <c r="G165">
        <v>-0.28833999999999999</v>
      </c>
      <c r="I165">
        <f t="shared" si="165"/>
        <v>204.25566659749893</v>
      </c>
      <c r="J165">
        <f t="shared" si="166"/>
        <v>0.1478743068391867</v>
      </c>
      <c r="K165">
        <f t="shared" si="167"/>
        <v>0.99962371958711871</v>
      </c>
      <c r="L165">
        <f t="shared" si="168"/>
        <v>17.648723000005702</v>
      </c>
      <c r="M165">
        <f t="shared" si="170"/>
        <v>-5.12558861800062</v>
      </c>
      <c r="O165">
        <v>70</v>
      </c>
      <c r="P165">
        <v>900000</v>
      </c>
      <c r="Q165">
        <v>868.15873299999998</v>
      </c>
      <c r="R165">
        <v>-70003.984983000002</v>
      </c>
      <c r="S165">
        <v>318914.28092699999</v>
      </c>
      <c r="T165">
        <v>-0.30138900000000002</v>
      </c>
      <c r="V165">
        <f t="shared" si="169"/>
        <v>168.72659430999192</v>
      </c>
      <c r="W165">
        <f t="shared" si="171"/>
        <v>0.19662921348314608</v>
      </c>
      <c r="X165">
        <f t="shared" si="172"/>
        <v>1.0002716402336622</v>
      </c>
      <c r="Y165">
        <f t="shared" si="173"/>
        <v>11.641722999993362</v>
      </c>
      <c r="Z165">
        <f t="shared" si="174"/>
        <v>-5.598619917999895</v>
      </c>
      <c r="AC165">
        <v>0.47752808988764045</v>
      </c>
      <c r="AD165">
        <v>-3.0680049179994966</v>
      </c>
    </row>
    <row r="166" spans="2:30" x14ac:dyDescent="0.2">
      <c r="B166">
        <v>90</v>
      </c>
      <c r="C166">
        <v>1100000</v>
      </c>
      <c r="D166">
        <v>868.17905399999995</v>
      </c>
      <c r="E166">
        <v>-69133.035902999996</v>
      </c>
      <c r="F166">
        <v>318691.34716900002</v>
      </c>
      <c r="G166">
        <v>-0.18928400000000001</v>
      </c>
      <c r="I166">
        <f t="shared" si="165"/>
        <v>209.83984959749796</v>
      </c>
      <c r="J166">
        <f t="shared" si="166"/>
        <v>0.16635859519408502</v>
      </c>
      <c r="K166">
        <f t="shared" si="167"/>
        <v>0.99957241060013846</v>
      </c>
      <c r="L166">
        <f t="shared" si="168"/>
        <v>23.232906000004732</v>
      </c>
      <c r="M166">
        <f t="shared" si="170"/>
        <v>-5.06446801800048</v>
      </c>
      <c r="O166">
        <v>80</v>
      </c>
      <c r="P166">
        <v>1000000</v>
      </c>
      <c r="Q166">
        <v>868.162059</v>
      </c>
      <c r="R166">
        <v>-69993.536256000007</v>
      </c>
      <c r="S166">
        <v>319052.821513</v>
      </c>
      <c r="T166">
        <v>-0.22347500000000001</v>
      </c>
      <c r="V166">
        <f t="shared" si="169"/>
        <v>179.17532130998734</v>
      </c>
      <c r="W166">
        <f t="shared" si="171"/>
        <v>0.2247191011235955</v>
      </c>
      <c r="X166">
        <f t="shared" si="172"/>
        <v>1.0007061714775889</v>
      </c>
      <c r="Y166">
        <f t="shared" si="173"/>
        <v>22.090449999988778</v>
      </c>
      <c r="Z166">
        <f t="shared" si="174"/>
        <v>-4.5780136180008411</v>
      </c>
      <c r="AC166">
        <v>0.5056179775280899</v>
      </c>
      <c r="AD166">
        <v>-4.621597218001261</v>
      </c>
    </row>
    <row r="167" spans="2:30" x14ac:dyDescent="0.2">
      <c r="B167">
        <v>100</v>
      </c>
      <c r="C167">
        <v>1200000</v>
      </c>
      <c r="D167">
        <v>868.00857099999996</v>
      </c>
      <c r="E167">
        <v>-69134.262520000004</v>
      </c>
      <c r="F167">
        <v>318860.53148300003</v>
      </c>
      <c r="G167">
        <v>-0.196599</v>
      </c>
      <c r="I167">
        <f t="shared" si="165"/>
        <v>208.61323259749042</v>
      </c>
      <c r="J167">
        <f t="shared" si="166"/>
        <v>0.18484288354898337</v>
      </c>
      <c r="K167">
        <f t="shared" si="167"/>
        <v>1.0001030556084922</v>
      </c>
      <c r="L167">
        <f t="shared" si="168"/>
        <v>22.006288999997196</v>
      </c>
      <c r="M167">
        <f t="shared" si="170"/>
        <v>-5.745548018001136</v>
      </c>
      <c r="O167">
        <v>90</v>
      </c>
      <c r="P167">
        <v>1100000</v>
      </c>
      <c r="Q167">
        <v>868.15857900000003</v>
      </c>
      <c r="R167">
        <v>-69987.746627</v>
      </c>
      <c r="S167">
        <v>319271.85332599998</v>
      </c>
      <c r="T167">
        <v>-0.29815799999999998</v>
      </c>
      <c r="V167">
        <f t="shared" si="169"/>
        <v>184.96495030999358</v>
      </c>
      <c r="W167">
        <f t="shared" si="171"/>
        <v>0.25280898876404495</v>
      </c>
      <c r="X167">
        <f t="shared" si="172"/>
        <v>1.0013931626973487</v>
      </c>
      <c r="Y167">
        <f t="shared" si="173"/>
        <v>27.880078999995021</v>
      </c>
      <c r="Z167">
        <f t="shared" si="174"/>
        <v>-5.0439234179997587</v>
      </c>
      <c r="AB167">
        <v>541</v>
      </c>
      <c r="AC167">
        <v>3.6968576709796676E-2</v>
      </c>
      <c r="AD167">
        <v>-5.5146666680004275</v>
      </c>
    </row>
    <row r="168" spans="2:30" x14ac:dyDescent="0.2">
      <c r="B168">
        <v>110</v>
      </c>
      <c r="C168">
        <v>1300000</v>
      </c>
      <c r="D168">
        <v>867.93347800000004</v>
      </c>
      <c r="E168">
        <v>-69129.556752000004</v>
      </c>
      <c r="F168">
        <v>319118.34831899998</v>
      </c>
      <c r="G168">
        <v>-0.259467</v>
      </c>
      <c r="I168">
        <f t="shared" si="165"/>
        <v>213.31900059749023</v>
      </c>
      <c r="J168">
        <f t="shared" si="166"/>
        <v>0.20332717190388169</v>
      </c>
      <c r="K168">
        <f t="shared" si="167"/>
        <v>1.0009116956878135</v>
      </c>
      <c r="L168">
        <f t="shared" si="168"/>
        <v>26.712056999997003</v>
      </c>
      <c r="M168">
        <f t="shared" si="170"/>
        <v>-5.1523095180004024</v>
      </c>
      <c r="O168">
        <v>100</v>
      </c>
      <c r="P168">
        <v>1200000</v>
      </c>
      <c r="Q168">
        <v>868.02700100000004</v>
      </c>
      <c r="R168">
        <v>-69978.387468999994</v>
      </c>
      <c r="S168">
        <v>319717.52859200002</v>
      </c>
      <c r="T168">
        <v>-0.26658399999999999</v>
      </c>
      <c r="V168">
        <f t="shared" si="169"/>
        <v>194.32410831000016</v>
      </c>
      <c r="W168">
        <f t="shared" si="171"/>
        <v>0.2808988764044944</v>
      </c>
      <c r="X168">
        <f t="shared" si="172"/>
        <v>1.0027910189740812</v>
      </c>
      <c r="Y168">
        <f t="shared" si="173"/>
        <v>37.239237000001594</v>
      </c>
      <c r="Z168">
        <f t="shared" si="174"/>
        <v>-4.6869705179997254</v>
      </c>
      <c r="AC168">
        <v>7.3937153419593352E-2</v>
      </c>
      <c r="AD168">
        <v>-5.4997983680004836</v>
      </c>
    </row>
    <row r="169" spans="2:30" x14ac:dyDescent="0.2">
      <c r="B169">
        <v>120</v>
      </c>
      <c r="C169">
        <v>1400000</v>
      </c>
      <c r="D169">
        <v>868.03003699999999</v>
      </c>
      <c r="E169">
        <v>-69119.914697</v>
      </c>
      <c r="F169">
        <v>319317.99154199997</v>
      </c>
      <c r="G169">
        <v>-0.35579100000000002</v>
      </c>
      <c r="I169">
        <f t="shared" si="165"/>
        <v>222.96105559749412</v>
      </c>
      <c r="J169">
        <f t="shared" si="166"/>
        <v>0.22181146025878004</v>
      </c>
      <c r="K169">
        <f t="shared" si="167"/>
        <v>1.0015378747775403</v>
      </c>
      <c r="L169">
        <f t="shared" si="168"/>
        <v>36.354112000000896</v>
      </c>
      <c r="M169">
        <f t="shared" si="170"/>
        <v>-4.6586808179999935</v>
      </c>
      <c r="O169">
        <v>110</v>
      </c>
      <c r="P169">
        <v>1300000</v>
      </c>
      <c r="Q169">
        <v>867.99997299999995</v>
      </c>
      <c r="R169">
        <v>-69966.148633999997</v>
      </c>
      <c r="S169">
        <v>319989.56026</v>
      </c>
      <c r="T169">
        <v>-0.31168400000000002</v>
      </c>
      <c r="V169">
        <f t="shared" si="169"/>
        <v>206.56294330999663</v>
      </c>
      <c r="W169">
        <f t="shared" si="171"/>
        <v>0.3089887640449438</v>
      </c>
      <c r="X169">
        <f t="shared" si="172"/>
        <v>1.0036442437401685</v>
      </c>
      <c r="Y169">
        <f t="shared" si="173"/>
        <v>49.478071999998065</v>
      </c>
      <c r="Z169">
        <f t="shared" si="174"/>
        <v>-4.3990028180007359</v>
      </c>
      <c r="AC169">
        <v>0.11090573012939002</v>
      </c>
      <c r="AD169">
        <v>-5.8734611179999776</v>
      </c>
    </row>
    <row r="170" spans="2:30" x14ac:dyDescent="0.2">
      <c r="B170">
        <v>130</v>
      </c>
      <c r="C170">
        <v>1500000</v>
      </c>
      <c r="D170">
        <v>868.09586300000001</v>
      </c>
      <c r="E170">
        <v>-69118.902805000005</v>
      </c>
      <c r="F170">
        <v>319557.96817599999</v>
      </c>
      <c r="G170">
        <v>-0.263847</v>
      </c>
      <c r="I170">
        <f t="shared" si="165"/>
        <v>223.97294759748911</v>
      </c>
      <c r="J170">
        <f t="shared" si="166"/>
        <v>0.24029574861367836</v>
      </c>
      <c r="K170">
        <f t="shared" si="167"/>
        <v>1.0022905592312161</v>
      </c>
      <c r="L170">
        <f t="shared" si="168"/>
        <v>37.366003999995883</v>
      </c>
      <c r="M170">
        <f t="shared" si="170"/>
        <v>-5.5216971180008843</v>
      </c>
      <c r="O170">
        <v>120</v>
      </c>
      <c r="P170">
        <v>1400000</v>
      </c>
      <c r="Q170">
        <v>868.01779599999998</v>
      </c>
      <c r="R170">
        <v>-69955.181404999996</v>
      </c>
      <c r="S170">
        <v>320228.58188399998</v>
      </c>
      <c r="T170">
        <v>-0.266266</v>
      </c>
      <c r="V170">
        <f t="shared" si="169"/>
        <v>217.53017230999831</v>
      </c>
      <c r="W170">
        <f t="shared" si="171"/>
        <v>0.33707865168539325</v>
      </c>
      <c r="X170">
        <f t="shared" si="172"/>
        <v>1.0043939328139684</v>
      </c>
      <c r="Y170">
        <f t="shared" si="173"/>
        <v>60.445300999999745</v>
      </c>
      <c r="Z170">
        <f t="shared" si="174"/>
        <v>-4.5261634180002144</v>
      </c>
      <c r="AC170">
        <v>0.1478743068391867</v>
      </c>
      <c r="AD170">
        <v>-4.8793470180004075</v>
      </c>
    </row>
    <row r="171" spans="2:30" x14ac:dyDescent="0.2">
      <c r="B171">
        <v>140</v>
      </c>
      <c r="C171">
        <v>1600000</v>
      </c>
      <c r="D171">
        <v>868.24714600000004</v>
      </c>
      <c r="E171">
        <v>-69113.326360000006</v>
      </c>
      <c r="F171">
        <v>319651.01310799998</v>
      </c>
      <c r="G171">
        <v>-0.34325899999999998</v>
      </c>
      <c r="I171">
        <f t="shared" si="165"/>
        <v>229.54939259748789</v>
      </c>
      <c r="J171">
        <f t="shared" si="166"/>
        <v>0.25878003696857671</v>
      </c>
      <c r="K171">
        <f t="shared" si="167"/>
        <v>1.0025823937846157</v>
      </c>
      <c r="L171">
        <f t="shared" si="168"/>
        <v>42.942448999994667</v>
      </c>
      <c r="M171">
        <f t="shared" si="170"/>
        <v>-5.0652418180005041</v>
      </c>
      <c r="O171">
        <v>130</v>
      </c>
      <c r="P171">
        <v>1500000</v>
      </c>
      <c r="Q171">
        <v>868.24199699999997</v>
      </c>
      <c r="R171">
        <v>-69946.871195</v>
      </c>
      <c r="S171">
        <v>320714.43626799999</v>
      </c>
      <c r="T171">
        <v>-0.212919</v>
      </c>
      <c r="V171">
        <f t="shared" si="169"/>
        <v>225.84038230999431</v>
      </c>
      <c r="W171">
        <f t="shared" si="171"/>
        <v>0.3651685393258427</v>
      </c>
      <c r="X171">
        <f t="shared" si="172"/>
        <v>1.0059178105161077</v>
      </c>
      <c r="Y171">
        <f t="shared" si="173"/>
        <v>68.755510999995749</v>
      </c>
      <c r="Z171">
        <f t="shared" si="174"/>
        <v>-4.7918653180007826</v>
      </c>
      <c r="AC171">
        <v>0.18484288354898337</v>
      </c>
      <c r="AD171">
        <v>-5.44548251800079</v>
      </c>
    </row>
    <row r="172" spans="2:30" x14ac:dyDescent="0.2">
      <c r="B172">
        <v>150</v>
      </c>
      <c r="C172">
        <v>1700000</v>
      </c>
      <c r="D172">
        <v>868.13962600000002</v>
      </c>
      <c r="E172">
        <v>-69103.260504999998</v>
      </c>
      <c r="F172">
        <v>319970.94970100001</v>
      </c>
      <c r="G172">
        <v>-0.175012</v>
      </c>
      <c r="I172">
        <f t="shared" si="165"/>
        <v>239.61524759749591</v>
      </c>
      <c r="J172">
        <f t="shared" si="166"/>
        <v>0.27726432532347506</v>
      </c>
      <c r="K172">
        <f t="shared" si="167"/>
        <v>1.0035858718970434</v>
      </c>
      <c r="L172">
        <f t="shared" si="168"/>
        <v>53.008304000002681</v>
      </c>
      <c r="M172">
        <f t="shared" si="170"/>
        <v>-4.6163008179995817</v>
      </c>
      <c r="O172">
        <v>140</v>
      </c>
      <c r="P172">
        <v>1600000</v>
      </c>
      <c r="Q172">
        <v>867.81508199999996</v>
      </c>
      <c r="R172">
        <v>-69931.550325000004</v>
      </c>
      <c r="S172">
        <v>320896.912885</v>
      </c>
      <c r="T172">
        <v>-0.233406</v>
      </c>
      <c r="V172">
        <f t="shared" si="169"/>
        <v>241.16125230999023</v>
      </c>
      <c r="W172">
        <f t="shared" si="171"/>
        <v>0.39325842696629215</v>
      </c>
      <c r="X172">
        <f t="shared" si="172"/>
        <v>1.0064901467077023</v>
      </c>
      <c r="Y172">
        <f t="shared" si="173"/>
        <v>84.07638099999167</v>
      </c>
      <c r="Z172">
        <f t="shared" si="174"/>
        <v>-4.0907993180007907</v>
      </c>
      <c r="AC172">
        <v>0.22181146025878004</v>
      </c>
      <c r="AD172">
        <v>-4.7606395679998972</v>
      </c>
    </row>
    <row r="173" spans="2:30" x14ac:dyDescent="0.2">
      <c r="B173">
        <v>160</v>
      </c>
      <c r="C173">
        <v>1800000</v>
      </c>
      <c r="D173">
        <v>867.98651199999995</v>
      </c>
      <c r="E173">
        <v>-69094.597951999996</v>
      </c>
      <c r="F173">
        <v>320294.15299199999</v>
      </c>
      <c r="G173">
        <v>-0.15479499999999999</v>
      </c>
      <c r="I173">
        <f t="shared" si="165"/>
        <v>248.27780059749784</v>
      </c>
      <c r="J173">
        <f t="shared" si="166"/>
        <v>0.29574861367837341</v>
      </c>
      <c r="K173">
        <f t="shared" si="167"/>
        <v>1.0045995959769991</v>
      </c>
      <c r="L173">
        <f t="shared" si="168"/>
        <v>61.670857000004617</v>
      </c>
      <c r="M173">
        <f t="shared" si="170"/>
        <v>-4.7566310180001894</v>
      </c>
      <c r="O173">
        <v>150</v>
      </c>
      <c r="P173">
        <v>1700000</v>
      </c>
      <c r="Q173">
        <v>868.07313799999997</v>
      </c>
      <c r="R173">
        <v>-69915.152763999999</v>
      </c>
      <c r="S173">
        <v>321332.06330799998</v>
      </c>
      <c r="T173">
        <v>-0.29941499999999999</v>
      </c>
      <c r="V173">
        <f t="shared" si="169"/>
        <v>257.55881330999546</v>
      </c>
      <c r="W173">
        <f t="shared" si="171"/>
        <v>0.42134831460674155</v>
      </c>
      <c r="X173">
        <f t="shared" si="172"/>
        <v>1.0078549919134339</v>
      </c>
      <c r="Y173">
        <f t="shared" si="173"/>
        <v>100.4739419999969</v>
      </c>
      <c r="Z173">
        <f t="shared" si="174"/>
        <v>-3.98313021799986</v>
      </c>
      <c r="AC173">
        <v>0.25878003696857671</v>
      </c>
      <c r="AD173">
        <v>-5.303338068000448</v>
      </c>
    </row>
    <row r="174" spans="2:30" x14ac:dyDescent="0.2">
      <c r="B174">
        <v>170</v>
      </c>
      <c r="C174">
        <v>1900000</v>
      </c>
      <c r="D174">
        <v>868.11274400000002</v>
      </c>
      <c r="E174">
        <v>-69083.738809999995</v>
      </c>
      <c r="F174">
        <v>320535.08518300002</v>
      </c>
      <c r="G174">
        <v>-0.324488</v>
      </c>
      <c r="I174">
        <f t="shared" si="165"/>
        <v>259.136942597499</v>
      </c>
      <c r="J174">
        <f t="shared" si="166"/>
        <v>0.3142329020332717</v>
      </c>
      <c r="K174">
        <f t="shared" si="167"/>
        <v>1.0053552775262109</v>
      </c>
      <c r="L174">
        <f t="shared" si="168"/>
        <v>72.529999000005773</v>
      </c>
      <c r="M174">
        <f t="shared" si="170"/>
        <v>-4.5369721180002669</v>
      </c>
      <c r="O174">
        <v>160</v>
      </c>
      <c r="P174">
        <v>1800000</v>
      </c>
      <c r="Q174">
        <v>868.12172299999997</v>
      </c>
      <c r="R174">
        <v>-69896.532426000005</v>
      </c>
      <c r="S174">
        <v>321819.867745</v>
      </c>
      <c r="T174">
        <v>-0.22831899999999999</v>
      </c>
      <c r="V174">
        <f t="shared" si="169"/>
        <v>276.17915130998881</v>
      </c>
      <c r="W174">
        <f t="shared" si="171"/>
        <v>0.449438202247191</v>
      </c>
      <c r="X174">
        <f t="shared" si="172"/>
        <v>1.0093849859384521</v>
      </c>
      <c r="Y174">
        <f t="shared" si="173"/>
        <v>119.09427999999025</v>
      </c>
      <c r="Z174">
        <f t="shared" si="174"/>
        <v>-3.7608525180010473</v>
      </c>
      <c r="AC174">
        <v>0.29574861367837341</v>
      </c>
      <c r="AD174">
        <v>-4.7004570180004519</v>
      </c>
    </row>
    <row r="175" spans="2:30" x14ac:dyDescent="0.2">
      <c r="B175">
        <v>180</v>
      </c>
      <c r="C175">
        <v>2000000</v>
      </c>
      <c r="D175">
        <v>868.30316500000004</v>
      </c>
      <c r="E175">
        <v>-69072.790810999999</v>
      </c>
      <c r="F175">
        <v>320788.82177699998</v>
      </c>
      <c r="G175">
        <v>-0.34556100000000001</v>
      </c>
      <c r="I175">
        <f t="shared" si="165"/>
        <v>270.08494159749534</v>
      </c>
      <c r="J175">
        <f t="shared" si="166"/>
        <v>0.33271719038817005</v>
      </c>
      <c r="K175">
        <f t="shared" si="167"/>
        <v>1.006151119964906</v>
      </c>
      <c r="L175">
        <f t="shared" si="168"/>
        <v>83.477998000002117</v>
      </c>
      <c r="M175">
        <f t="shared" si="170"/>
        <v>-4.5280864180007487</v>
      </c>
      <c r="O175">
        <v>170</v>
      </c>
      <c r="P175">
        <v>1900000</v>
      </c>
      <c r="Q175">
        <v>868.17090399999995</v>
      </c>
      <c r="R175">
        <v>-69870.983611999996</v>
      </c>
      <c r="S175">
        <v>322372.48324899998</v>
      </c>
      <c r="T175">
        <v>-0.27416200000000002</v>
      </c>
      <c r="V175">
        <f t="shared" si="169"/>
        <v>301.72796530999767</v>
      </c>
      <c r="W175">
        <f t="shared" si="171"/>
        <v>0.47752808988764045</v>
      </c>
      <c r="X175">
        <f t="shared" si="172"/>
        <v>1.0111182592650583</v>
      </c>
      <c r="Y175">
        <f t="shared" si="173"/>
        <v>144.64309399999911</v>
      </c>
      <c r="Z175">
        <f t="shared" si="174"/>
        <v>-3.0680049179994966</v>
      </c>
      <c r="AC175">
        <v>0.33271719038817005</v>
      </c>
      <c r="AD175">
        <v>-4.2663215680004214</v>
      </c>
    </row>
    <row r="176" spans="2:30" x14ac:dyDescent="0.2">
      <c r="O176">
        <v>180</v>
      </c>
      <c r="P176">
        <v>2000000</v>
      </c>
      <c r="Q176">
        <v>868.12500899999998</v>
      </c>
      <c r="R176">
        <v>-69860.970721000005</v>
      </c>
      <c r="S176">
        <v>322772.14194900001</v>
      </c>
      <c r="T176">
        <v>-0.30861100000000002</v>
      </c>
      <c r="V176">
        <f t="shared" si="169"/>
        <v>311.74085630998889</v>
      </c>
      <c r="W176">
        <f t="shared" si="171"/>
        <v>0.5056179775280899</v>
      </c>
      <c r="X176">
        <f t="shared" si="172"/>
        <v>1.012371785015679</v>
      </c>
      <c r="Y176">
        <f t="shared" si="173"/>
        <v>154.65598499999032</v>
      </c>
      <c r="Z176">
        <f t="shared" si="174"/>
        <v>-4.621597218001261</v>
      </c>
      <c r="AC176">
        <v>0.36968576709796674</v>
      </c>
      <c r="AD176">
        <v>-4.8445619680001979</v>
      </c>
    </row>
    <row r="177" spans="2:36" x14ac:dyDescent="0.2">
      <c r="AC177">
        <v>0.40665434380776339</v>
      </c>
      <c r="AD177">
        <v>-2.7193532680008503</v>
      </c>
    </row>
    <row r="178" spans="2:36" x14ac:dyDescent="0.2">
      <c r="AC178">
        <v>0.44362292051756008</v>
      </c>
      <c r="AD178">
        <v>-4.6753747180002394</v>
      </c>
    </row>
    <row r="179" spans="2:36" x14ac:dyDescent="0.2">
      <c r="B179" t="s">
        <v>35</v>
      </c>
      <c r="D179" t="s">
        <v>36</v>
      </c>
      <c r="F179" t="s">
        <v>48</v>
      </c>
      <c r="O179" t="s">
        <v>35</v>
      </c>
      <c r="Q179" t="s">
        <v>45</v>
      </c>
      <c r="S179" t="s">
        <v>46</v>
      </c>
      <c r="AC179">
        <v>0.48059149722735672</v>
      </c>
      <c r="AD179">
        <v>-3.8634591180001734</v>
      </c>
    </row>
    <row r="180" spans="2:36" x14ac:dyDescent="0.2">
      <c r="B180">
        <v>774</v>
      </c>
      <c r="I180" t="s">
        <v>8</v>
      </c>
      <c r="J180" t="s">
        <v>39</v>
      </c>
      <c r="K180" t="s">
        <v>40</v>
      </c>
      <c r="L180" t="s">
        <v>20</v>
      </c>
      <c r="O180">
        <v>23246</v>
      </c>
      <c r="V180" t="s">
        <v>8</v>
      </c>
      <c r="W180" t="s">
        <v>39</v>
      </c>
      <c r="X180" t="s">
        <v>40</v>
      </c>
      <c r="Y180" t="s">
        <v>20</v>
      </c>
      <c r="AC180">
        <v>0.51756007393715342</v>
      </c>
      <c r="AD180">
        <v>-3.6217596680005952</v>
      </c>
    </row>
    <row r="181" spans="2:36" x14ac:dyDescent="0.2">
      <c r="B181" t="s">
        <v>5</v>
      </c>
      <c r="C181">
        <v>100000</v>
      </c>
      <c r="D181">
        <v>867.55269099999998</v>
      </c>
      <c r="E181">
        <v>-71769.584839999996</v>
      </c>
      <c r="F181">
        <v>318827.67450299999</v>
      </c>
      <c r="G181">
        <v>-0.30180400000000002</v>
      </c>
      <c r="O181" t="s">
        <v>5</v>
      </c>
      <c r="P181">
        <v>100000</v>
      </c>
      <c r="Q181">
        <v>867.51847999999995</v>
      </c>
      <c r="R181">
        <v>-1122274.122925</v>
      </c>
      <c r="S181">
        <v>4978550.2511830004</v>
      </c>
      <c r="T181">
        <v>-9.9629999999999996E-3</v>
      </c>
      <c r="AC181">
        <v>0.55452865064695012</v>
      </c>
      <c r="AD181">
        <v>-3.6421616180006824</v>
      </c>
    </row>
    <row r="182" spans="2:36" x14ac:dyDescent="0.2">
      <c r="B182">
        <v>0</v>
      </c>
      <c r="C182">
        <v>200000</v>
      </c>
      <c r="D182">
        <v>867.62308499999995</v>
      </c>
      <c r="E182">
        <v>-68056.680380999998</v>
      </c>
      <c r="F182">
        <v>317876.89848899998</v>
      </c>
      <c r="G182">
        <v>-0.216693</v>
      </c>
      <c r="I182">
        <f>E182-(16000-$B$97)/16000*$E$98</f>
        <v>241.05079236500023</v>
      </c>
      <c r="J182">
        <f>B182/$B$97</f>
        <v>0</v>
      </c>
      <c r="K182">
        <f>F182/$F$98</f>
        <v>0.99701789998160573</v>
      </c>
      <c r="L182">
        <f>E182-$E$99</f>
        <v>0</v>
      </c>
      <c r="O182">
        <v>0</v>
      </c>
      <c r="P182">
        <v>200000</v>
      </c>
      <c r="Q182">
        <v>867.52760699999999</v>
      </c>
      <c r="R182">
        <v>-1016023.310309</v>
      </c>
      <c r="S182">
        <v>4971952.802681</v>
      </c>
      <c r="T182">
        <v>-2.4889000000000001E-2</v>
      </c>
      <c r="V182">
        <f>R182-(250000-$O$97)/250000*$R$98</f>
        <v>1897.2755699419649</v>
      </c>
      <c r="W182">
        <f>O182/$O$97</f>
        <v>0</v>
      </c>
      <c r="X182">
        <f>S182/$S$98</f>
        <v>0.99867482536699659</v>
      </c>
      <c r="Y182">
        <f>R182-$R$122</f>
        <v>0</v>
      </c>
      <c r="AC182">
        <v>0.59149722735674681</v>
      </c>
      <c r="AD182">
        <v>-3.9647213180003744</v>
      </c>
    </row>
    <row r="183" spans="2:36" x14ac:dyDescent="0.2">
      <c r="B183">
        <v>15</v>
      </c>
      <c r="C183">
        <v>300000</v>
      </c>
      <c r="D183">
        <v>868.390715</v>
      </c>
      <c r="E183">
        <v>-68057.264880000002</v>
      </c>
      <c r="F183">
        <v>317438.02286099998</v>
      </c>
      <c r="G183">
        <v>-0.22109000000000001</v>
      </c>
      <c r="I183">
        <f t="shared" ref="I183:I200" si="175">E183-(16000-$B$97)/16000*$E$98</f>
        <v>240.46629336499609</v>
      </c>
      <c r="J183">
        <f t="shared" ref="J183:J200" si="176">B183/$B$97</f>
        <v>1.937984496124031E-2</v>
      </c>
      <c r="K183">
        <f t="shared" ref="K183:K200" si="177">F183/$F$98</f>
        <v>0.99564137070545633</v>
      </c>
      <c r="L183">
        <f t="shared" ref="L183:L200" si="178">E183-$E$99</f>
        <v>-0.58449900000414345</v>
      </c>
      <c r="M183">
        <f>((L183-L182)-(B183-B182)*$C$16)/(B183-B182)</f>
        <v>-5.6618529180006592</v>
      </c>
      <c r="O183">
        <v>200</v>
      </c>
      <c r="P183">
        <v>300000</v>
      </c>
      <c r="Q183">
        <v>868.25425499999994</v>
      </c>
      <c r="R183">
        <v>-1016029.272762</v>
      </c>
      <c r="S183">
        <v>4969633.7373860003</v>
      </c>
      <c r="T183">
        <v>-1.8844E-2</v>
      </c>
      <c r="V183">
        <f t="shared" ref="V183:V206" si="179">R183-(250000-$O$97)/250000*$R$98</f>
        <v>1891.3131169419503</v>
      </c>
      <c r="W183">
        <f t="shared" ref="W183:W206" si="180">O183/$O$97</f>
        <v>8.6036307321689758E-3</v>
      </c>
      <c r="X183">
        <f t="shared" ref="X183:X206" si="181">S183/$S$98</f>
        <v>0.99820901400063577</v>
      </c>
      <c r="Y183">
        <f t="shared" ref="Y183:Y206" si="182">R183-$R$122</f>
        <v>-5.9624530000146478</v>
      </c>
      <c r="Z183">
        <f>((Y183-Y182)-(O183-O182)*$C$16)/(O183-O182)</f>
        <v>-5.6526985830004559</v>
      </c>
      <c r="AC183">
        <v>0.6284658040665434</v>
      </c>
      <c r="AD183">
        <v>-3.4572453180000595</v>
      </c>
    </row>
    <row r="184" spans="2:36" x14ac:dyDescent="0.2">
      <c r="B184">
        <v>30</v>
      </c>
      <c r="C184">
        <v>400000</v>
      </c>
      <c r="D184">
        <v>868.42476099999999</v>
      </c>
      <c r="E184">
        <v>-68058.390704000005</v>
      </c>
      <c r="F184">
        <v>317773.61763400002</v>
      </c>
      <c r="G184">
        <v>-0.16508800000000001</v>
      </c>
      <c r="I184">
        <f t="shared" si="175"/>
        <v>239.34046936499362</v>
      </c>
      <c r="J184">
        <f t="shared" si="176"/>
        <v>3.875968992248062E-2</v>
      </c>
      <c r="K184">
        <f t="shared" si="177"/>
        <v>0.99669396055206605</v>
      </c>
      <c r="L184">
        <f t="shared" si="178"/>
        <v>-1.7103230000066105</v>
      </c>
      <c r="M184">
        <f t="shared" ref="M184:M200" si="183">((L184-L183)-(B184-B183)*$C$16)/(B184-B183)</f>
        <v>-5.697941251333881</v>
      </c>
      <c r="O184">
        <v>400</v>
      </c>
      <c r="P184">
        <v>400000</v>
      </c>
      <c r="Q184">
        <v>868.29449</v>
      </c>
      <c r="R184">
        <v>-1016039.807841</v>
      </c>
      <c r="S184">
        <v>4968174.1581140002</v>
      </c>
      <c r="T184">
        <v>-4.64E-4</v>
      </c>
      <c r="V184">
        <f t="shared" si="179"/>
        <v>1880.7780379418982</v>
      </c>
      <c r="W184">
        <f t="shared" si="180"/>
        <v>1.7207261464337952E-2</v>
      </c>
      <c r="X184">
        <f t="shared" si="181"/>
        <v>0.99791584044641624</v>
      </c>
      <c r="Y184">
        <f t="shared" si="182"/>
        <v>-16.497532000066712</v>
      </c>
      <c r="Z184">
        <f t="shared" ref="Z184:Z207" si="184">((Y184-Y183)-(O184-O183)*$C$16)/(O184-O183)</f>
        <v>-5.6755617130006435</v>
      </c>
      <c r="AC184">
        <v>0.6654343807763401</v>
      </c>
      <c r="AD184">
        <v>-3.2492740680005228</v>
      </c>
      <c r="AF184">
        <v>741</v>
      </c>
    </row>
    <row r="185" spans="2:36" x14ac:dyDescent="0.2">
      <c r="B185">
        <v>45</v>
      </c>
      <c r="C185">
        <v>500000</v>
      </c>
      <c r="D185">
        <v>868.38319999999999</v>
      </c>
      <c r="E185">
        <v>-68058.491477999996</v>
      </c>
      <c r="F185">
        <v>317729.45617999998</v>
      </c>
      <c r="G185">
        <v>-0.249281</v>
      </c>
      <c r="I185">
        <f t="shared" si="175"/>
        <v>239.23969536500226</v>
      </c>
      <c r="J185">
        <f t="shared" si="176"/>
        <v>5.8139534883720929E-2</v>
      </c>
      <c r="K185">
        <f t="shared" si="177"/>
        <v>0.99655544856728029</v>
      </c>
      <c r="L185">
        <f t="shared" si="178"/>
        <v>-1.8110969999979716</v>
      </c>
      <c r="M185">
        <f t="shared" si="183"/>
        <v>-5.6296045846664731</v>
      </c>
      <c r="O185">
        <v>600</v>
      </c>
      <c r="P185">
        <v>500000</v>
      </c>
      <c r="Q185">
        <v>868.29689499999995</v>
      </c>
      <c r="R185">
        <v>-1016043.133229</v>
      </c>
      <c r="S185">
        <v>4967526.743826</v>
      </c>
      <c r="T185">
        <v>-1.9021E-2</v>
      </c>
      <c r="V185">
        <f t="shared" si="179"/>
        <v>1877.4526499419007</v>
      </c>
      <c r="W185">
        <f t="shared" si="180"/>
        <v>2.5810892196506927E-2</v>
      </c>
      <c r="X185">
        <f t="shared" si="181"/>
        <v>0.9977857997206353</v>
      </c>
      <c r="Y185">
        <f t="shared" si="182"/>
        <v>-19.822920000064187</v>
      </c>
      <c r="Z185">
        <f t="shared" si="184"/>
        <v>-5.6395132580003704</v>
      </c>
      <c r="AB185">
        <v>23246</v>
      </c>
      <c r="AC185">
        <v>1.0754538415211219E-2</v>
      </c>
      <c r="AD185">
        <v>-5.7434527620006124</v>
      </c>
      <c r="AF185">
        <v>1.937984496124031E-2</v>
      </c>
      <c r="AG185">
        <v>-5.6618529180006592</v>
      </c>
    </row>
    <row r="186" spans="2:36" x14ac:dyDescent="0.2">
      <c r="B186">
        <v>60</v>
      </c>
      <c r="C186">
        <v>600000</v>
      </c>
      <c r="D186">
        <v>868.35055499999999</v>
      </c>
      <c r="E186">
        <v>-68058.436715999997</v>
      </c>
      <c r="F186">
        <v>317788.085463</v>
      </c>
      <c r="G186">
        <v>-0.28976600000000002</v>
      </c>
      <c r="I186">
        <f t="shared" si="175"/>
        <v>239.29445736500202</v>
      </c>
      <c r="J186">
        <f t="shared" si="176"/>
        <v>7.7519379844961239E-2</v>
      </c>
      <c r="K186">
        <f t="shared" si="177"/>
        <v>0.99673933876154086</v>
      </c>
      <c r="L186">
        <f t="shared" si="178"/>
        <v>-1.7563349999982165</v>
      </c>
      <c r="M186">
        <f t="shared" si="183"/>
        <v>-5.6192355180003988</v>
      </c>
      <c r="O186">
        <v>800</v>
      </c>
      <c r="P186">
        <v>600000</v>
      </c>
      <c r="Q186">
        <v>868.28172099999995</v>
      </c>
      <c r="R186">
        <v>-1016071.833354</v>
      </c>
      <c r="S186">
        <v>4967269.0081190001</v>
      </c>
      <c r="T186">
        <v>-1.7087000000000001E-2</v>
      </c>
      <c r="V186">
        <f t="shared" si="179"/>
        <v>1848.7525249419268</v>
      </c>
      <c r="W186">
        <f t="shared" si="180"/>
        <v>3.4414522928675903E-2</v>
      </c>
      <c r="X186">
        <f t="shared" si="181"/>
        <v>0.99773403049184461</v>
      </c>
      <c r="Y186">
        <f t="shared" si="182"/>
        <v>-48.52304500003811</v>
      </c>
      <c r="Z186">
        <f t="shared" si="184"/>
        <v>-5.7663869430002528</v>
      </c>
      <c r="AC186">
        <v>2.1509076830422438E-2</v>
      </c>
      <c r="AD186">
        <v>-5.5890497860003965</v>
      </c>
      <c r="AF186">
        <v>3.875968992248062E-2</v>
      </c>
      <c r="AG186">
        <v>-5.697941251333881</v>
      </c>
    </row>
    <row r="187" spans="2:36" x14ac:dyDescent="0.2">
      <c r="B187">
        <v>75</v>
      </c>
      <c r="C187">
        <v>700000</v>
      </c>
      <c r="D187">
        <v>868.36350500000003</v>
      </c>
      <c r="E187">
        <v>-68055.798957999999</v>
      </c>
      <c r="F187">
        <v>317791.44333099999</v>
      </c>
      <c r="G187">
        <v>-0.39123000000000002</v>
      </c>
      <c r="I187">
        <f t="shared" si="175"/>
        <v>241.93221536499914</v>
      </c>
      <c r="J187">
        <f t="shared" si="176"/>
        <v>9.6899224806201556E-2</v>
      </c>
      <c r="K187">
        <f t="shared" si="177"/>
        <v>0.99674987068291576</v>
      </c>
      <c r="L187">
        <f t="shared" si="178"/>
        <v>0.88142299999890383</v>
      </c>
      <c r="M187">
        <f t="shared" si="183"/>
        <v>-5.447035784667241</v>
      </c>
      <c r="O187">
        <v>1000</v>
      </c>
      <c r="P187">
        <v>700000</v>
      </c>
      <c r="Q187">
        <v>868.22078099999999</v>
      </c>
      <c r="R187">
        <v>-1016072.202814</v>
      </c>
      <c r="S187">
        <v>4967940.7862959998</v>
      </c>
      <c r="T187">
        <v>-3.1494000000000001E-2</v>
      </c>
      <c r="V187">
        <f t="shared" si="179"/>
        <v>1848.3830649419688</v>
      </c>
      <c r="W187">
        <f t="shared" si="180"/>
        <v>4.3018153660844875E-2</v>
      </c>
      <c r="X187">
        <f t="shared" si="181"/>
        <v>0.99786896498946065</v>
      </c>
      <c r="Y187">
        <f t="shared" si="182"/>
        <v>-48.892504999996163</v>
      </c>
      <c r="Z187">
        <f t="shared" si="184"/>
        <v>-5.6247336180001728</v>
      </c>
      <c r="AC187">
        <v>3.2263615245633655E-2</v>
      </c>
      <c r="AD187">
        <v>-5.644439374000183</v>
      </c>
      <c r="AF187">
        <v>5.8139534883720929E-2</v>
      </c>
      <c r="AG187">
        <v>-5.6296045846664731</v>
      </c>
    </row>
    <row r="188" spans="2:36" x14ac:dyDescent="0.2">
      <c r="B188">
        <v>90</v>
      </c>
      <c r="C188">
        <v>800000</v>
      </c>
      <c r="D188">
        <v>868.33638099999996</v>
      </c>
      <c r="E188">
        <v>-68055.833759000001</v>
      </c>
      <c r="F188">
        <v>318150.34131300001</v>
      </c>
      <c r="G188">
        <v>-0.28933399999999998</v>
      </c>
      <c r="I188">
        <f t="shared" si="175"/>
        <v>241.89741436499753</v>
      </c>
      <c r="J188">
        <f t="shared" si="176"/>
        <v>0.11627906976744186</v>
      </c>
      <c r="K188">
        <f t="shared" si="177"/>
        <v>0.99787555082520418</v>
      </c>
      <c r="L188">
        <f t="shared" si="178"/>
        <v>0.84662199999729637</v>
      </c>
      <c r="M188">
        <f t="shared" si="183"/>
        <v>-5.6252063846671563</v>
      </c>
      <c r="O188">
        <v>1200</v>
      </c>
      <c r="P188">
        <v>800000</v>
      </c>
      <c r="Q188">
        <v>868.29637500000001</v>
      </c>
      <c r="R188">
        <v>-1016067.1985159999</v>
      </c>
      <c r="S188">
        <v>4968255.8325490002</v>
      </c>
      <c r="T188">
        <v>-2.2443000000000001E-2</v>
      </c>
      <c r="V188">
        <f t="shared" si="179"/>
        <v>1853.3873629419832</v>
      </c>
      <c r="W188">
        <f t="shared" si="180"/>
        <v>5.1621784393013855E-2</v>
      </c>
      <c r="X188">
        <f t="shared" si="181"/>
        <v>0.99793224571117789</v>
      </c>
      <c r="Y188">
        <f t="shared" si="182"/>
        <v>-43.888206999981776</v>
      </c>
      <c r="Z188">
        <f t="shared" si="184"/>
        <v>-5.5978648280003105</v>
      </c>
      <c r="AC188">
        <v>4.3018153660844875E-2</v>
      </c>
      <c r="AD188">
        <v>-5.5976095980004175</v>
      </c>
      <c r="AF188">
        <v>7.7519379844961239E-2</v>
      </c>
      <c r="AG188">
        <v>-5.6192355180003988</v>
      </c>
    </row>
    <row r="189" spans="2:36" x14ac:dyDescent="0.2">
      <c r="B189">
        <v>105</v>
      </c>
      <c r="C189">
        <v>900000</v>
      </c>
      <c r="D189">
        <v>868.44777299999998</v>
      </c>
      <c r="E189">
        <v>-68052.562778000007</v>
      </c>
      <c r="F189">
        <v>318243.79540200002</v>
      </c>
      <c r="G189">
        <v>-0.17994099999999999</v>
      </c>
      <c r="I189">
        <f t="shared" si="175"/>
        <v>245.16839536499174</v>
      </c>
      <c r="J189">
        <f t="shared" si="176"/>
        <v>0.13565891472868216</v>
      </c>
      <c r="K189">
        <f t="shared" si="177"/>
        <v>0.99816866869568288</v>
      </c>
      <c r="L189">
        <f t="shared" si="178"/>
        <v>4.1176029999915045</v>
      </c>
      <c r="M189">
        <f t="shared" si="183"/>
        <v>-5.4048209180007687</v>
      </c>
      <c r="O189">
        <v>1400</v>
      </c>
      <c r="P189">
        <v>900000</v>
      </c>
      <c r="Q189">
        <v>868.29928600000005</v>
      </c>
      <c r="R189">
        <v>-1016057.709663</v>
      </c>
      <c r="S189">
        <v>4968848.0327939996</v>
      </c>
      <c r="T189">
        <v>-2.9777000000000001E-2</v>
      </c>
      <c r="V189">
        <f t="shared" si="179"/>
        <v>1862.8762159419712</v>
      </c>
      <c r="W189">
        <f t="shared" si="180"/>
        <v>6.0225415125182827E-2</v>
      </c>
      <c r="X189">
        <f t="shared" si="181"/>
        <v>0.99805119605116066</v>
      </c>
      <c r="Y189">
        <f t="shared" si="182"/>
        <v>-34.399353999993764</v>
      </c>
      <c r="Z189">
        <f t="shared" si="184"/>
        <v>-5.5754420530004429</v>
      </c>
      <c r="AC189">
        <v>5.3772692076056096E-2</v>
      </c>
      <c r="AD189">
        <v>-5.5869753140005054</v>
      </c>
      <c r="AF189">
        <v>9.6899224806201556E-2</v>
      </c>
      <c r="AG189">
        <v>-5.447035784667241</v>
      </c>
    </row>
    <row r="190" spans="2:36" x14ac:dyDescent="0.2">
      <c r="B190">
        <v>120</v>
      </c>
      <c r="C190">
        <v>1000000</v>
      </c>
      <c r="D190">
        <v>868.30036199999995</v>
      </c>
      <c r="E190">
        <v>-68044.289629000006</v>
      </c>
      <c r="F190">
        <v>318609.74587300001</v>
      </c>
      <c r="G190">
        <v>-0.21723899999999999</v>
      </c>
      <c r="I190">
        <f t="shared" si="175"/>
        <v>253.4415443649923</v>
      </c>
      <c r="J190">
        <f t="shared" si="176"/>
        <v>0.15503875968992248</v>
      </c>
      <c r="K190">
        <f t="shared" si="177"/>
        <v>0.9993164689033357</v>
      </c>
      <c r="L190">
        <f t="shared" si="178"/>
        <v>12.390751999992062</v>
      </c>
      <c r="M190">
        <f t="shared" si="183"/>
        <v>-5.0713430513336792</v>
      </c>
      <c r="O190">
        <v>1600</v>
      </c>
      <c r="P190">
        <v>1000000</v>
      </c>
      <c r="Q190">
        <v>868.269228</v>
      </c>
      <c r="R190">
        <v>-1016054.699378</v>
      </c>
      <c r="S190">
        <v>4968765.3047209997</v>
      </c>
      <c r="T190">
        <v>-2.0369999999999999E-2</v>
      </c>
      <c r="V190">
        <f t="shared" si="179"/>
        <v>1865.8865009419387</v>
      </c>
      <c r="W190">
        <f t="shared" si="180"/>
        <v>6.8829045857351806E-2</v>
      </c>
      <c r="X190">
        <f t="shared" si="181"/>
        <v>0.99803457915089322</v>
      </c>
      <c r="Y190">
        <f t="shared" si="182"/>
        <v>-31.389069000026211</v>
      </c>
      <c r="Z190">
        <f t="shared" si="184"/>
        <v>-5.6078348930005451</v>
      </c>
      <c r="AC190">
        <v>6.4527230491267309E-2</v>
      </c>
      <c r="AD190">
        <v>-5.7092483300002055</v>
      </c>
      <c r="AF190">
        <v>0.11627906976744186</v>
      </c>
      <c r="AG190">
        <v>-5.6252063846671563</v>
      </c>
      <c r="AJ190" t="s">
        <v>62</v>
      </c>
    </row>
    <row r="191" spans="2:36" x14ac:dyDescent="0.2">
      <c r="B191">
        <v>135</v>
      </c>
      <c r="C191">
        <v>1100000</v>
      </c>
      <c r="D191">
        <v>868.47028599999999</v>
      </c>
      <c r="E191">
        <v>-68039.757306</v>
      </c>
      <c r="F191">
        <v>318830.81599600002</v>
      </c>
      <c r="G191">
        <v>-0.27213799999999999</v>
      </c>
      <c r="I191">
        <f t="shared" si="175"/>
        <v>257.97386736499902</v>
      </c>
      <c r="J191">
        <f t="shared" si="176"/>
        <v>0.1744186046511628</v>
      </c>
      <c r="K191">
        <f t="shared" si="177"/>
        <v>1.0000098532632242</v>
      </c>
      <c r="L191">
        <f t="shared" si="178"/>
        <v>16.923074999998789</v>
      </c>
      <c r="M191">
        <f t="shared" si="183"/>
        <v>-5.320731451333268</v>
      </c>
      <c r="O191">
        <v>1800</v>
      </c>
      <c r="P191">
        <v>1100000</v>
      </c>
      <c r="Q191">
        <v>868.289939</v>
      </c>
      <c r="R191">
        <v>-1016039.260746</v>
      </c>
      <c r="S191">
        <v>4969425.4647380002</v>
      </c>
      <c r="T191">
        <v>-2.7311999999999999E-2</v>
      </c>
      <c r="V191">
        <f t="shared" si="179"/>
        <v>1881.3251329419436</v>
      </c>
      <c r="W191">
        <f t="shared" si="180"/>
        <v>7.7432676589520771E-2</v>
      </c>
      <c r="X191">
        <f t="shared" si="181"/>
        <v>0.99816718000529736</v>
      </c>
      <c r="Y191">
        <f t="shared" si="182"/>
        <v>-15.950437000021338</v>
      </c>
      <c r="Z191">
        <f t="shared" si="184"/>
        <v>-5.5456931580003586</v>
      </c>
      <c r="AC191">
        <v>7.528176890647853E-2</v>
      </c>
      <c r="AD191">
        <v>-5.6270850220004798</v>
      </c>
      <c r="AF191">
        <v>0.13565891472868216</v>
      </c>
      <c r="AG191">
        <v>-5.4048209180007687</v>
      </c>
      <c r="AJ191" t="s">
        <v>63</v>
      </c>
    </row>
    <row r="192" spans="2:36" x14ac:dyDescent="0.2">
      <c r="B192">
        <v>150</v>
      </c>
      <c r="C192">
        <v>1200000</v>
      </c>
      <c r="D192">
        <v>868.54702499999996</v>
      </c>
      <c r="E192">
        <v>-68032.354569000003</v>
      </c>
      <c r="F192">
        <v>318851.32755400002</v>
      </c>
      <c r="G192">
        <v>-0.19048499999999999</v>
      </c>
      <c r="I192">
        <f t="shared" si="175"/>
        <v>265.37660436499573</v>
      </c>
      <c r="J192">
        <f t="shared" si="176"/>
        <v>0.19379844961240311</v>
      </c>
      <c r="K192">
        <f t="shared" si="177"/>
        <v>1.0000741875718189</v>
      </c>
      <c r="L192">
        <f t="shared" si="178"/>
        <v>24.325811999995494</v>
      </c>
      <c r="M192">
        <f t="shared" si="183"/>
        <v>-5.1293705180006022</v>
      </c>
      <c r="O192">
        <v>2000</v>
      </c>
      <c r="P192">
        <v>1200000</v>
      </c>
      <c r="Q192">
        <v>868.29047400000002</v>
      </c>
      <c r="R192">
        <v>-1016050.382383</v>
      </c>
      <c r="S192">
        <v>4969737.7820920004</v>
      </c>
      <c r="T192">
        <v>-4.5570000000000003E-3</v>
      </c>
      <c r="V192">
        <f t="shared" si="179"/>
        <v>1870.2034959419398</v>
      </c>
      <c r="W192">
        <f t="shared" si="180"/>
        <v>8.6036307321689751E-2</v>
      </c>
      <c r="X192">
        <f t="shared" si="181"/>
        <v>0.99822991259575899</v>
      </c>
      <c r="Y192">
        <f t="shared" si="182"/>
        <v>-27.072074000025168</v>
      </c>
      <c r="Z192">
        <f t="shared" si="184"/>
        <v>-5.6784945030004019</v>
      </c>
      <c r="AC192">
        <v>8.6036307321689751E-2</v>
      </c>
      <c r="AD192">
        <v>-5.5930347900002966</v>
      </c>
      <c r="AF192">
        <v>0.15503875968992248</v>
      </c>
      <c r="AG192">
        <v>-5.0713430513336792</v>
      </c>
    </row>
    <row r="193" spans="2:33" x14ac:dyDescent="0.2">
      <c r="B193">
        <v>165</v>
      </c>
      <c r="C193">
        <v>1300000</v>
      </c>
      <c r="D193">
        <v>868.48977100000002</v>
      </c>
      <c r="E193">
        <v>-68033.655178999994</v>
      </c>
      <c r="F193">
        <v>319145.41354500002</v>
      </c>
      <c r="G193">
        <v>-0.20547299999999999</v>
      </c>
      <c r="I193">
        <f t="shared" si="175"/>
        <v>264.07599436500459</v>
      </c>
      <c r="J193">
        <f t="shared" si="176"/>
        <v>0.2131782945736434</v>
      </c>
      <c r="K193">
        <f t="shared" si="177"/>
        <v>1.0009965855144016</v>
      </c>
      <c r="L193">
        <f t="shared" si="178"/>
        <v>23.025202000004356</v>
      </c>
      <c r="M193">
        <f t="shared" si="183"/>
        <v>-5.7095936513331251</v>
      </c>
      <c r="O193">
        <v>2200</v>
      </c>
      <c r="P193">
        <v>1300000</v>
      </c>
      <c r="Q193">
        <v>868.24139200000002</v>
      </c>
      <c r="R193">
        <v>-1016034.123124</v>
      </c>
      <c r="S193">
        <v>4970027.2167149996</v>
      </c>
      <c r="T193">
        <v>-8.0569999999999999E-3</v>
      </c>
      <c r="V193">
        <f t="shared" si="179"/>
        <v>1886.4627549418947</v>
      </c>
      <c r="W193">
        <f t="shared" si="180"/>
        <v>9.463993805385873E-2</v>
      </c>
      <c r="X193">
        <f t="shared" si="181"/>
        <v>0.99828804892227907</v>
      </c>
      <c r="Y193">
        <f t="shared" si="182"/>
        <v>-10.812815000070259</v>
      </c>
      <c r="Z193">
        <f t="shared" si="184"/>
        <v>-5.5415900230006079</v>
      </c>
      <c r="AC193">
        <v>9.6790845736900971E-2</v>
      </c>
      <c r="AD193">
        <v>-5.536990342000383</v>
      </c>
      <c r="AF193">
        <v>0.1744186046511628</v>
      </c>
      <c r="AG193">
        <v>-5.320731451333268</v>
      </c>
    </row>
    <row r="194" spans="2:33" x14ac:dyDescent="0.2">
      <c r="B194">
        <v>180</v>
      </c>
      <c r="C194">
        <v>1400000</v>
      </c>
      <c r="D194">
        <v>868.40511600000002</v>
      </c>
      <c r="E194">
        <v>-68016.564681999997</v>
      </c>
      <c r="F194">
        <v>319625.87281899998</v>
      </c>
      <c r="G194">
        <v>-0.247222</v>
      </c>
      <c r="I194">
        <f t="shared" si="175"/>
        <v>281.166491365002</v>
      </c>
      <c r="J194">
        <f t="shared" si="176"/>
        <v>0.23255813953488372</v>
      </c>
      <c r="K194">
        <f t="shared" si="177"/>
        <v>1.0025035415048089</v>
      </c>
      <c r="L194">
        <f t="shared" si="178"/>
        <v>40.115699000001769</v>
      </c>
      <c r="M194">
        <f t="shared" si="183"/>
        <v>-4.483519851333889</v>
      </c>
      <c r="O194">
        <v>2400</v>
      </c>
      <c r="P194">
        <v>1400000</v>
      </c>
      <c r="Q194">
        <v>868.34866099999999</v>
      </c>
      <c r="R194">
        <v>-1016027.581291</v>
      </c>
      <c r="S194">
        <v>4970955.8916959995</v>
      </c>
      <c r="T194">
        <v>-7.0740000000000004E-3</v>
      </c>
      <c r="V194">
        <f t="shared" si="179"/>
        <v>1893.0045879419195</v>
      </c>
      <c r="W194">
        <f t="shared" si="180"/>
        <v>0.10324356878602771</v>
      </c>
      <c r="X194">
        <f t="shared" si="181"/>
        <v>0.99847458414521451</v>
      </c>
      <c r="Y194">
        <f t="shared" si="182"/>
        <v>-4.2709820000454783</v>
      </c>
      <c r="Z194">
        <f t="shared" si="184"/>
        <v>-5.5901771530002584</v>
      </c>
      <c r="AC194">
        <v>0.10754538415211219</v>
      </c>
      <c r="AD194">
        <v>-5.5871519060003338</v>
      </c>
      <c r="AF194">
        <v>0.19379844961240311</v>
      </c>
      <c r="AG194">
        <v>-5.1293705180006022</v>
      </c>
    </row>
    <row r="195" spans="2:33" x14ac:dyDescent="0.2">
      <c r="B195">
        <v>195</v>
      </c>
      <c r="C195">
        <v>1500000</v>
      </c>
      <c r="D195">
        <v>868.35798199999999</v>
      </c>
      <c r="E195">
        <v>-68009.692013000007</v>
      </c>
      <c r="F195">
        <v>319813.48262800003</v>
      </c>
      <c r="G195">
        <v>-0.261125</v>
      </c>
      <c r="I195">
        <f t="shared" si="175"/>
        <v>288.0391603649914</v>
      </c>
      <c r="J195">
        <f t="shared" si="176"/>
        <v>0.25193798449612403</v>
      </c>
      <c r="K195">
        <f t="shared" si="177"/>
        <v>1.0030919779047938</v>
      </c>
      <c r="L195">
        <f t="shared" si="178"/>
        <v>46.988367999991169</v>
      </c>
      <c r="M195">
        <f t="shared" si="183"/>
        <v>-5.1647083846677564</v>
      </c>
      <c r="O195">
        <v>2600</v>
      </c>
      <c r="P195">
        <v>1500000</v>
      </c>
      <c r="Q195">
        <v>868.24777200000005</v>
      </c>
      <c r="R195">
        <v>-1016018.4905139999</v>
      </c>
      <c r="S195">
        <v>4970547.1171209998</v>
      </c>
      <c r="T195">
        <v>-1.7135000000000001E-2</v>
      </c>
      <c r="V195">
        <f t="shared" si="179"/>
        <v>1902.0953649419826</v>
      </c>
      <c r="W195">
        <f t="shared" si="180"/>
        <v>0.11184719951819667</v>
      </c>
      <c r="X195">
        <f t="shared" si="181"/>
        <v>0.99839247699466349</v>
      </c>
      <c r="Y195">
        <f t="shared" si="182"/>
        <v>4.8197950000176206</v>
      </c>
      <c r="Z195">
        <f t="shared" si="184"/>
        <v>-5.5774324330000669</v>
      </c>
      <c r="AC195">
        <v>0.11829992256732341</v>
      </c>
      <c r="AD195">
        <v>-5.5813844380005033</v>
      </c>
      <c r="AF195">
        <v>0.2131782945736434</v>
      </c>
      <c r="AG195">
        <v>-5.7095936513331251</v>
      </c>
    </row>
    <row r="196" spans="2:33" x14ac:dyDescent="0.2">
      <c r="B196">
        <v>210</v>
      </c>
      <c r="C196">
        <v>1600000</v>
      </c>
      <c r="D196">
        <v>868.34437500000001</v>
      </c>
      <c r="E196">
        <v>-67998.045876000004</v>
      </c>
      <c r="F196">
        <v>320135.141099</v>
      </c>
      <c r="G196">
        <v>-0.146621</v>
      </c>
      <c r="I196">
        <f t="shared" si="175"/>
        <v>299.68529736499477</v>
      </c>
      <c r="J196">
        <f t="shared" si="176"/>
        <v>0.27131782945736432</v>
      </c>
      <c r="K196">
        <f t="shared" si="177"/>
        <v>1.0041008566713605</v>
      </c>
      <c r="L196">
        <f t="shared" si="178"/>
        <v>58.634504999994533</v>
      </c>
      <c r="M196">
        <f t="shared" si="183"/>
        <v>-4.8464771846668251</v>
      </c>
      <c r="O196">
        <v>2800</v>
      </c>
      <c r="P196">
        <v>1600000</v>
      </c>
      <c r="Q196">
        <v>868.29597200000001</v>
      </c>
      <c r="R196">
        <v>-1015992.843951</v>
      </c>
      <c r="S196">
        <v>4972047.0531129995</v>
      </c>
      <c r="T196">
        <v>-4.539E-2</v>
      </c>
      <c r="V196">
        <f t="shared" si="179"/>
        <v>1927.7419279419119</v>
      </c>
      <c r="W196">
        <f t="shared" si="180"/>
        <v>0.12045083025036565</v>
      </c>
      <c r="X196">
        <f t="shared" si="181"/>
        <v>0.99869375666772564</v>
      </c>
      <c r="Y196">
        <f t="shared" si="182"/>
        <v>30.466357999946922</v>
      </c>
      <c r="Z196">
        <f t="shared" si="184"/>
        <v>-5.4946535030007366</v>
      </c>
      <c r="AC196">
        <v>0.12905446098253462</v>
      </c>
      <c r="AD196">
        <v>-5.5005166100006315</v>
      </c>
      <c r="AF196">
        <v>0.23255813953488372</v>
      </c>
      <c r="AG196">
        <v>-4.483519851333889</v>
      </c>
    </row>
    <row r="197" spans="2:33" x14ac:dyDescent="0.2">
      <c r="B197">
        <v>225</v>
      </c>
      <c r="C197">
        <v>1700000</v>
      </c>
      <c r="D197">
        <v>868.304123</v>
      </c>
      <c r="E197">
        <v>-67980.316168000005</v>
      </c>
      <c r="F197">
        <v>320680.62908599997</v>
      </c>
      <c r="G197">
        <v>-0.27851300000000001</v>
      </c>
      <c r="I197">
        <f t="shared" si="175"/>
        <v>317.4150053649937</v>
      </c>
      <c r="J197">
        <f t="shared" si="176"/>
        <v>0.29069767441860467</v>
      </c>
      <c r="K197">
        <f t="shared" si="177"/>
        <v>1.0058117746079867</v>
      </c>
      <c r="L197">
        <f t="shared" si="178"/>
        <v>76.36421299999347</v>
      </c>
      <c r="M197">
        <f t="shared" si="183"/>
        <v>-4.4409057846671205</v>
      </c>
      <c r="O197">
        <v>3000</v>
      </c>
      <c r="P197">
        <v>1700000</v>
      </c>
      <c r="Q197">
        <v>868.24957099999995</v>
      </c>
      <c r="R197">
        <v>-1015990.166856</v>
      </c>
      <c r="S197">
        <v>4973322.5237830002</v>
      </c>
      <c r="T197">
        <v>-3.0766000000000002E-2</v>
      </c>
      <c r="V197">
        <f t="shared" si="179"/>
        <v>1930.4190229419619</v>
      </c>
      <c r="W197">
        <f t="shared" si="180"/>
        <v>0.12905446098253462</v>
      </c>
      <c r="X197">
        <f t="shared" si="181"/>
        <v>0.99894994985764018</v>
      </c>
      <c r="Y197">
        <f t="shared" si="182"/>
        <v>33.143452999996953</v>
      </c>
      <c r="Z197">
        <f t="shared" si="184"/>
        <v>-5.6095008430001325</v>
      </c>
      <c r="AC197">
        <v>0.13980899939774585</v>
      </c>
      <c r="AD197">
        <v>-5.6278634060000767</v>
      </c>
      <c r="AF197">
        <v>0.25193798449612403</v>
      </c>
      <c r="AG197">
        <v>-5.1647083846677564</v>
      </c>
    </row>
    <row r="198" spans="2:33" x14ac:dyDescent="0.2">
      <c r="B198">
        <v>240</v>
      </c>
      <c r="C198">
        <v>1800000</v>
      </c>
      <c r="D198">
        <v>868.27106900000001</v>
      </c>
      <c r="E198">
        <v>-67964.372304000004</v>
      </c>
      <c r="F198">
        <v>321148.95518200001</v>
      </c>
      <c r="G198">
        <v>-0.29508899999999999</v>
      </c>
      <c r="I198">
        <f t="shared" si="175"/>
        <v>333.35886936499446</v>
      </c>
      <c r="J198">
        <f t="shared" si="176"/>
        <v>0.31007751937984496</v>
      </c>
      <c r="K198">
        <f t="shared" si="177"/>
        <v>1.0072806749998051</v>
      </c>
      <c r="L198">
        <f t="shared" si="178"/>
        <v>92.308076999994228</v>
      </c>
      <c r="M198">
        <f>((L198-L197)-(B198-B197)*$C$16)/(B198-B197)</f>
        <v>-4.5599620513336658</v>
      </c>
      <c r="O198">
        <v>3200</v>
      </c>
      <c r="P198">
        <v>1800000</v>
      </c>
      <c r="Q198">
        <v>868.23684700000001</v>
      </c>
      <c r="R198">
        <v>-1015984.0059090001</v>
      </c>
      <c r="S198">
        <v>4974475.4889930002</v>
      </c>
      <c r="T198">
        <v>-2.1649000000000002E-2</v>
      </c>
      <c r="V198">
        <f t="shared" si="179"/>
        <v>1936.5799699418712</v>
      </c>
      <c r="W198">
        <f t="shared" si="180"/>
        <v>0.13765809171470361</v>
      </c>
      <c r="X198">
        <f t="shared" si="181"/>
        <v>0.99918153639424812</v>
      </c>
      <c r="Y198">
        <f t="shared" si="182"/>
        <v>39.304399999906309</v>
      </c>
      <c r="Z198">
        <f>((Y198-Y197)-(O198-O197)*$C$16)/(O198-O197)</f>
        <v>-5.5920815830008364</v>
      </c>
      <c r="AC198">
        <v>0.15056353781295706</v>
      </c>
      <c r="AD198">
        <v>-5.3372056220005035</v>
      </c>
      <c r="AF198">
        <v>0.27131782945736432</v>
      </c>
      <c r="AG198">
        <v>-4.8464771846668251</v>
      </c>
    </row>
    <row r="199" spans="2:33" x14ac:dyDescent="0.2">
      <c r="B199">
        <v>255</v>
      </c>
      <c r="C199">
        <v>1900000</v>
      </c>
      <c r="D199">
        <v>868.41174599999999</v>
      </c>
      <c r="E199">
        <v>-67958.293147999997</v>
      </c>
      <c r="F199">
        <v>321669.80136699998</v>
      </c>
      <c r="G199">
        <v>-0.25224099999999999</v>
      </c>
      <c r="I199">
        <f t="shared" si="175"/>
        <v>339.43802536500152</v>
      </c>
      <c r="J199">
        <f t="shared" si="176"/>
        <v>0.32945736434108525</v>
      </c>
      <c r="K199">
        <f t="shared" si="177"/>
        <v>1.0089143041564079</v>
      </c>
      <c r="L199">
        <f t="shared" si="178"/>
        <v>98.387233000001288</v>
      </c>
      <c r="M199">
        <f t="shared" si="183"/>
        <v>-5.2176092513332453</v>
      </c>
      <c r="O199">
        <v>3400</v>
      </c>
      <c r="P199">
        <v>1900000</v>
      </c>
      <c r="Q199">
        <v>868.30630099999996</v>
      </c>
      <c r="R199">
        <v>-1015964.198137</v>
      </c>
      <c r="S199">
        <v>4976061.2427970003</v>
      </c>
      <c r="T199">
        <v>-3.2169999999999998E-3</v>
      </c>
      <c r="V199">
        <f t="shared" si="179"/>
        <v>1956.3877419419587</v>
      </c>
      <c r="W199">
        <f t="shared" si="180"/>
        <v>0.14626172244687258</v>
      </c>
      <c r="X199">
        <f t="shared" si="181"/>
        <v>0.99950005357776417</v>
      </c>
      <c r="Y199">
        <f t="shared" si="182"/>
        <v>59.112171999993734</v>
      </c>
      <c r="Z199">
        <f t="shared" si="184"/>
        <v>-5.5238474579999455</v>
      </c>
      <c r="AC199">
        <v>0.16131807622816829</v>
      </c>
      <c r="AD199">
        <v>-5.5517184500003935</v>
      </c>
      <c r="AF199">
        <v>0.29069767441860467</v>
      </c>
      <c r="AG199">
        <v>-4.4409057846671205</v>
      </c>
    </row>
    <row r="200" spans="2:33" x14ac:dyDescent="0.2">
      <c r="B200">
        <v>270</v>
      </c>
      <c r="C200">
        <v>2000000</v>
      </c>
      <c r="D200">
        <v>868.47621100000003</v>
      </c>
      <c r="E200">
        <v>-67936.989472000001</v>
      </c>
      <c r="F200">
        <v>322076.75583400001</v>
      </c>
      <c r="G200">
        <v>-0.33030500000000002</v>
      </c>
      <c r="I200">
        <f t="shared" si="175"/>
        <v>360.74170136499743</v>
      </c>
      <c r="J200">
        <f t="shared" si="176"/>
        <v>0.34883720930232559</v>
      </c>
      <c r="K200">
        <f t="shared" si="177"/>
        <v>1.0101907130115502</v>
      </c>
      <c r="L200">
        <f t="shared" si="178"/>
        <v>119.69090899999719</v>
      </c>
      <c r="M200">
        <f t="shared" si="183"/>
        <v>-4.202641251333989</v>
      </c>
      <c r="O200">
        <v>3600</v>
      </c>
      <c r="P200">
        <v>2000000</v>
      </c>
      <c r="Q200">
        <v>868.24252000000001</v>
      </c>
      <c r="R200">
        <v>-1015927.13002</v>
      </c>
      <c r="S200">
        <v>4977342.2066869996</v>
      </c>
      <c r="T200">
        <v>-4.6849999999999999E-3</v>
      </c>
      <c r="V200">
        <f t="shared" si="179"/>
        <v>1993.4558589418884</v>
      </c>
      <c r="W200">
        <f t="shared" si="180"/>
        <v>0.15486535317904154</v>
      </c>
      <c r="X200">
        <f t="shared" si="181"/>
        <v>0.99975735014511224</v>
      </c>
      <c r="Y200">
        <f t="shared" si="182"/>
        <v>96.180288999923505</v>
      </c>
      <c r="Z200">
        <f t="shared" si="184"/>
        <v>-5.437545733000734</v>
      </c>
      <c r="AC200">
        <v>0.1720726146433795</v>
      </c>
      <c r="AD200">
        <v>-5.4033863540001912</v>
      </c>
      <c r="AF200">
        <v>0.31007751937984496</v>
      </c>
      <c r="AG200">
        <v>-4.5599620513336658</v>
      </c>
    </row>
    <row r="201" spans="2:33" x14ac:dyDescent="0.2">
      <c r="O201">
        <v>3800</v>
      </c>
      <c r="P201">
        <v>2100000</v>
      </c>
      <c r="Q201">
        <v>868.27242000000001</v>
      </c>
      <c r="R201">
        <v>-1015882.129636</v>
      </c>
      <c r="S201">
        <v>4979735.968692</v>
      </c>
      <c r="T201">
        <v>-6.5079999999999999E-3</v>
      </c>
      <c r="V201">
        <f t="shared" si="179"/>
        <v>2038.456242941902</v>
      </c>
      <c r="W201">
        <f t="shared" si="180"/>
        <v>0.16346898391121054</v>
      </c>
      <c r="X201">
        <f t="shared" si="181"/>
        <v>1.0002381652186232</v>
      </c>
      <c r="Y201">
        <f t="shared" si="182"/>
        <v>141.18067299993709</v>
      </c>
      <c r="Z201">
        <f t="shared" si="184"/>
        <v>-5.3978843980003148</v>
      </c>
      <c r="AC201">
        <v>0.18282715305859074</v>
      </c>
      <c r="AD201">
        <v>-5.3967722940006064</v>
      </c>
      <c r="AF201">
        <v>0.32945736434108525</v>
      </c>
      <c r="AG201">
        <v>-5.2176092513332453</v>
      </c>
    </row>
    <row r="202" spans="2:33" x14ac:dyDescent="0.2">
      <c r="O202">
        <v>4000</v>
      </c>
      <c r="P202">
        <v>2200000</v>
      </c>
      <c r="Q202">
        <v>868.27285300000005</v>
      </c>
      <c r="R202">
        <v>-1015837.472318</v>
      </c>
      <c r="S202">
        <v>4980909.4685049998</v>
      </c>
      <c r="T202">
        <v>-1.8578999999999998E-2</v>
      </c>
      <c r="V202">
        <f t="shared" si="179"/>
        <v>2083.1135609418852</v>
      </c>
      <c r="W202">
        <f t="shared" si="180"/>
        <v>0.1720726146433795</v>
      </c>
      <c r="X202">
        <f t="shared" si="181"/>
        <v>1.0004738763702221</v>
      </c>
      <c r="Y202">
        <f t="shared" si="182"/>
        <v>185.83799099992029</v>
      </c>
      <c r="Z202">
        <f t="shared" si="184"/>
        <v>-5.3995997280004664</v>
      </c>
      <c r="AC202">
        <v>0.19358169147380194</v>
      </c>
      <c r="AD202">
        <v>-5.3437991060003407</v>
      </c>
      <c r="AF202">
        <v>0.34883720930232559</v>
      </c>
      <c r="AG202">
        <v>-4.202641251333989</v>
      </c>
    </row>
    <row r="203" spans="2:33" x14ac:dyDescent="0.2">
      <c r="O203">
        <v>4200</v>
      </c>
      <c r="P203">
        <v>2300000</v>
      </c>
      <c r="Q203">
        <v>868.26356399999997</v>
      </c>
      <c r="R203">
        <v>-1015813.262775</v>
      </c>
      <c r="S203">
        <v>4981978.8271460002</v>
      </c>
      <c r="T203">
        <v>-1.5647999999999999E-2</v>
      </c>
      <c r="V203">
        <f t="shared" si="179"/>
        <v>2107.323103941977</v>
      </c>
      <c r="W203">
        <f t="shared" si="180"/>
        <v>0.18067624537554849</v>
      </c>
      <c r="X203">
        <f t="shared" si="181"/>
        <v>1.0006886695503747</v>
      </c>
      <c r="Y203">
        <f t="shared" si="182"/>
        <v>210.04753400001209</v>
      </c>
      <c r="Z203">
        <f t="shared" si="184"/>
        <v>-5.501838602999924</v>
      </c>
      <c r="AC203">
        <v>0.20433622988901318</v>
      </c>
      <c r="AD203">
        <v>-5.3273756180003984</v>
      </c>
    </row>
    <row r="204" spans="2:33" x14ac:dyDescent="0.2">
      <c r="O204">
        <v>4400</v>
      </c>
      <c r="P204">
        <v>2400000</v>
      </c>
      <c r="Q204">
        <v>868.28149599999995</v>
      </c>
      <c r="R204">
        <v>-1015749.276423</v>
      </c>
      <c r="S204">
        <v>4983024.8060809998</v>
      </c>
      <c r="T204">
        <v>-1.5335E-2</v>
      </c>
      <c r="V204">
        <f t="shared" si="179"/>
        <v>2171.3094559418969</v>
      </c>
      <c r="W204">
        <f t="shared" si="180"/>
        <v>0.18927987610771746</v>
      </c>
      <c r="X204">
        <f t="shared" si="181"/>
        <v>1.0008987666433489</v>
      </c>
      <c r="Y204">
        <f t="shared" si="182"/>
        <v>274.03388599993195</v>
      </c>
      <c r="Z204">
        <f t="shared" si="184"/>
        <v>-5.3029545580007831</v>
      </c>
      <c r="AC204">
        <v>0.21509076830422438</v>
      </c>
      <c r="AD204">
        <v>-5.2883114660003923</v>
      </c>
    </row>
    <row r="205" spans="2:33" x14ac:dyDescent="0.2">
      <c r="O205">
        <v>4600</v>
      </c>
      <c r="P205">
        <v>2500000</v>
      </c>
      <c r="Q205">
        <v>868.24582799999996</v>
      </c>
      <c r="R205">
        <v>-1015715.526388</v>
      </c>
      <c r="S205">
        <v>4984406.5763769997</v>
      </c>
      <c r="T205">
        <v>-3.0962E-2</v>
      </c>
      <c r="V205">
        <f t="shared" si="179"/>
        <v>2205.0594909419306</v>
      </c>
      <c r="W205">
        <f t="shared" si="180"/>
        <v>0.19788350683988642</v>
      </c>
      <c r="X205">
        <f t="shared" si="181"/>
        <v>1.0011763113554208</v>
      </c>
      <c r="Y205">
        <f t="shared" si="182"/>
        <v>307.78392099996563</v>
      </c>
      <c r="Z205">
        <f t="shared" si="184"/>
        <v>-5.4541361430002144</v>
      </c>
      <c r="AC205">
        <v>0.22584530671943559</v>
      </c>
      <c r="AD205">
        <v>-5.4712520300004401</v>
      </c>
    </row>
    <row r="206" spans="2:33" x14ac:dyDescent="0.2">
      <c r="O206">
        <v>4800</v>
      </c>
      <c r="P206">
        <v>2600000</v>
      </c>
      <c r="Q206">
        <v>868.25252599999999</v>
      </c>
      <c r="R206">
        <v>-1015644.642673</v>
      </c>
      <c r="S206">
        <v>4986804.2381809996</v>
      </c>
      <c r="T206">
        <v>-3.2086999999999997E-2</v>
      </c>
      <c r="V206">
        <f t="shared" si="179"/>
        <v>2275.9432059419341</v>
      </c>
      <c r="W206">
        <f t="shared" si="180"/>
        <v>0.20648713757205542</v>
      </c>
      <c r="X206">
        <f t="shared" si="181"/>
        <v>1.0016579097491358</v>
      </c>
      <c r="Y206">
        <f t="shared" si="182"/>
        <v>378.66763599996921</v>
      </c>
      <c r="Z206">
        <f t="shared" si="184"/>
        <v>-5.2684677430003646</v>
      </c>
      <c r="AC206">
        <v>0.23659984513464682</v>
      </c>
      <c r="AD206">
        <v>-5.2560494740003483</v>
      </c>
    </row>
    <row r="207" spans="2:33" x14ac:dyDescent="0.2">
      <c r="O207">
        <v>5000</v>
      </c>
      <c r="P207">
        <v>2700000</v>
      </c>
      <c r="Q207">
        <v>868.26745000000005</v>
      </c>
      <c r="R207">
        <v>-1015584.165434</v>
      </c>
      <c r="S207">
        <v>4989734.4355880003</v>
      </c>
      <c r="T207">
        <v>-2.8929E-2</v>
      </c>
      <c r="V207">
        <f t="shared" ref="V207" si="185">R207-(250000-$O$97)/250000*$R$98</f>
        <v>2336.4204449419631</v>
      </c>
      <c r="W207">
        <f t="shared" ref="W207" si="186">O207/$O$97</f>
        <v>0.21509076830422438</v>
      </c>
      <c r="X207">
        <f t="shared" ref="X207" si="187">S207/$S$98</f>
        <v>1.0022464741422148</v>
      </c>
      <c r="Y207">
        <f t="shared" ref="Y207" si="188">R207-$R$122</f>
        <v>439.14487499999814</v>
      </c>
      <c r="Z207">
        <f t="shared" si="184"/>
        <v>-5.3205001230002384</v>
      </c>
      <c r="AC207">
        <v>0.24735438354985803</v>
      </c>
      <c r="AD207">
        <v>-5.2797312940004053</v>
      </c>
    </row>
    <row r="208" spans="2:33" x14ac:dyDescent="0.2">
      <c r="O208">
        <v>5200</v>
      </c>
      <c r="P208">
        <v>2800000</v>
      </c>
      <c r="Q208">
        <v>868.26905999999997</v>
      </c>
      <c r="R208">
        <v>-1015538.2914399999</v>
      </c>
      <c r="S208">
        <v>4992671.6185600003</v>
      </c>
      <c r="T208">
        <v>-1.259E-2</v>
      </c>
      <c r="V208">
        <f t="shared" ref="V208:V212" si="189">R208-(250000-$O$97)/250000*$R$98</f>
        <v>2382.2944389419863</v>
      </c>
      <c r="W208">
        <f t="shared" ref="W208:W212" si="190">O208/$O$97</f>
        <v>0.22369439903639335</v>
      </c>
      <c r="X208">
        <f t="shared" ref="X208:X212" si="191">S208/$S$98</f>
        <v>1.0028364416676612</v>
      </c>
      <c r="Y208">
        <f t="shared" ref="Y208:Y212" si="192">R208-$R$122</f>
        <v>485.01886900002137</v>
      </c>
      <c r="Z208">
        <f t="shared" ref="Z208:Z212" si="193">((Y208-Y207)-(O208-O207)*$C$16)/(O208-O207)</f>
        <v>-5.3935163480002668</v>
      </c>
      <c r="AC208">
        <v>0.25810892196506924</v>
      </c>
      <c r="AD208">
        <v>-5.0923654140004659</v>
      </c>
    </row>
    <row r="209" spans="2:39" x14ac:dyDescent="0.2">
      <c r="O209">
        <v>5400</v>
      </c>
      <c r="P209">
        <v>2900000</v>
      </c>
      <c r="Q209">
        <v>868.27277400000003</v>
      </c>
      <c r="R209">
        <v>-1015475.247137</v>
      </c>
      <c r="S209">
        <v>4994539.7064389996</v>
      </c>
      <c r="T209">
        <v>7.1529999999999996E-3</v>
      </c>
      <c r="V209">
        <f t="shared" si="189"/>
        <v>2445.3387419419596</v>
      </c>
      <c r="W209">
        <f t="shared" si="190"/>
        <v>0.23229802976856234</v>
      </c>
      <c r="X209">
        <f t="shared" si="191"/>
        <v>1.0032116689496504</v>
      </c>
      <c r="Y209">
        <f t="shared" si="192"/>
        <v>548.06317199999467</v>
      </c>
      <c r="Z209">
        <f t="shared" si="193"/>
        <v>-5.3076648030005167</v>
      </c>
    </row>
    <row r="210" spans="2:39" x14ac:dyDescent="0.2">
      <c r="O210">
        <v>5600</v>
      </c>
      <c r="P210">
        <v>3000000</v>
      </c>
      <c r="Q210">
        <v>868.23984199999995</v>
      </c>
      <c r="R210">
        <v>-1015411.2559240001</v>
      </c>
      <c r="S210">
        <v>4997434.6971479999</v>
      </c>
      <c r="T210">
        <v>-1.2685999999999999E-2</v>
      </c>
      <c r="V210">
        <f t="shared" si="189"/>
        <v>2509.3299549418734</v>
      </c>
      <c r="W210">
        <f t="shared" si="190"/>
        <v>0.24090166050073131</v>
      </c>
      <c r="X210">
        <f t="shared" si="191"/>
        <v>1.0037931616659914</v>
      </c>
      <c r="Y210">
        <f t="shared" si="192"/>
        <v>612.05438499990851</v>
      </c>
      <c r="Z210">
        <f t="shared" si="193"/>
        <v>-5.3029302530008131</v>
      </c>
    </row>
    <row r="211" spans="2:39" x14ac:dyDescent="0.2">
      <c r="O211">
        <v>5800</v>
      </c>
      <c r="P211">
        <v>3100000</v>
      </c>
      <c r="Q211">
        <v>868.255449</v>
      </c>
      <c r="R211">
        <v>-1015325.580216</v>
      </c>
      <c r="S211">
        <v>4999528.8457749998</v>
      </c>
      <c r="T211">
        <v>6.9700000000000003E-4</v>
      </c>
      <c r="V211">
        <f t="shared" si="189"/>
        <v>2595.005662941956</v>
      </c>
      <c r="W211">
        <f t="shared" si="190"/>
        <v>0.24950529123290027</v>
      </c>
      <c r="X211">
        <f t="shared" si="191"/>
        <v>1.0042137958910859</v>
      </c>
      <c r="Y211">
        <f t="shared" si="192"/>
        <v>697.73009299999103</v>
      </c>
      <c r="Z211">
        <f t="shared" si="193"/>
        <v>-5.19450777799997</v>
      </c>
    </row>
    <row r="212" spans="2:39" x14ac:dyDescent="0.2">
      <c r="O212">
        <v>6000</v>
      </c>
      <c r="P212">
        <v>3200000</v>
      </c>
      <c r="Q212">
        <v>868.23011199999996</v>
      </c>
      <c r="R212">
        <v>-1015221.061014</v>
      </c>
      <c r="S212">
        <v>5002199.8074409999</v>
      </c>
      <c r="T212">
        <v>-1.6872000000000002E-2</v>
      </c>
      <c r="V212">
        <f t="shared" si="189"/>
        <v>2699.5248649419518</v>
      </c>
      <c r="W212">
        <f t="shared" si="190"/>
        <v>0.25810892196506924</v>
      </c>
      <c r="X212">
        <f t="shared" si="191"/>
        <v>1.0047502897560148</v>
      </c>
      <c r="Y212">
        <f t="shared" si="192"/>
        <v>802.24929499998689</v>
      </c>
      <c r="Z212">
        <f t="shared" si="193"/>
        <v>-5.1002903080004032</v>
      </c>
    </row>
    <row r="215" spans="2:39" x14ac:dyDescent="0.2">
      <c r="B215" t="s">
        <v>35</v>
      </c>
      <c r="D215" t="s">
        <v>45</v>
      </c>
      <c r="F215" t="s">
        <v>49</v>
      </c>
      <c r="O215" t="s">
        <v>35</v>
      </c>
      <c r="Q215" t="s">
        <v>45</v>
      </c>
      <c r="S215" t="s">
        <v>56</v>
      </c>
      <c r="AB215" t="s">
        <v>35</v>
      </c>
      <c r="AD215" t="s">
        <v>45</v>
      </c>
      <c r="AF215" t="s">
        <v>57</v>
      </c>
    </row>
    <row r="216" spans="2:39" x14ac:dyDescent="0.2">
      <c r="B216">
        <v>8463</v>
      </c>
      <c r="I216" t="s">
        <v>8</v>
      </c>
      <c r="J216" t="s">
        <v>39</v>
      </c>
      <c r="K216" t="s">
        <v>40</v>
      </c>
      <c r="L216" t="s">
        <v>20</v>
      </c>
      <c r="O216">
        <v>4345</v>
      </c>
      <c r="V216" t="s">
        <v>8</v>
      </c>
      <c r="W216" t="s">
        <v>39</v>
      </c>
      <c r="X216" t="s">
        <v>40</v>
      </c>
      <c r="Y216" t="s">
        <v>20</v>
      </c>
      <c r="AB216">
        <v>1844</v>
      </c>
      <c r="AI216" t="s">
        <v>8</v>
      </c>
      <c r="AJ216" t="s">
        <v>39</v>
      </c>
      <c r="AK216" t="s">
        <v>40</v>
      </c>
      <c r="AL216" t="s">
        <v>20</v>
      </c>
    </row>
    <row r="217" spans="2:39" x14ac:dyDescent="0.2">
      <c r="B217" t="s">
        <v>5</v>
      </c>
      <c r="C217">
        <v>100000</v>
      </c>
      <c r="D217">
        <v>867.51847999999995</v>
      </c>
      <c r="E217">
        <v>-1122274.122925</v>
      </c>
      <c r="F217">
        <v>4978550.2511830004</v>
      </c>
      <c r="G217">
        <v>-9.9629999999999996E-3</v>
      </c>
      <c r="O217" t="s">
        <v>5</v>
      </c>
      <c r="P217">
        <v>100000</v>
      </c>
      <c r="Q217">
        <v>867.51847999999995</v>
      </c>
      <c r="R217">
        <v>-1122274.122925</v>
      </c>
      <c r="S217">
        <v>4978550.2511830004</v>
      </c>
      <c r="T217">
        <v>-9.9629999999999996E-3</v>
      </c>
      <c r="AB217" t="s">
        <v>5</v>
      </c>
      <c r="AC217">
        <v>100000</v>
      </c>
      <c r="AD217">
        <v>867.51847999999995</v>
      </c>
      <c r="AE217">
        <v>-1122274.122925</v>
      </c>
      <c r="AF217">
        <v>4978550.2511830004</v>
      </c>
      <c r="AG217">
        <v>-9.9629999999999996E-3</v>
      </c>
    </row>
    <row r="218" spans="2:39" x14ac:dyDescent="0.2">
      <c r="B218">
        <v>0</v>
      </c>
      <c r="C218">
        <v>200000</v>
      </c>
      <c r="D218">
        <v>867.52660900000001</v>
      </c>
      <c r="E218">
        <v>-1083231.893437</v>
      </c>
      <c r="F218">
        <v>4975262.8629360003</v>
      </c>
      <c r="G218">
        <v>-2.8400000000000001E-3</v>
      </c>
      <c r="I218">
        <f>E218-(250000-$B$216)/250000*$E$217</f>
        <v>1051.0058787430171</v>
      </c>
      <c r="J218">
        <f>B218/$B$216</f>
        <v>0</v>
      </c>
      <c r="K218">
        <f>F218/$F$217</f>
        <v>0.9993396896523804</v>
      </c>
      <c r="L218">
        <f>E218-$E$218</f>
        <v>0</v>
      </c>
      <c r="O218">
        <v>0</v>
      </c>
      <c r="P218">
        <v>200000</v>
      </c>
      <c r="Q218">
        <v>867.52336100000002</v>
      </c>
      <c r="R218">
        <v>-1102075.270114</v>
      </c>
      <c r="S218">
        <v>4976072.7091589998</v>
      </c>
      <c r="T218">
        <v>-2.8310000000000002E-3</v>
      </c>
      <c r="V218">
        <f>R218-(250000-$O$216)/250000*$R$217</f>
        <v>693.72855456359684</v>
      </c>
      <c r="W218">
        <f>O218/$O$216</f>
        <v>0</v>
      </c>
      <c r="X218">
        <f>S218/$S$217</f>
        <v>0.99950235673057397</v>
      </c>
      <c r="Y218">
        <f>R218-$R$218</f>
        <v>0</v>
      </c>
      <c r="AB218">
        <v>0</v>
      </c>
      <c r="AC218">
        <v>200000</v>
      </c>
      <c r="AD218">
        <v>867.51663499999995</v>
      </c>
      <c r="AE218">
        <v>-1113501.7787279999</v>
      </c>
      <c r="AF218">
        <v>4977318.4109810004</v>
      </c>
      <c r="AG218">
        <v>-1.8204000000000001E-2</v>
      </c>
      <c r="AI218">
        <f>AE218-(250000-$AB$216)/250000*$AE$217</f>
        <v>494.45026630535722</v>
      </c>
      <c r="AJ218">
        <f>AB218/$AB$216</f>
        <v>0</v>
      </c>
      <c r="AK218">
        <f>AF218/$AF$217</f>
        <v>0.99975257049947275</v>
      </c>
      <c r="AL218">
        <f>AE218-$AE$218</f>
        <v>0</v>
      </c>
    </row>
    <row r="219" spans="2:39" x14ac:dyDescent="0.2">
      <c r="B219">
        <v>100</v>
      </c>
      <c r="C219">
        <v>300000</v>
      </c>
      <c r="D219">
        <v>867.90180699999996</v>
      </c>
      <c r="E219">
        <v>-1083228.69199</v>
      </c>
      <c r="F219">
        <v>4974146.9852959998</v>
      </c>
      <c r="G219">
        <v>9.6100000000000005E-4</v>
      </c>
      <c r="I219">
        <f t="shared" ref="I219:I236" si="194">E219-(250000-$B$216)/250000*$E$217</f>
        <v>1054.2073257430457</v>
      </c>
      <c r="J219">
        <f>B219/$B$216</f>
        <v>1.1816140848398913E-2</v>
      </c>
      <c r="K219">
        <f t="shared" ref="K219:K248" si="195">F219/$F$217</f>
        <v>0.99911555258763241</v>
      </c>
      <c r="L219">
        <f>E219-$E$218</f>
        <v>3.2014470000285655</v>
      </c>
      <c r="M219">
        <f t="shared" ref="M219" si="196">((L219-L218)-(B219-B218)*$C$16)/(B219-B218)</f>
        <v>-5.5908718480000967</v>
      </c>
      <c r="O219">
        <v>50</v>
      </c>
      <c r="P219">
        <v>300000</v>
      </c>
      <c r="Q219">
        <v>867.70527000000004</v>
      </c>
      <c r="R219">
        <v>-1102037.704564</v>
      </c>
      <c r="S219">
        <v>4975835.7123469999</v>
      </c>
      <c r="T219">
        <v>-3.1855000000000001E-2</v>
      </c>
      <c r="V219">
        <f t="shared" ref="V219:V232" si="197">R219-(250000-$O$216)/250000*$R$217</f>
        <v>731.29410456353799</v>
      </c>
      <c r="W219">
        <f>O219/$O$216</f>
        <v>1.1507479861910242E-2</v>
      </c>
      <c r="X219">
        <f t="shared" ref="X219:X232" si="198">S219/$S$217</f>
        <v>0.99945475315120991</v>
      </c>
      <c r="Y219">
        <f>R219-$R$218</f>
        <v>37.56554999994114</v>
      </c>
      <c r="Z219">
        <f>((Y219-Y218)-(O219-O218)*$C$16)/(O219-O218)</f>
        <v>-4.8715753180015602</v>
      </c>
      <c r="AB219">
        <v>25</v>
      </c>
      <c r="AC219">
        <v>300000</v>
      </c>
      <c r="AD219">
        <v>867.59100699999999</v>
      </c>
      <c r="AE219">
        <v>-1113490.2039389999</v>
      </c>
      <c r="AF219">
        <v>4977078.084148</v>
      </c>
      <c r="AG219">
        <v>-9.9629999999999996E-3</v>
      </c>
      <c r="AI219">
        <f t="shared" ref="AI219:AI244" si="199">AE219-(250000-$AB$216)/250000*$AE$217</f>
        <v>506.02505530533381</v>
      </c>
      <c r="AJ219">
        <f t="shared" ref="AJ219:AJ244" si="200">AB219/$AB$216</f>
        <v>1.3557483731019523E-2</v>
      </c>
      <c r="AK219">
        <f t="shared" ref="AK219:AK244" si="201">AF219/$AF$217</f>
        <v>0.99970429804647432</v>
      </c>
      <c r="AL219">
        <f t="shared" ref="AL219:AL243" si="202">AE219-$AE$218</f>
        <v>11.57478899997659</v>
      </c>
      <c r="AM219">
        <f>((AL219-AL218)-(AB219-AB218)*$C$16)/(AB219-AB218)</f>
        <v>-5.159894758001319</v>
      </c>
    </row>
    <row r="220" spans="2:39" x14ac:dyDescent="0.2">
      <c r="B220">
        <v>200</v>
      </c>
      <c r="C220">
        <v>400000</v>
      </c>
      <c r="D220">
        <v>867.92389300000002</v>
      </c>
      <c r="E220">
        <v>-1083213.386923</v>
      </c>
      <c r="F220">
        <v>4973850.3808620004</v>
      </c>
      <c r="G220">
        <v>-4.0639999999999999E-3</v>
      </c>
      <c r="I220">
        <f t="shared" si="194"/>
        <v>1069.512392743025</v>
      </c>
      <c r="J220">
        <f t="shared" ref="J220:J247" si="203">B220/$B$216</f>
        <v>2.3632281696797826E-2</v>
      </c>
      <c r="K220">
        <f t="shared" si="195"/>
        <v>0.99905597612078267</v>
      </c>
      <c r="L220">
        <f t="shared" ref="L220:L236" si="204">E220-$E$218</f>
        <v>18.506514000007883</v>
      </c>
      <c r="M220">
        <f t="shared" ref="M220:M236" si="205">((L220-L219)-(B220-B219)*$C$16)/(B220-B219)</f>
        <v>-5.4698356480005899</v>
      </c>
      <c r="O220">
        <v>100</v>
      </c>
      <c r="P220">
        <v>400000</v>
      </c>
      <c r="Q220">
        <v>867.716093</v>
      </c>
      <c r="R220">
        <v>-1102037.325249</v>
      </c>
      <c r="S220">
        <v>4975368.9422800001</v>
      </c>
      <c r="T220">
        <v>7.574E-3</v>
      </c>
      <c r="V220">
        <f t="shared" si="197"/>
        <v>731.6734195635654</v>
      </c>
      <c r="W220">
        <f t="shared" ref="W220:W234" si="206">O220/$O$216</f>
        <v>2.3014959723820484E-2</v>
      </c>
      <c r="X220">
        <f>S220/$S$217</f>
        <v>0.99936099692832381</v>
      </c>
      <c r="Y220">
        <f t="shared" ref="Y220:Y232" si="207">R220-$R$218</f>
        <v>37.944864999968559</v>
      </c>
      <c r="Z220">
        <f>((Y220-Y219)-(O220-O219)*$C$16)/(O220-O219)</f>
        <v>-5.615300017999834</v>
      </c>
      <c r="AB220">
        <v>50</v>
      </c>
      <c r="AC220">
        <v>400000</v>
      </c>
      <c r="AD220">
        <v>867.57944299999997</v>
      </c>
      <c r="AE220">
        <v>-1113500.2644849999</v>
      </c>
      <c r="AF220">
        <v>4977039.2065479998</v>
      </c>
      <c r="AG220">
        <v>-3.0920000000000001E-3</v>
      </c>
      <c r="AI220">
        <f t="shared" si="199"/>
        <v>495.96450930531137</v>
      </c>
      <c r="AJ220">
        <f t="shared" si="200"/>
        <v>2.7114967462039046E-2</v>
      </c>
      <c r="AK220">
        <f t="shared" si="201"/>
        <v>0.99969648902616948</v>
      </c>
      <c r="AL220">
        <f t="shared" si="202"/>
        <v>1.5142429999541491</v>
      </c>
      <c r="AM220">
        <f>((AL220-AL219)-(AB220-AB219)*$C$16)/(AB220-AB219)</f>
        <v>-6.0253081580012804</v>
      </c>
    </row>
    <row r="221" spans="2:39" x14ac:dyDescent="0.2">
      <c r="B221">
        <v>300</v>
      </c>
      <c r="C221">
        <v>500000</v>
      </c>
      <c r="D221">
        <v>867.888194</v>
      </c>
      <c r="E221">
        <v>-1083225.7129250001</v>
      </c>
      <c r="F221">
        <v>4973676.92777</v>
      </c>
      <c r="G221">
        <v>-2.4434000000000001E-2</v>
      </c>
      <c r="I221">
        <f t="shared" si="194"/>
        <v>1057.1863907428924</v>
      </c>
      <c r="J221">
        <f t="shared" si="203"/>
        <v>3.5448422545196742E-2</v>
      </c>
      <c r="K221">
        <f t="shared" si="195"/>
        <v>0.99902113604018716</v>
      </c>
      <c r="L221">
        <f t="shared" si="204"/>
        <v>6.1805119998753071</v>
      </c>
      <c r="M221">
        <f t="shared" si="205"/>
        <v>-5.7461463380017088</v>
      </c>
      <c r="O221">
        <v>150</v>
      </c>
      <c r="P221">
        <v>500000</v>
      </c>
      <c r="Q221">
        <v>867.67445499999997</v>
      </c>
      <c r="R221">
        <v>-1102042.206279</v>
      </c>
      <c r="S221">
        <v>4975558.2865500003</v>
      </c>
      <c r="T221">
        <v>8.1030000000000008E-3</v>
      </c>
      <c r="V221">
        <f t="shared" si="197"/>
        <v>726.79238956351765</v>
      </c>
      <c r="W221">
        <f t="shared" si="206"/>
        <v>3.4522439585730723E-2</v>
      </c>
      <c r="X221">
        <f t="shared" si="198"/>
        <v>0.99939902893773358</v>
      </c>
      <c r="Y221">
        <f t="shared" si="207"/>
        <v>33.0638349999208</v>
      </c>
      <c r="Z221">
        <f t="shared" ref="Z221:Z232" si="208">((Y221-Y220)-(O221-O220)*$C$16)/(O221-O220)</f>
        <v>-5.7205069180013375</v>
      </c>
      <c r="AB221">
        <v>75</v>
      </c>
      <c r="AC221">
        <v>500000</v>
      </c>
      <c r="AD221">
        <v>867.61111400000004</v>
      </c>
      <c r="AE221">
        <v>-1113491.2015460001</v>
      </c>
      <c r="AF221">
        <v>4976932.0427940004</v>
      </c>
      <c r="AG221">
        <v>-2.3970999999999999E-2</v>
      </c>
      <c r="AI221">
        <f t="shared" si="199"/>
        <v>505.02744830516167</v>
      </c>
      <c r="AJ221">
        <f t="shared" si="200"/>
        <v>4.0672451193058567E-2</v>
      </c>
      <c r="AK221">
        <f t="shared" si="201"/>
        <v>0.99967496393380473</v>
      </c>
      <c r="AL221">
        <f t="shared" si="202"/>
        <v>10.577181999804452</v>
      </c>
      <c r="AM221">
        <f t="shared" ref="AM221" si="209">((AL221-AL220)-(AB221-AB220)*$C$16)/(AB221-AB220)</f>
        <v>-5.2603687580063703</v>
      </c>
    </row>
    <row r="222" spans="2:39" x14ac:dyDescent="0.2">
      <c r="B222">
        <v>400</v>
      </c>
      <c r="C222">
        <v>600000</v>
      </c>
      <c r="D222">
        <v>867.84814500000005</v>
      </c>
      <c r="E222">
        <v>-1083245.2722390001</v>
      </c>
      <c r="F222">
        <v>4973691.0246740002</v>
      </c>
      <c r="G222">
        <v>-7.6689999999999996E-3</v>
      </c>
      <c r="I222">
        <f t="shared" si="194"/>
        <v>1037.6270767429378</v>
      </c>
      <c r="J222">
        <f t="shared" si="203"/>
        <v>4.7264563393595652E-2</v>
      </c>
      <c r="K222">
        <f t="shared" si="195"/>
        <v>0.99902396756809964</v>
      </c>
      <c r="L222">
        <f t="shared" si="204"/>
        <v>-13.378802000079304</v>
      </c>
      <c r="M222">
        <f t="shared" si="205"/>
        <v>-5.8184794579999286</v>
      </c>
      <c r="O222">
        <v>200</v>
      </c>
      <c r="P222">
        <v>600000</v>
      </c>
      <c r="Q222">
        <v>867.72395500000005</v>
      </c>
      <c r="R222">
        <v>-1102067.549041</v>
      </c>
      <c r="S222">
        <v>4975375.5186200002</v>
      </c>
      <c r="T222">
        <v>-2.1749000000000001E-2</v>
      </c>
      <c r="V222">
        <f t="shared" si="197"/>
        <v>701.44962756359018</v>
      </c>
      <c r="W222">
        <f t="shared" si="206"/>
        <v>4.6029919447640968E-2</v>
      </c>
      <c r="X222">
        <f t="shared" si="198"/>
        <v>0.99936231786306751</v>
      </c>
      <c r="Y222">
        <f t="shared" si="207"/>
        <v>7.7210729999933392</v>
      </c>
      <c r="Z222">
        <f t="shared" si="208"/>
        <v>-6.1297415579989316</v>
      </c>
      <c r="AB222">
        <v>100</v>
      </c>
      <c r="AC222">
        <v>600000</v>
      </c>
      <c r="AD222">
        <v>867.61344799999995</v>
      </c>
      <c r="AE222">
        <v>-1113493.2324109999</v>
      </c>
      <c r="AF222">
        <v>4977372.832045</v>
      </c>
      <c r="AG222">
        <v>-1.1486E-2</v>
      </c>
      <c r="AI222">
        <f t="shared" si="199"/>
        <v>502.99658330529928</v>
      </c>
      <c r="AJ222">
        <f t="shared" si="200"/>
        <v>5.4229934924078092E-2</v>
      </c>
      <c r="AK222">
        <f t="shared" si="201"/>
        <v>0.99976350160617133</v>
      </c>
      <c r="AL222">
        <f t="shared" si="202"/>
        <v>8.5463169999420643</v>
      </c>
      <c r="AM222">
        <f>((AL222-AL221)-(AB222-AB221)*$C$16)/(AB222-AB221)</f>
        <v>-5.704120917994878</v>
      </c>
    </row>
    <row r="223" spans="2:39" x14ac:dyDescent="0.2">
      <c r="B223">
        <v>500</v>
      </c>
      <c r="C223">
        <v>700000</v>
      </c>
      <c r="D223">
        <v>867.85423300000002</v>
      </c>
      <c r="E223">
        <v>-1083238.1726899999</v>
      </c>
      <c r="F223">
        <v>4973928.9588400004</v>
      </c>
      <c r="G223">
        <v>-1.8728999999999999E-2</v>
      </c>
      <c r="I223">
        <f t="shared" si="194"/>
        <v>1044.7266257430892</v>
      </c>
      <c r="J223">
        <f t="shared" si="203"/>
        <v>5.9080704241994568E-2</v>
      </c>
      <c r="K223">
        <f t="shared" si="195"/>
        <v>0.99907175942596904</v>
      </c>
      <c r="L223">
        <f t="shared" si="204"/>
        <v>-6.2792529999278486</v>
      </c>
      <c r="M223">
        <f t="shared" si="205"/>
        <v>-5.5518908279988679</v>
      </c>
      <c r="O223">
        <v>250</v>
      </c>
      <c r="P223">
        <v>700000</v>
      </c>
      <c r="Q223">
        <v>867.74386900000002</v>
      </c>
      <c r="R223">
        <v>-1102056.574608</v>
      </c>
      <c r="S223">
        <v>4975444.9443880003</v>
      </c>
      <c r="T223">
        <v>-9.8589999999999997E-3</v>
      </c>
      <c r="V223">
        <f t="shared" si="197"/>
        <v>712.42406056355685</v>
      </c>
      <c r="W223">
        <f t="shared" si="206"/>
        <v>5.7537399309551207E-2</v>
      </c>
      <c r="X223">
        <f t="shared" si="198"/>
        <v>0.99937626283991765</v>
      </c>
      <c r="Y223">
        <f t="shared" si="207"/>
        <v>18.695505999960005</v>
      </c>
      <c r="Z223">
        <f>((Y223-Y222)-(O223-O222)*$C$16)/(O223-O222)</f>
        <v>-5.4033976580010492</v>
      </c>
      <c r="AB223">
        <v>125</v>
      </c>
      <c r="AC223">
        <v>700000</v>
      </c>
      <c r="AD223">
        <v>867.56233799999995</v>
      </c>
      <c r="AE223">
        <v>-1113487.621183</v>
      </c>
      <c r="AF223">
        <v>4977453.9675279995</v>
      </c>
      <c r="AG223">
        <v>-9.7660000000000004E-3</v>
      </c>
      <c r="AI223">
        <f t="shared" si="199"/>
        <v>508.60781130520627</v>
      </c>
      <c r="AJ223">
        <f t="shared" si="200"/>
        <v>6.7787418655097617E-2</v>
      </c>
      <c r="AK223">
        <f t="shared" si="201"/>
        <v>0.9997797986161252</v>
      </c>
      <c r="AL223">
        <f t="shared" si="202"/>
        <v>14.157544999849051</v>
      </c>
      <c r="AM223">
        <f>((AL223-AL222)-(AB223-AB222)*$C$16)/(AB223-AB222)</f>
        <v>-5.3984371980041033</v>
      </c>
    </row>
    <row r="224" spans="2:39" x14ac:dyDescent="0.2">
      <c r="B224">
        <v>600</v>
      </c>
      <c r="C224">
        <v>800000</v>
      </c>
      <c r="D224">
        <v>867.86124500000005</v>
      </c>
      <c r="E224">
        <v>-1083216.384932</v>
      </c>
      <c r="F224">
        <v>4973997.0187750002</v>
      </c>
      <c r="G224">
        <v>-7.0070000000000002E-3</v>
      </c>
      <c r="I224">
        <f t="shared" si="194"/>
        <v>1066.5143837430514</v>
      </c>
      <c r="J224">
        <f t="shared" si="203"/>
        <v>7.0896845090393484E-2</v>
      </c>
      <c r="K224">
        <f t="shared" si="195"/>
        <v>0.99908543005929928</v>
      </c>
      <c r="L224">
        <f t="shared" si="204"/>
        <v>15.508505000034347</v>
      </c>
      <c r="M224">
        <f t="shared" si="205"/>
        <v>-5.4050087380007605</v>
      </c>
      <c r="O224">
        <v>300</v>
      </c>
      <c r="P224">
        <v>800000</v>
      </c>
      <c r="Q224">
        <v>867.72149400000001</v>
      </c>
      <c r="R224">
        <v>-1102072.044155</v>
      </c>
      <c r="S224">
        <v>4975676.7249729997</v>
      </c>
      <c r="T224">
        <v>-5.1393000000000001E-2</v>
      </c>
      <c r="V224">
        <f>R224-(250000-$O$216)/250000*$R$217</f>
        <v>696.9545135635417</v>
      </c>
      <c r="W224">
        <f t="shared" si="206"/>
        <v>6.9044879171461446E-2</v>
      </c>
      <c r="X224">
        <f>S224/$S$217</f>
        <v>0.99942281867912897</v>
      </c>
      <c r="Y224">
        <f>R224-$R$218</f>
        <v>3.2259589999448508</v>
      </c>
      <c r="Z224">
        <f t="shared" si="208"/>
        <v>-5.9322772580006857</v>
      </c>
      <c r="AB224">
        <v>150</v>
      </c>
      <c r="AC224">
        <v>800000</v>
      </c>
      <c r="AD224">
        <v>867.60896400000001</v>
      </c>
      <c r="AE224">
        <v>-1113503.417631</v>
      </c>
      <c r="AF224">
        <v>4977266.0697250003</v>
      </c>
      <c r="AG224">
        <v>-2.7924999999999998E-2</v>
      </c>
      <c r="AI224">
        <f t="shared" si="199"/>
        <v>492.81136330519803</v>
      </c>
      <c r="AJ224">
        <f t="shared" si="200"/>
        <v>8.1344902386117135E-2</v>
      </c>
      <c r="AK224">
        <f t="shared" si="201"/>
        <v>0.99974205714651676</v>
      </c>
      <c r="AL224">
        <f t="shared" si="202"/>
        <v>-1.6389030001591891</v>
      </c>
      <c r="AM224">
        <f t="shared" ref="AM224:AM244" si="210">((AL224-AL223)-(AB224-AB223)*$C$16)/(AB224-AB223)</f>
        <v>-6.2547442380007121</v>
      </c>
    </row>
    <row r="225" spans="2:39" x14ac:dyDescent="0.2">
      <c r="B225">
        <v>700</v>
      </c>
      <c r="C225">
        <v>900000</v>
      </c>
      <c r="D225">
        <v>867.90582099999995</v>
      </c>
      <c r="E225">
        <v>-1083235.634574</v>
      </c>
      <c r="F225">
        <v>4975046.3328769999</v>
      </c>
      <c r="G225">
        <v>-8.5179999999999995E-3</v>
      </c>
      <c r="I225">
        <f t="shared" si="194"/>
        <v>1047.2647417429835</v>
      </c>
      <c r="J225">
        <f t="shared" si="203"/>
        <v>8.2712985938792394E-2</v>
      </c>
      <c r="K225">
        <f t="shared" si="195"/>
        <v>0.99929619705954198</v>
      </c>
      <c r="L225">
        <f t="shared" si="204"/>
        <v>-3.7411370000336319</v>
      </c>
      <c r="M225">
        <f t="shared" si="205"/>
        <v>-5.8153827380010625</v>
      </c>
      <c r="O225">
        <v>350</v>
      </c>
      <c r="P225">
        <v>900000</v>
      </c>
      <c r="Q225">
        <v>867.69152199999996</v>
      </c>
      <c r="R225">
        <v>-1102056.9882469999</v>
      </c>
      <c r="S225">
        <v>4975948.2507339995</v>
      </c>
      <c r="T225">
        <v>-2.7248000000000001E-2</v>
      </c>
      <c r="V225">
        <f t="shared" si="197"/>
        <v>712.01042156363837</v>
      </c>
      <c r="W225">
        <f t="shared" si="206"/>
        <v>8.0552359033371698E-2</v>
      </c>
      <c r="X225">
        <f t="shared" si="198"/>
        <v>0.99947735780142366</v>
      </c>
      <c r="Y225">
        <f t="shared" si="207"/>
        <v>18.28186700004153</v>
      </c>
      <c r="Z225">
        <f t="shared" si="208"/>
        <v>-5.3217681579984495</v>
      </c>
      <c r="AB225">
        <v>175</v>
      </c>
      <c r="AC225">
        <v>900000</v>
      </c>
      <c r="AD225">
        <v>867.58184800000004</v>
      </c>
      <c r="AE225">
        <v>-1113508.6236680001</v>
      </c>
      <c r="AF225">
        <v>4977560.4708209997</v>
      </c>
      <c r="AG225">
        <v>-1.6930000000000001E-3</v>
      </c>
      <c r="AI225">
        <f t="shared" si="199"/>
        <v>487.60532630514354</v>
      </c>
      <c r="AJ225">
        <f t="shared" si="200"/>
        <v>9.4902386117136653E-2</v>
      </c>
      <c r="AK225">
        <f t="shared" si="201"/>
        <v>0.99980119104717979</v>
      </c>
      <c r="AL225">
        <f t="shared" si="202"/>
        <v>-6.8449400002136827</v>
      </c>
      <c r="AM225">
        <f t="shared" si="210"/>
        <v>-5.8311277980025622</v>
      </c>
    </row>
    <row r="226" spans="2:39" x14ac:dyDescent="0.2">
      <c r="B226">
        <v>800</v>
      </c>
      <c r="C226">
        <v>1000000</v>
      </c>
      <c r="D226">
        <v>867.89844000000005</v>
      </c>
      <c r="E226">
        <v>-1083229.295345</v>
      </c>
      <c r="F226">
        <v>4975335.0405259999</v>
      </c>
      <c r="G226">
        <v>-3.3187000000000001E-2</v>
      </c>
      <c r="I226">
        <f t="shared" si="194"/>
        <v>1053.6039707430173</v>
      </c>
      <c r="J226">
        <f t="shared" si="203"/>
        <v>9.4529126787191303E-2</v>
      </c>
      <c r="K226">
        <f t="shared" si="195"/>
        <v>0.9993541873648385</v>
      </c>
      <c r="L226">
        <f t="shared" si="204"/>
        <v>2.5980920000001788</v>
      </c>
      <c r="M226">
        <f t="shared" si="205"/>
        <v>-5.5594940280000449</v>
      </c>
      <c r="O226">
        <v>400</v>
      </c>
      <c r="P226">
        <v>1000000</v>
      </c>
      <c r="Q226">
        <v>867.72583999999995</v>
      </c>
      <c r="R226">
        <v>-1102062.8969439999</v>
      </c>
      <c r="S226">
        <v>4975993.5814800002</v>
      </c>
      <c r="T226">
        <v>-2.1925E-2</v>
      </c>
      <c r="V226">
        <f t="shared" si="197"/>
        <v>706.10172456363216</v>
      </c>
      <c r="W226">
        <f t="shared" si="206"/>
        <v>9.2059838895281937E-2</v>
      </c>
      <c r="X226">
        <f t="shared" si="198"/>
        <v>0.99948646301151767</v>
      </c>
      <c r="Y226">
        <f t="shared" si="207"/>
        <v>12.373170000035316</v>
      </c>
      <c r="Z226">
        <f t="shared" si="208"/>
        <v>-5.7410602580005072</v>
      </c>
      <c r="AB226">
        <v>200</v>
      </c>
      <c r="AC226">
        <v>1000000</v>
      </c>
      <c r="AD226">
        <v>867.61236299999996</v>
      </c>
      <c r="AE226">
        <v>-1113479.6383460001</v>
      </c>
      <c r="AF226">
        <v>4977762.5703480002</v>
      </c>
      <c r="AG226">
        <v>-2.6197000000000002E-2</v>
      </c>
      <c r="AI226">
        <f t="shared" si="199"/>
        <v>516.59064830513671</v>
      </c>
      <c r="AJ226">
        <f t="shared" si="200"/>
        <v>0.10845986984815618</v>
      </c>
      <c r="AK226">
        <f t="shared" si="201"/>
        <v>0.99984178509902288</v>
      </c>
      <c r="AL226">
        <f t="shared" si="202"/>
        <v>22.140381999779493</v>
      </c>
      <c r="AM226">
        <f t="shared" si="210"/>
        <v>-4.4634734380006558</v>
      </c>
    </row>
    <row r="227" spans="2:39" x14ac:dyDescent="0.2">
      <c r="B227">
        <v>900</v>
      </c>
      <c r="C227">
        <v>1100000</v>
      </c>
      <c r="D227">
        <v>867.90047000000004</v>
      </c>
      <c r="E227">
        <v>-1083205.7179060001</v>
      </c>
      <c r="F227">
        <v>4975545.573535</v>
      </c>
      <c r="G227">
        <v>-9.2490000000000003E-3</v>
      </c>
      <c r="I227">
        <f t="shared" si="194"/>
        <v>1077.181409742916</v>
      </c>
      <c r="J227">
        <f t="shared" si="203"/>
        <v>0.10634526763559021</v>
      </c>
      <c r="K227">
        <f t="shared" si="195"/>
        <v>0.99939647538009957</v>
      </c>
      <c r="L227">
        <f t="shared" si="204"/>
        <v>26.175530999898911</v>
      </c>
      <c r="M227">
        <f t="shared" si="205"/>
        <v>-5.3871119280013957</v>
      </c>
      <c r="O227">
        <v>450</v>
      </c>
      <c r="P227">
        <v>1100000</v>
      </c>
      <c r="Q227">
        <v>867.66364299999998</v>
      </c>
      <c r="R227">
        <v>-1102043.7379660001</v>
      </c>
      <c r="S227">
        <v>4976080.5783909997</v>
      </c>
      <c r="T227">
        <v>-8.2649999999999998E-3</v>
      </c>
      <c r="V227">
        <f t="shared" si="197"/>
        <v>725.26070256344974</v>
      </c>
      <c r="W227">
        <f t="shared" si="206"/>
        <v>0.10356731875719218</v>
      </c>
      <c r="X227">
        <f t="shared" si="198"/>
        <v>0.99950393735778531</v>
      </c>
      <c r="Y227">
        <f t="shared" si="207"/>
        <v>31.532147999852896</v>
      </c>
      <c r="Z227">
        <f t="shared" si="208"/>
        <v>-5.2397067580040311</v>
      </c>
      <c r="AB227">
        <v>225</v>
      </c>
      <c r="AC227">
        <v>1100000</v>
      </c>
      <c r="AD227">
        <v>867.61300500000004</v>
      </c>
      <c r="AE227">
        <v>-1113479.955814</v>
      </c>
      <c r="AF227">
        <v>4978017.2165940003</v>
      </c>
      <c r="AG227">
        <v>-2.1343999999999998E-2</v>
      </c>
      <c r="AI227">
        <f t="shared" si="199"/>
        <v>516.2731803052593</v>
      </c>
      <c r="AJ227">
        <f t="shared" si="200"/>
        <v>0.1220173535791757</v>
      </c>
      <c r="AK227">
        <f t="shared" si="201"/>
        <v>0.99989293377346677</v>
      </c>
      <c r="AL227">
        <f t="shared" si="202"/>
        <v>21.822913999902084</v>
      </c>
      <c r="AM227">
        <f t="shared" si="210"/>
        <v>-5.6355850379954795</v>
      </c>
    </row>
    <row r="228" spans="2:39" x14ac:dyDescent="0.2">
      <c r="B228">
        <v>1000</v>
      </c>
      <c r="C228">
        <v>1200000</v>
      </c>
      <c r="D228">
        <v>867.89357700000005</v>
      </c>
      <c r="E228">
        <v>-1083188.992969</v>
      </c>
      <c r="F228">
        <v>4976087.3218019996</v>
      </c>
      <c r="G228">
        <v>-2.2776999999999999E-2</v>
      </c>
      <c r="I228">
        <f t="shared" si="194"/>
        <v>1093.9063467429951</v>
      </c>
      <c r="J228">
        <f t="shared" si="203"/>
        <v>0.11816140848398914</v>
      </c>
      <c r="K228">
        <f t="shared" si="195"/>
        <v>0.99950529185069181</v>
      </c>
      <c r="L228">
        <f t="shared" si="204"/>
        <v>42.900467999977991</v>
      </c>
      <c r="M228">
        <f t="shared" si="205"/>
        <v>-5.4556369479995919</v>
      </c>
      <c r="O228">
        <v>500</v>
      </c>
      <c r="P228">
        <v>1200000</v>
      </c>
      <c r="Q228">
        <v>867.67718200000002</v>
      </c>
      <c r="R228">
        <v>-1102056.2819620001</v>
      </c>
      <c r="S228">
        <v>4976305.9818200003</v>
      </c>
      <c r="T228">
        <v>-1.2494E-2</v>
      </c>
      <c r="V228">
        <f t="shared" si="197"/>
        <v>712.71670656348579</v>
      </c>
      <c r="W228">
        <f t="shared" si="206"/>
        <v>0.11507479861910241</v>
      </c>
      <c r="X228">
        <f t="shared" si="198"/>
        <v>0.99954921227068727</v>
      </c>
      <c r="Y228">
        <f t="shared" si="207"/>
        <v>18.988151999888942</v>
      </c>
      <c r="Z228">
        <f t="shared" si="208"/>
        <v>-5.8737662379996616</v>
      </c>
      <c r="AB228">
        <v>250</v>
      </c>
      <c r="AC228">
        <v>1200000</v>
      </c>
      <c r="AD228">
        <v>867.61427500000002</v>
      </c>
      <c r="AE228">
        <v>-1113496.385033</v>
      </c>
      <c r="AF228">
        <v>4977954.6839500004</v>
      </c>
      <c r="AG228">
        <v>4.8200000000000001E-4</v>
      </c>
      <c r="AI228">
        <f t="shared" si="199"/>
        <v>499.84396130521782</v>
      </c>
      <c r="AJ228">
        <f t="shared" si="200"/>
        <v>0.13557483731019523</v>
      </c>
      <c r="AK228">
        <f t="shared" si="201"/>
        <v>0.99988037336112889</v>
      </c>
      <c r="AL228">
        <f t="shared" si="202"/>
        <v>5.3936949998605996</v>
      </c>
      <c r="AM228">
        <f t="shared" si="210"/>
        <v>-6.2800550780020421</v>
      </c>
    </row>
    <row r="229" spans="2:39" x14ac:dyDescent="0.2">
      <c r="B229">
        <v>1100</v>
      </c>
      <c r="C229">
        <v>1300000</v>
      </c>
      <c r="D229">
        <v>867.885808</v>
      </c>
      <c r="E229">
        <v>-1083205.2785469999</v>
      </c>
      <c r="F229">
        <v>4975755.1302589998</v>
      </c>
      <c r="G229">
        <v>-2.5870000000000001E-2</v>
      </c>
      <c r="I229">
        <f t="shared" si="194"/>
        <v>1077.6207687431015</v>
      </c>
      <c r="J229">
        <f t="shared" si="203"/>
        <v>0.12997754933238803</v>
      </c>
      <c r="K229">
        <f t="shared" si="195"/>
        <v>0.99943856729710889</v>
      </c>
      <c r="L229">
        <f t="shared" si="204"/>
        <v>26.614890000084415</v>
      </c>
      <c r="M229">
        <f t="shared" si="205"/>
        <v>-5.7857420979993188</v>
      </c>
      <c r="O229">
        <v>550</v>
      </c>
      <c r="P229">
        <v>1300000</v>
      </c>
      <c r="Q229">
        <v>867.72212300000001</v>
      </c>
      <c r="R229">
        <v>-1102030.408362</v>
      </c>
      <c r="S229">
        <v>4976829.6126110004</v>
      </c>
      <c r="T229">
        <v>-2.3505000000000002E-2</v>
      </c>
      <c r="V229">
        <f t="shared" si="197"/>
        <v>738.59030656353571</v>
      </c>
      <c r="W229">
        <f t="shared" si="206"/>
        <v>0.12658227848101267</v>
      </c>
      <c r="X229">
        <f t="shared" si="198"/>
        <v>0.99965438963449427</v>
      </c>
      <c r="Y229">
        <f t="shared" si="207"/>
        <v>44.861751999938861</v>
      </c>
      <c r="Z229">
        <f t="shared" si="208"/>
        <v>-5.1054143179993847</v>
      </c>
      <c r="AB229">
        <v>275</v>
      </c>
      <c r="AC229">
        <v>1300000</v>
      </c>
      <c r="AD229">
        <v>867.609511</v>
      </c>
      <c r="AE229">
        <v>-1113486.5762209999</v>
      </c>
      <c r="AF229">
        <v>4978188.31446</v>
      </c>
      <c r="AG229">
        <v>-1.0937000000000001E-2</v>
      </c>
      <c r="AI229">
        <f t="shared" si="199"/>
        <v>509.65277330530807</v>
      </c>
      <c r="AJ229">
        <f t="shared" si="200"/>
        <v>0.14913232104121474</v>
      </c>
      <c r="AK229">
        <f t="shared" si="201"/>
        <v>0.99992730077939573</v>
      </c>
      <c r="AL229">
        <f t="shared" si="202"/>
        <v>15.202506999950856</v>
      </c>
      <c r="AM229">
        <f t="shared" si="210"/>
        <v>-5.2305338379967727</v>
      </c>
    </row>
    <row r="230" spans="2:39" x14ac:dyDescent="0.2">
      <c r="B230">
        <v>1200</v>
      </c>
      <c r="C230">
        <v>1400000</v>
      </c>
      <c r="D230">
        <v>867.89962100000002</v>
      </c>
      <c r="E230">
        <v>-1083197.2353340001</v>
      </c>
      <c r="F230">
        <v>4976878.7728880001</v>
      </c>
      <c r="G230">
        <v>-3.0501E-2</v>
      </c>
      <c r="I230">
        <f t="shared" si="194"/>
        <v>1085.6639817429241</v>
      </c>
      <c r="J230">
        <f t="shared" si="203"/>
        <v>0.14179369018078697</v>
      </c>
      <c r="K230">
        <f t="shared" si="195"/>
        <v>0.99966426405064346</v>
      </c>
      <c r="L230">
        <f t="shared" si="204"/>
        <v>34.658102999906987</v>
      </c>
      <c r="M230">
        <f t="shared" si="205"/>
        <v>-5.5424541880021572</v>
      </c>
      <c r="O230">
        <v>600</v>
      </c>
      <c r="P230">
        <v>1400000</v>
      </c>
      <c r="Q230">
        <v>867.71423500000003</v>
      </c>
      <c r="R230">
        <v>-1102028.7606319999</v>
      </c>
      <c r="S230">
        <v>4977600.6070539998</v>
      </c>
      <c r="T230">
        <v>-2.4459000000000002E-2</v>
      </c>
      <c r="V230">
        <f t="shared" si="197"/>
        <v>740.23803656361997</v>
      </c>
      <c r="W230">
        <f t="shared" si="206"/>
        <v>0.13808975834292289</v>
      </c>
      <c r="X230">
        <f t="shared" si="198"/>
        <v>0.99980925287863165</v>
      </c>
      <c r="Y230">
        <f t="shared" si="207"/>
        <v>46.509482000023127</v>
      </c>
      <c r="Z230">
        <f t="shared" si="208"/>
        <v>-5.5899317179986978</v>
      </c>
      <c r="AB230">
        <v>300</v>
      </c>
      <c r="AC230">
        <v>1400000</v>
      </c>
      <c r="AD230">
        <v>867.61159499999997</v>
      </c>
      <c r="AE230">
        <v>-1113483.578792</v>
      </c>
      <c r="AF230">
        <v>4978674.8910079999</v>
      </c>
      <c r="AG230">
        <v>-6.9199999999999999E-3</v>
      </c>
      <c r="AI230">
        <f t="shared" si="199"/>
        <v>512.65020230528899</v>
      </c>
      <c r="AJ230">
        <f t="shared" si="200"/>
        <v>0.16268980477223427</v>
      </c>
      <c r="AK230">
        <f t="shared" si="201"/>
        <v>1.0000250353654601</v>
      </c>
      <c r="AL230">
        <f t="shared" si="202"/>
        <v>18.199935999931768</v>
      </c>
      <c r="AM230">
        <f t="shared" si="210"/>
        <v>-5.5029891580011459</v>
      </c>
    </row>
    <row r="231" spans="2:39" x14ac:dyDescent="0.2">
      <c r="B231">
        <v>1300</v>
      </c>
      <c r="C231">
        <v>1500000</v>
      </c>
      <c r="D231">
        <v>867.86098500000003</v>
      </c>
      <c r="E231">
        <v>-1083188.4203689999</v>
      </c>
      <c r="F231">
        <v>4977290.4914060002</v>
      </c>
      <c r="G231">
        <v>-1.0889999999999999E-3</v>
      </c>
      <c r="I231">
        <f t="shared" si="194"/>
        <v>1094.4789467430674</v>
      </c>
      <c r="J231">
        <f t="shared" si="203"/>
        <v>0.15360983102918588</v>
      </c>
      <c r="K231">
        <f t="shared" si="195"/>
        <v>0.9997469625265506</v>
      </c>
      <c r="L231">
        <f t="shared" si="204"/>
        <v>43.473068000050262</v>
      </c>
      <c r="M231">
        <f t="shared" si="205"/>
        <v>-5.53473666799895</v>
      </c>
      <c r="O231">
        <v>650</v>
      </c>
      <c r="P231">
        <v>1500000</v>
      </c>
      <c r="Q231">
        <v>867.66769699999998</v>
      </c>
      <c r="R231">
        <v>-1102021.1699580001</v>
      </c>
      <c r="S231">
        <v>4977750.8009590004</v>
      </c>
      <c r="T231">
        <v>7.3369999999999998E-3</v>
      </c>
      <c r="V231">
        <f t="shared" si="197"/>
        <v>747.82871056348085</v>
      </c>
      <c r="W231">
        <f t="shared" si="206"/>
        <v>0.14959723820483314</v>
      </c>
      <c r="X231">
        <f t="shared" si="198"/>
        <v>0.99983942107969881</v>
      </c>
      <c r="Y231">
        <f t="shared" si="207"/>
        <v>54.100155999884009</v>
      </c>
      <c r="Z231">
        <f t="shared" si="208"/>
        <v>-5.471072838003165</v>
      </c>
      <c r="AB231">
        <v>325</v>
      </c>
      <c r="AC231">
        <v>1500000</v>
      </c>
      <c r="AD231">
        <v>867.60029799999995</v>
      </c>
      <c r="AE231">
        <v>-1113466.5474100001</v>
      </c>
      <c r="AF231">
        <v>4978706.0109660001</v>
      </c>
      <c r="AG231">
        <v>-2.6856999999999999E-2</v>
      </c>
      <c r="AI231">
        <f t="shared" si="199"/>
        <v>529.68158430512995</v>
      </c>
      <c r="AJ231">
        <f t="shared" si="200"/>
        <v>0.1762472885032538</v>
      </c>
      <c r="AK231">
        <f t="shared" si="201"/>
        <v>1.0000312861727092</v>
      </c>
      <c r="AL231">
        <f t="shared" si="202"/>
        <v>35.231317999772727</v>
      </c>
      <c r="AM231">
        <f t="shared" si="210"/>
        <v>-4.9416310380067445</v>
      </c>
    </row>
    <row r="232" spans="2:39" x14ac:dyDescent="0.2">
      <c r="B232">
        <v>1400</v>
      </c>
      <c r="C232">
        <v>1600000</v>
      </c>
      <c r="D232">
        <v>867.85456099999999</v>
      </c>
      <c r="E232">
        <v>-1083173.860197</v>
      </c>
      <c r="F232">
        <v>4977978.5208430002</v>
      </c>
      <c r="G232">
        <v>1.1287999999999999E-2</v>
      </c>
      <c r="I232">
        <f t="shared" si="194"/>
        <v>1109.0391187430359</v>
      </c>
      <c r="J232">
        <f t="shared" si="203"/>
        <v>0.16542597187758479</v>
      </c>
      <c r="K232">
        <f t="shared" si="195"/>
        <v>0.99988516127965876</v>
      </c>
      <c r="L232">
        <f t="shared" si="204"/>
        <v>58.03324000001885</v>
      </c>
      <c r="M232">
        <f t="shared" si="205"/>
        <v>-5.477284598000697</v>
      </c>
      <c r="O232">
        <v>700</v>
      </c>
      <c r="P232">
        <v>1600000</v>
      </c>
      <c r="Q232">
        <v>867.69167300000004</v>
      </c>
      <c r="R232">
        <v>-1102012.8160629999</v>
      </c>
      <c r="S232">
        <v>4978168.3704580003</v>
      </c>
      <c r="T232">
        <v>-1.7982000000000001E-2</v>
      </c>
      <c r="V232">
        <f t="shared" si="197"/>
        <v>756.18260556366295</v>
      </c>
      <c r="W232">
        <f t="shared" si="206"/>
        <v>0.1611047180667434</v>
      </c>
      <c r="X232">
        <f t="shared" si="198"/>
        <v>0.9999232947935176</v>
      </c>
      <c r="Y232">
        <f t="shared" si="207"/>
        <v>62.454051000066102</v>
      </c>
      <c r="Z232">
        <f t="shared" si="208"/>
        <v>-5.4558084179967405</v>
      </c>
      <c r="AB232">
        <v>350</v>
      </c>
      <c r="AC232">
        <v>1600000</v>
      </c>
      <c r="AD232">
        <v>867.59407499999998</v>
      </c>
      <c r="AE232">
        <v>-1113446.1090460001</v>
      </c>
      <c r="AF232">
        <v>4979339.9043610003</v>
      </c>
      <c r="AG232">
        <v>-7.6900000000000004E-4</v>
      </c>
      <c r="AI232">
        <f t="shared" si="199"/>
        <v>550.11994830518961</v>
      </c>
      <c r="AJ232">
        <f t="shared" si="200"/>
        <v>0.18980477223427331</v>
      </c>
      <c r="AK232">
        <f t="shared" si="201"/>
        <v>1.0001586110691185</v>
      </c>
      <c r="AL232">
        <f t="shared" si="202"/>
        <v>55.669681999832392</v>
      </c>
      <c r="AM232">
        <f t="shared" si="210"/>
        <v>-4.8053517579979959</v>
      </c>
    </row>
    <row r="233" spans="2:39" x14ac:dyDescent="0.2">
      <c r="B233">
        <v>1500</v>
      </c>
      <c r="C233">
        <v>1700000</v>
      </c>
      <c r="D233">
        <v>867.86029199999996</v>
      </c>
      <c r="E233">
        <v>-1083137.6740560001</v>
      </c>
      <c r="F233">
        <v>4979116.4293640004</v>
      </c>
      <c r="G233">
        <v>-3.9841000000000001E-2</v>
      </c>
      <c r="I233">
        <f t="shared" si="194"/>
        <v>1145.2252597429324</v>
      </c>
      <c r="J233">
        <f t="shared" si="203"/>
        <v>0.1772421127259837</v>
      </c>
      <c r="K233">
        <f t="shared" si="195"/>
        <v>1.0001137235043205</v>
      </c>
      <c r="L233">
        <f t="shared" si="204"/>
        <v>94.219380999915302</v>
      </c>
      <c r="M233">
        <f t="shared" si="205"/>
        <v>-5.261024908001418</v>
      </c>
      <c r="O233">
        <v>750</v>
      </c>
      <c r="P233">
        <v>1700000</v>
      </c>
      <c r="Q233">
        <v>867.67088699999999</v>
      </c>
      <c r="R233">
        <v>-1102000.0144539999</v>
      </c>
      <c r="S233">
        <v>4978362.0726460004</v>
      </c>
      <c r="T233">
        <v>-2.6967999999999999E-2</v>
      </c>
      <c r="V233">
        <f t="shared" ref="V233:V234" si="211">R233-(250000-$O$216)/250000*$R$217</f>
        <v>768.98421456362121</v>
      </c>
      <c r="W233">
        <f t="shared" si="206"/>
        <v>0.17261219792865362</v>
      </c>
      <c r="X233">
        <f t="shared" ref="X233:X234" si="212">S233/$S$217</f>
        <v>0.99996220214168663</v>
      </c>
      <c r="Y233">
        <f t="shared" ref="Y233:Y234" si="213">R233-$R$218</f>
        <v>75.255660000024363</v>
      </c>
      <c r="Z233">
        <f t="shared" ref="Z233:Z234" si="214">((Y233-Y232)-(O233-O232)*$C$16)/(O233-O232)</f>
        <v>-5.3668541380012176</v>
      </c>
      <c r="AB233">
        <v>375</v>
      </c>
      <c r="AC233">
        <v>1700000</v>
      </c>
      <c r="AD233">
        <v>867.61754900000005</v>
      </c>
      <c r="AE233">
        <v>-1113454.5889359999</v>
      </c>
      <c r="AF233">
        <v>4979352.3512190003</v>
      </c>
      <c r="AG233">
        <v>-1.1058999999999999E-2</v>
      </c>
      <c r="AI233">
        <f t="shared" si="199"/>
        <v>541.64005830534734</v>
      </c>
      <c r="AJ233">
        <f t="shared" si="200"/>
        <v>0.20336225596529284</v>
      </c>
      <c r="AK233">
        <f t="shared" si="201"/>
        <v>1.0001611111660085</v>
      </c>
      <c r="AL233">
        <f t="shared" si="202"/>
        <v>47.189791999990121</v>
      </c>
      <c r="AM233">
        <f t="shared" si="210"/>
        <v>-5.9620819179940732</v>
      </c>
    </row>
    <row r="234" spans="2:39" x14ac:dyDescent="0.2">
      <c r="B234">
        <v>1600</v>
      </c>
      <c r="C234">
        <v>1800000</v>
      </c>
      <c r="D234">
        <v>867.90038600000003</v>
      </c>
      <c r="E234">
        <v>-1083092.6320160001</v>
      </c>
      <c r="F234">
        <v>4979775.7858950002</v>
      </c>
      <c r="G234">
        <v>-2.9600000000000001E-2</v>
      </c>
      <c r="I234">
        <f t="shared" si="194"/>
        <v>1190.2672997429036</v>
      </c>
      <c r="J234">
        <f t="shared" si="203"/>
        <v>0.18905825357438261</v>
      </c>
      <c r="K234">
        <f t="shared" si="195"/>
        <v>1.0002461629691712</v>
      </c>
      <c r="L234">
        <f t="shared" si="204"/>
        <v>139.26142099988647</v>
      </c>
      <c r="M234">
        <f t="shared" si="205"/>
        <v>-5.1724659180006709</v>
      </c>
      <c r="O234">
        <v>800</v>
      </c>
      <c r="P234">
        <v>1800000</v>
      </c>
      <c r="Q234">
        <v>867.67460600000004</v>
      </c>
      <c r="R234">
        <v>-1101984.7404390001</v>
      </c>
      <c r="S234">
        <v>4978809.0965940002</v>
      </c>
      <c r="T234">
        <v>-2.1565999999999998E-2</v>
      </c>
      <c r="V234">
        <f t="shared" si="211"/>
        <v>784.25822956347838</v>
      </c>
      <c r="W234">
        <f t="shared" si="206"/>
        <v>0.18411967779056387</v>
      </c>
      <c r="X234">
        <f t="shared" si="212"/>
        <v>1.0000519921258078</v>
      </c>
      <c r="Y234">
        <f t="shared" si="213"/>
        <v>90.529674999881536</v>
      </c>
      <c r="Z234">
        <f t="shared" si="214"/>
        <v>-5.317406018003239</v>
      </c>
      <c r="AB234">
        <v>400</v>
      </c>
      <c r="AC234">
        <v>1800000</v>
      </c>
      <c r="AD234">
        <v>867.64029200000004</v>
      </c>
      <c r="AE234">
        <v>-1113430.7415390001</v>
      </c>
      <c r="AF234">
        <v>4979893.6308300002</v>
      </c>
      <c r="AG234">
        <v>1.7110000000000001E-3</v>
      </c>
      <c r="AI234">
        <f t="shared" si="199"/>
        <v>565.48745530517772</v>
      </c>
      <c r="AJ234">
        <f t="shared" si="200"/>
        <v>0.21691973969631237</v>
      </c>
      <c r="AK234">
        <f t="shared" si="201"/>
        <v>1.0002698335015661</v>
      </c>
      <c r="AL234">
        <f t="shared" si="202"/>
        <v>71.037188999820501</v>
      </c>
      <c r="AM234">
        <f t="shared" si="210"/>
        <v>-4.6689904380071674</v>
      </c>
    </row>
    <row r="235" spans="2:39" x14ac:dyDescent="0.2">
      <c r="B235">
        <v>1700</v>
      </c>
      <c r="C235">
        <v>1900000</v>
      </c>
      <c r="D235">
        <v>867.86125700000002</v>
      </c>
      <c r="E235">
        <v>-1083087.5928549999</v>
      </c>
      <c r="F235">
        <v>4980976.7285099998</v>
      </c>
      <c r="G235">
        <v>1.5276E-2</v>
      </c>
      <c r="I235">
        <f t="shared" si="194"/>
        <v>1195.3064607430715</v>
      </c>
      <c r="J235">
        <f t="shared" si="203"/>
        <v>0.20087439442278152</v>
      </c>
      <c r="K235">
        <f t="shared" si="195"/>
        <v>1.0004873863282635</v>
      </c>
      <c r="L235">
        <f t="shared" si="204"/>
        <v>144.30058200005442</v>
      </c>
      <c r="M235">
        <f t="shared" si="205"/>
        <v>-5.5724947079987031</v>
      </c>
      <c r="O235">
        <v>850</v>
      </c>
      <c r="P235">
        <v>1900000</v>
      </c>
      <c r="Q235">
        <v>867.68231900000001</v>
      </c>
      <c r="R235">
        <v>-1101964.4155019999</v>
      </c>
      <c r="S235">
        <v>4979479.6631180001</v>
      </c>
      <c r="T235">
        <v>-3.7310000000000003E-2</v>
      </c>
      <c r="V235">
        <f t="shared" ref="V235:V239" si="215">R235-(250000-$O$216)/250000*$R$217</f>
        <v>804.58316656365059</v>
      </c>
      <c r="W235">
        <f t="shared" ref="W235:W239" si="216">O235/$O$216</f>
        <v>0.1956271576524741</v>
      </c>
      <c r="X235">
        <f t="shared" ref="X235:X239" si="217">S235/$S$217</f>
        <v>1.0001866832487587</v>
      </c>
      <c r="Y235">
        <f t="shared" ref="Y235:Y239" si="218">R235-$R$218</f>
        <v>110.85461200005375</v>
      </c>
      <c r="Z235">
        <f t="shared" ref="Z235:Z239" si="219">((Y235-Y234)-(O235-O234)*$C$16)/(O235-O234)</f>
        <v>-5.2163875779969384</v>
      </c>
      <c r="AB235">
        <v>425</v>
      </c>
      <c r="AC235">
        <v>1900000</v>
      </c>
      <c r="AD235">
        <v>867.61938299999997</v>
      </c>
      <c r="AE235">
        <v>-1113431.361002</v>
      </c>
      <c r="AF235">
        <v>4980267.5321859997</v>
      </c>
      <c r="AG235">
        <v>-3.4200000000000001E-2</v>
      </c>
      <c r="AI235">
        <f t="shared" si="199"/>
        <v>564.86799230519682</v>
      </c>
      <c r="AJ235">
        <f t="shared" si="200"/>
        <v>0.2304772234273319</v>
      </c>
      <c r="AK235">
        <f t="shared" si="201"/>
        <v>1.0003449359585335</v>
      </c>
      <c r="AL235">
        <f t="shared" si="202"/>
        <v>70.417725999839604</v>
      </c>
      <c r="AM235">
        <f t="shared" si="210"/>
        <v>-5.6476648379996188</v>
      </c>
    </row>
    <row r="236" spans="2:39" x14ac:dyDescent="0.2">
      <c r="B236">
        <v>1800</v>
      </c>
      <c r="C236">
        <v>2000000</v>
      </c>
      <c r="D236">
        <v>867.906387</v>
      </c>
      <c r="E236">
        <v>-1083037.030181</v>
      </c>
      <c r="F236">
        <v>4982052.2368099997</v>
      </c>
      <c r="G236">
        <v>-1.8319999999999999E-2</v>
      </c>
      <c r="I236">
        <f t="shared" si="194"/>
        <v>1245.8691347429994</v>
      </c>
      <c r="J236">
        <f t="shared" si="203"/>
        <v>0.21269053527118043</v>
      </c>
      <c r="K236">
        <f t="shared" si="195"/>
        <v>1.0007034147392944</v>
      </c>
      <c r="L236">
        <f t="shared" si="204"/>
        <v>194.86325599998236</v>
      </c>
      <c r="M236">
        <f t="shared" si="205"/>
        <v>-5.1172595780011036</v>
      </c>
      <c r="O236">
        <v>900</v>
      </c>
      <c r="P236">
        <v>2000000</v>
      </c>
      <c r="Q236">
        <v>867.71677199999999</v>
      </c>
      <c r="R236">
        <v>-1101932.0893369999</v>
      </c>
      <c r="S236">
        <v>4980077.6816539997</v>
      </c>
      <c r="T236">
        <v>-3.2892999999999999E-2</v>
      </c>
      <c r="V236">
        <f t="shared" si="215"/>
        <v>836.90933156362735</v>
      </c>
      <c r="W236">
        <f t="shared" si="216"/>
        <v>0.20713463751438435</v>
      </c>
      <c r="X236">
        <f t="shared" si="217"/>
        <v>1.0003068022604846</v>
      </c>
      <c r="Y236">
        <f t="shared" si="218"/>
        <v>143.1807770000305</v>
      </c>
      <c r="Z236">
        <f t="shared" si="219"/>
        <v>-4.976363018000848</v>
      </c>
      <c r="AB236">
        <v>450</v>
      </c>
      <c r="AC236">
        <v>2000000</v>
      </c>
      <c r="AD236">
        <v>867.61520900000005</v>
      </c>
      <c r="AE236">
        <v>-1113405.5305679999</v>
      </c>
      <c r="AF236">
        <v>4980992.7042889996</v>
      </c>
      <c r="AG236">
        <v>-8.4419999999999999E-3</v>
      </c>
      <c r="AI236">
        <f t="shared" si="199"/>
        <v>590.69842630531639</v>
      </c>
      <c r="AJ236">
        <f t="shared" si="200"/>
        <v>0.2440347071583514</v>
      </c>
      <c r="AK236">
        <f t="shared" si="201"/>
        <v>1.0004905952501773</v>
      </c>
      <c r="AL236">
        <f t="shared" si="202"/>
        <v>96.248159999959171</v>
      </c>
      <c r="AM236">
        <f t="shared" si="210"/>
        <v>-4.5896689579955998</v>
      </c>
    </row>
    <row r="237" spans="2:39" x14ac:dyDescent="0.2">
      <c r="B237">
        <v>1900</v>
      </c>
      <c r="C237">
        <v>2100000</v>
      </c>
      <c r="D237">
        <v>867.91026799999997</v>
      </c>
      <c r="E237">
        <v>-1083001.254163</v>
      </c>
      <c r="F237">
        <v>4983804.425121</v>
      </c>
      <c r="G237">
        <v>-4.8404999999999997E-2</v>
      </c>
      <c r="I237">
        <f t="shared" ref="I237:I248" si="220">E237-(250000-$B$216)/250000*$E$217</f>
        <v>1281.6451527429745</v>
      </c>
      <c r="J237">
        <f t="shared" si="203"/>
        <v>0.22450667611957933</v>
      </c>
      <c r="K237">
        <f t="shared" si="195"/>
        <v>1.0010553622385856</v>
      </c>
      <c r="L237">
        <f t="shared" ref="L237:L248" si="221">E237-$E$218</f>
        <v>230.63927399995737</v>
      </c>
      <c r="M237">
        <f t="shared" ref="M237:M248" si="222">((L237-L236)-(B237-B236)*$C$16)/(B237-B236)</f>
        <v>-5.2651261380006327</v>
      </c>
      <c r="O237">
        <v>950</v>
      </c>
      <c r="P237">
        <v>2100000</v>
      </c>
      <c r="Q237">
        <v>867.66573700000004</v>
      </c>
      <c r="R237">
        <v>-1101925.669424</v>
      </c>
      <c r="S237">
        <v>4981303.1675519999</v>
      </c>
      <c r="T237">
        <v>-1.2659E-2</v>
      </c>
      <c r="V237">
        <f t="shared" si="215"/>
        <v>843.32924456358887</v>
      </c>
      <c r="W237">
        <f t="shared" si="216"/>
        <v>0.2186421173762946</v>
      </c>
      <c r="X237">
        <f t="shared" si="217"/>
        <v>1.0005529554247936</v>
      </c>
      <c r="Y237">
        <f t="shared" si="218"/>
        <v>149.60068999999203</v>
      </c>
      <c r="Z237">
        <f t="shared" si="219"/>
        <v>-5.4944880580011519</v>
      </c>
      <c r="AB237">
        <v>475</v>
      </c>
      <c r="AC237">
        <v>2100000</v>
      </c>
      <c r="AD237">
        <v>867.612436</v>
      </c>
      <c r="AE237">
        <v>-1113387.1148570001</v>
      </c>
      <c r="AF237">
        <v>4981157.2199179996</v>
      </c>
      <c r="AG237">
        <v>2.7469999999999999E-3</v>
      </c>
      <c r="AI237">
        <f t="shared" si="199"/>
        <v>609.11413730517961</v>
      </c>
      <c r="AJ237">
        <f t="shared" si="200"/>
        <v>0.25759219088937091</v>
      </c>
      <c r="AK237">
        <f t="shared" si="201"/>
        <v>1.0005236401368811</v>
      </c>
      <c r="AL237">
        <f t="shared" si="202"/>
        <v>114.66387099982239</v>
      </c>
      <c r="AM237">
        <f t="shared" si="210"/>
        <v>-4.8862578780058534</v>
      </c>
    </row>
    <row r="238" spans="2:39" x14ac:dyDescent="0.2">
      <c r="B238">
        <v>2000</v>
      </c>
      <c r="C238">
        <v>2200000</v>
      </c>
      <c r="D238">
        <v>867.90477199999998</v>
      </c>
      <c r="E238">
        <v>-1082996.152854</v>
      </c>
      <c r="F238">
        <v>4984999.3897019997</v>
      </c>
      <c r="G238">
        <v>-2.9336000000000001E-2</v>
      </c>
      <c r="I238">
        <f t="shared" si="220"/>
        <v>1286.7464617430232</v>
      </c>
      <c r="J238">
        <f t="shared" si="203"/>
        <v>0.23632281696797827</v>
      </c>
      <c r="K238">
        <f t="shared" si="195"/>
        <v>1.0012953848396864</v>
      </c>
      <c r="L238">
        <f t="shared" si="221"/>
        <v>235.74058300000615</v>
      </c>
      <c r="M238">
        <f t="shared" si="222"/>
        <v>-5.5718732279998946</v>
      </c>
      <c r="O238">
        <v>1000</v>
      </c>
      <c r="P238">
        <v>2200000</v>
      </c>
      <c r="Q238">
        <v>867.70761900000002</v>
      </c>
      <c r="R238">
        <v>-1101914.9608809999</v>
      </c>
      <c r="S238">
        <v>4981746.7598519996</v>
      </c>
      <c r="T238">
        <v>-4.0569999999999998E-3</v>
      </c>
      <c r="V238">
        <f t="shared" si="215"/>
        <v>854.03778756363317</v>
      </c>
      <c r="W238">
        <f t="shared" si="216"/>
        <v>0.23014959723820483</v>
      </c>
      <c r="X238">
        <f t="shared" si="217"/>
        <v>1.0006420561223097</v>
      </c>
      <c r="Y238">
        <f t="shared" si="218"/>
        <v>160.30923300003633</v>
      </c>
      <c r="Z238">
        <f t="shared" si="219"/>
        <v>-5.4087154579994969</v>
      </c>
      <c r="AB238">
        <v>500</v>
      </c>
      <c r="AC238">
        <v>2200000</v>
      </c>
      <c r="AD238">
        <v>867.61761300000001</v>
      </c>
      <c r="AE238">
        <v>-1113362.7014619999</v>
      </c>
      <c r="AF238">
        <v>4981528.0534840003</v>
      </c>
      <c r="AG238">
        <v>-1.6539000000000002E-2</v>
      </c>
      <c r="AI238">
        <f t="shared" si="199"/>
        <v>633.52753230533563</v>
      </c>
      <c r="AJ238">
        <f t="shared" si="200"/>
        <v>0.27114967462039047</v>
      </c>
      <c r="AK238">
        <f t="shared" si="201"/>
        <v>1.0005981263923753</v>
      </c>
      <c r="AL238">
        <f t="shared" si="202"/>
        <v>139.07726599997841</v>
      </c>
      <c r="AM238">
        <f t="shared" si="210"/>
        <v>-4.6463505179941418</v>
      </c>
    </row>
    <row r="239" spans="2:39" x14ac:dyDescent="0.2">
      <c r="B239">
        <v>2100</v>
      </c>
      <c r="C239">
        <v>2300000</v>
      </c>
      <c r="D239">
        <v>867.87110900000005</v>
      </c>
      <c r="E239">
        <v>-1082932.285685</v>
      </c>
      <c r="F239">
        <v>4985701.8282329999</v>
      </c>
      <c r="G239">
        <v>-3.0269999999999998E-2</v>
      </c>
      <c r="I239">
        <f t="shared" si="220"/>
        <v>1350.6136307429988</v>
      </c>
      <c r="J239">
        <f t="shared" si="203"/>
        <v>0.24813895781637718</v>
      </c>
      <c r="K239">
        <f t="shared" si="195"/>
        <v>1.0014364778277169</v>
      </c>
      <c r="L239">
        <f t="shared" si="221"/>
        <v>299.6077519999817</v>
      </c>
      <c r="M239">
        <f t="shared" si="222"/>
        <v>-4.9842146280006272</v>
      </c>
      <c r="O239">
        <v>1050</v>
      </c>
      <c r="P239">
        <v>2300000</v>
      </c>
      <c r="Q239">
        <v>867.71964100000002</v>
      </c>
      <c r="R239">
        <v>-1101878.603993</v>
      </c>
      <c r="S239">
        <v>4982318.3577399999</v>
      </c>
      <c r="T239">
        <v>-4.9548000000000002E-2</v>
      </c>
      <c r="V239">
        <f t="shared" si="215"/>
        <v>890.39467556355521</v>
      </c>
      <c r="W239">
        <f t="shared" si="216"/>
        <v>0.24165707710011508</v>
      </c>
      <c r="X239">
        <f t="shared" si="217"/>
        <v>1.0007568682381189</v>
      </c>
      <c r="Y239">
        <f t="shared" si="218"/>
        <v>196.66612099995837</v>
      </c>
      <c r="Z239">
        <f t="shared" si="219"/>
        <v>-4.8957485580019418</v>
      </c>
      <c r="AB239">
        <v>525</v>
      </c>
      <c r="AC239">
        <v>2300000</v>
      </c>
      <c r="AD239">
        <v>867.61522100000002</v>
      </c>
      <c r="AE239">
        <v>-1113356.6930430001</v>
      </c>
      <c r="AF239">
        <v>4982056.1912669996</v>
      </c>
      <c r="AG239">
        <v>-3.4390999999999998E-2</v>
      </c>
      <c r="AI239">
        <f t="shared" si="199"/>
        <v>639.53595130518079</v>
      </c>
      <c r="AJ239">
        <f t="shared" si="200"/>
        <v>0.28470715835140997</v>
      </c>
      <c r="AK239">
        <f t="shared" si="201"/>
        <v>1.0007042090381966</v>
      </c>
      <c r="AL239">
        <f t="shared" si="202"/>
        <v>145.08568499982357</v>
      </c>
      <c r="AM239">
        <f t="shared" si="210"/>
        <v>-5.3825495580065761</v>
      </c>
    </row>
    <row r="240" spans="2:39" x14ac:dyDescent="0.2">
      <c r="B240">
        <v>2200</v>
      </c>
      <c r="C240">
        <v>2400000</v>
      </c>
      <c r="D240">
        <v>867.86875699999996</v>
      </c>
      <c r="E240">
        <v>-1082903.3160850001</v>
      </c>
      <c r="F240">
        <v>4986974.3867279999</v>
      </c>
      <c r="G240">
        <v>-1.5916E-2</v>
      </c>
      <c r="I240">
        <f t="shared" si="220"/>
        <v>1379.5832307429519</v>
      </c>
      <c r="J240">
        <f t="shared" si="203"/>
        <v>0.25995509866477606</v>
      </c>
      <c r="K240">
        <f t="shared" si="195"/>
        <v>1.0016920860732494</v>
      </c>
      <c r="L240">
        <f t="shared" si="221"/>
        <v>328.57735199993476</v>
      </c>
      <c r="M240">
        <f t="shared" si="222"/>
        <v>-5.3331903180008524</v>
      </c>
      <c r="O240">
        <v>1100</v>
      </c>
      <c r="P240">
        <v>2400000</v>
      </c>
      <c r="Q240">
        <v>867.74058400000001</v>
      </c>
      <c r="R240">
        <v>-1101857.6103459999</v>
      </c>
      <c r="S240">
        <v>4983104.0667300001</v>
      </c>
      <c r="T240">
        <v>-1.0859000000000001E-2</v>
      </c>
      <c r="V240">
        <f t="shared" ref="V240:V245" si="223">R240-(250000-$O$216)/250000*$R$217</f>
        <v>911.38832256360911</v>
      </c>
      <c r="W240">
        <f t="shared" ref="W240:W245" si="224">O240/$O$216</f>
        <v>0.25316455696202533</v>
      </c>
      <c r="X240">
        <f t="shared" ref="X240:X245" si="225">S240/$S$217</f>
        <v>1.0009146870709837</v>
      </c>
      <c r="Y240">
        <f t="shared" ref="Y240:Y245" si="226">R240-$R$218</f>
        <v>217.65976800001226</v>
      </c>
      <c r="Z240">
        <f t="shared" ref="Z240:Z245" si="227">((Y240-Y239)-(O240-O239)*$C$16)/(O240-O239)</f>
        <v>-5.2030133779993051</v>
      </c>
      <c r="AB240">
        <v>550</v>
      </c>
      <c r="AC240">
        <v>2400000</v>
      </c>
      <c r="AD240">
        <v>867.62681199999997</v>
      </c>
      <c r="AE240">
        <v>-1113310.522386</v>
      </c>
      <c r="AF240">
        <v>4982691.2233929997</v>
      </c>
      <c r="AG240">
        <v>4.6160000000000003E-3</v>
      </c>
      <c r="AI240">
        <f t="shared" si="199"/>
        <v>685.70660830521956</v>
      </c>
      <c r="AJ240">
        <f t="shared" si="200"/>
        <v>0.29826464208242948</v>
      </c>
      <c r="AK240">
        <f t="shared" si="201"/>
        <v>1.0008317626620351</v>
      </c>
      <c r="AL240">
        <f t="shared" si="202"/>
        <v>191.25634199986234</v>
      </c>
      <c r="AM240">
        <f t="shared" si="210"/>
        <v>-3.7760600379988318</v>
      </c>
    </row>
    <row r="241" spans="2:39" x14ac:dyDescent="0.2">
      <c r="B241">
        <v>2300</v>
      </c>
      <c r="C241">
        <v>2500000</v>
      </c>
      <c r="D241">
        <v>867.86151900000004</v>
      </c>
      <c r="E241">
        <v>-1082832.7920299999</v>
      </c>
      <c r="F241">
        <v>4989205.1919900002</v>
      </c>
      <c r="G241">
        <v>-3.4252999999999999E-2</v>
      </c>
      <c r="I241">
        <f t="shared" si="220"/>
        <v>1450.1072857431136</v>
      </c>
      <c r="J241">
        <f t="shared" si="203"/>
        <v>0.271771239513175</v>
      </c>
      <c r="K241">
        <f t="shared" si="195"/>
        <v>1.0021401693805276</v>
      </c>
      <c r="L241">
        <f t="shared" si="221"/>
        <v>399.10140700009651</v>
      </c>
      <c r="M241">
        <f t="shared" si="222"/>
        <v>-4.9176457679987653</v>
      </c>
      <c r="O241">
        <v>1150</v>
      </c>
      <c r="P241">
        <v>2500000</v>
      </c>
      <c r="Q241">
        <v>867.70672500000001</v>
      </c>
      <c r="R241">
        <v>-1101832.5465289999</v>
      </c>
      <c r="S241">
        <v>4983823.0513819996</v>
      </c>
      <c r="T241">
        <v>-3.6811999999999998E-2</v>
      </c>
      <c r="V241">
        <f t="shared" si="223"/>
        <v>936.45213956362568</v>
      </c>
      <c r="W241">
        <f t="shared" si="224"/>
        <v>0.26467203682393559</v>
      </c>
      <c r="X241">
        <f t="shared" si="225"/>
        <v>1.0010591035407841</v>
      </c>
      <c r="Y241">
        <f t="shared" si="226"/>
        <v>242.72358500002883</v>
      </c>
      <c r="Z241">
        <f t="shared" si="227"/>
        <v>-5.121609978000051</v>
      </c>
      <c r="AB241">
        <v>575</v>
      </c>
      <c r="AC241">
        <v>2500000</v>
      </c>
      <c r="AD241">
        <v>867.60808999999995</v>
      </c>
      <c r="AE241">
        <v>-1113285.278218</v>
      </c>
      <c r="AF241">
        <v>4983323.8423450002</v>
      </c>
      <c r="AG241">
        <v>-1.1745999999999999E-2</v>
      </c>
      <c r="AI241">
        <f t="shared" si="199"/>
        <v>710.95077630528249</v>
      </c>
      <c r="AJ241">
        <f t="shared" si="200"/>
        <v>0.31182212581344904</v>
      </c>
      <c r="AK241">
        <f t="shared" si="201"/>
        <v>1.000958831571674</v>
      </c>
      <c r="AL241">
        <f t="shared" si="202"/>
        <v>216.50050999992527</v>
      </c>
      <c r="AM241">
        <f t="shared" si="210"/>
        <v>-4.6131195979978656</v>
      </c>
    </row>
    <row r="242" spans="2:39" x14ac:dyDescent="0.2">
      <c r="B242">
        <v>2400</v>
      </c>
      <c r="C242">
        <v>2600000</v>
      </c>
      <c r="D242">
        <v>867.86676699999998</v>
      </c>
      <c r="E242">
        <v>-1082800.729666</v>
      </c>
      <c r="F242">
        <v>4990490.724165</v>
      </c>
      <c r="G242">
        <v>-1.6142E-2</v>
      </c>
      <c r="I242">
        <f t="shared" si="220"/>
        <v>1482.1696497430094</v>
      </c>
      <c r="J242">
        <f t="shared" si="203"/>
        <v>0.28358738036157394</v>
      </c>
      <c r="K242">
        <f t="shared" si="195"/>
        <v>1.0023983835413055</v>
      </c>
      <c r="L242">
        <f t="shared" si="221"/>
        <v>431.16377099999227</v>
      </c>
      <c r="M242">
        <f t="shared" si="222"/>
        <v>-5.3022626780014255</v>
      </c>
      <c r="O242">
        <v>1200</v>
      </c>
      <c r="P242">
        <v>2600000</v>
      </c>
      <c r="Q242">
        <v>867.68321700000001</v>
      </c>
      <c r="R242">
        <v>-1101804.51664</v>
      </c>
      <c r="S242">
        <v>4984320.5549760005</v>
      </c>
      <c r="T242">
        <v>5.9519999999999998E-3</v>
      </c>
      <c r="V242">
        <f t="shared" si="223"/>
        <v>964.4820285635069</v>
      </c>
      <c r="W242">
        <f t="shared" si="224"/>
        <v>0.27617951668584578</v>
      </c>
      <c r="X242">
        <f t="shared" si="225"/>
        <v>1.001159032951737</v>
      </c>
      <c r="Y242">
        <f t="shared" si="226"/>
        <v>270.75347399991006</v>
      </c>
      <c r="Z242">
        <f t="shared" si="227"/>
        <v>-5.0622885380027585</v>
      </c>
      <c r="AB242">
        <v>600</v>
      </c>
      <c r="AC242">
        <v>2600000</v>
      </c>
      <c r="AD242">
        <v>867.60981400000003</v>
      </c>
      <c r="AE242">
        <v>-1113301.5007470001</v>
      </c>
      <c r="AF242">
        <v>4983738.3719459996</v>
      </c>
      <c r="AG242">
        <v>-5.9870000000000001E-3</v>
      </c>
      <c r="AI242">
        <f t="shared" si="199"/>
        <v>694.72824730514549</v>
      </c>
      <c r="AJ242">
        <f t="shared" si="200"/>
        <v>0.32537960954446854</v>
      </c>
      <c r="AK242">
        <f t="shared" si="201"/>
        <v>1.0010420946864533</v>
      </c>
      <c r="AL242">
        <f t="shared" si="202"/>
        <v>200.27798099978827</v>
      </c>
      <c r="AM242">
        <f t="shared" si="210"/>
        <v>-6.2717874780058631</v>
      </c>
    </row>
    <row r="243" spans="2:39" x14ac:dyDescent="0.2">
      <c r="B243">
        <v>2500</v>
      </c>
      <c r="C243">
        <v>2700000</v>
      </c>
      <c r="D243">
        <v>867.88563699999997</v>
      </c>
      <c r="E243">
        <v>-1082722.523175</v>
      </c>
      <c r="F243">
        <v>4992839.1598399999</v>
      </c>
      <c r="G243">
        <v>-4.2679000000000002E-2</v>
      </c>
      <c r="I243">
        <f t="shared" si="220"/>
        <v>1560.3761407430284</v>
      </c>
      <c r="J243">
        <f t="shared" si="203"/>
        <v>0.29540352120997282</v>
      </c>
      <c r="K243">
        <f t="shared" si="195"/>
        <v>1.0028700942917277</v>
      </c>
      <c r="L243">
        <f t="shared" si="221"/>
        <v>509.37026200001128</v>
      </c>
      <c r="M243">
        <f t="shared" si="222"/>
        <v>-4.8408214080001928</v>
      </c>
      <c r="O243">
        <v>1250</v>
      </c>
      <c r="P243">
        <v>2700000</v>
      </c>
      <c r="Q243">
        <v>867.712853</v>
      </c>
      <c r="R243">
        <v>-1101755.2960369999</v>
      </c>
      <c r="S243">
        <v>4985613.5926620001</v>
      </c>
      <c r="T243">
        <v>-1.7714000000000001E-2</v>
      </c>
      <c r="V243">
        <f t="shared" si="223"/>
        <v>1013.7026315636467</v>
      </c>
      <c r="W243">
        <f t="shared" si="224"/>
        <v>0.28768699654775604</v>
      </c>
      <c r="X243">
        <f t="shared" si="225"/>
        <v>1.0014187546821127</v>
      </c>
      <c r="Y243">
        <f t="shared" si="226"/>
        <v>319.97407700004987</v>
      </c>
      <c r="Z243">
        <f t="shared" si="227"/>
        <v>-4.6384742579975864</v>
      </c>
      <c r="AB243">
        <v>625</v>
      </c>
      <c r="AC243">
        <v>2700000</v>
      </c>
      <c r="AD243">
        <v>867.61022300000002</v>
      </c>
      <c r="AE243">
        <v>-1113261.376749</v>
      </c>
      <c r="AF243">
        <v>4984815.6641009999</v>
      </c>
      <c r="AG243">
        <v>-1.4404999999999999E-2</v>
      </c>
      <c r="AI243">
        <f t="shared" si="199"/>
        <v>734.85224530519918</v>
      </c>
      <c r="AJ243">
        <f t="shared" si="200"/>
        <v>0.33893709327548804</v>
      </c>
      <c r="AK243">
        <f t="shared" si="201"/>
        <v>1.0012584814056082</v>
      </c>
      <c r="AL243">
        <f t="shared" si="202"/>
        <v>240.40197899984196</v>
      </c>
      <c r="AM243">
        <f t="shared" si="210"/>
        <v>-4.0179263979982354</v>
      </c>
    </row>
    <row r="244" spans="2:39" x14ac:dyDescent="0.2">
      <c r="B244">
        <v>2600</v>
      </c>
      <c r="C244">
        <v>2800000</v>
      </c>
      <c r="D244">
        <v>867.88808400000005</v>
      </c>
      <c r="E244">
        <v>-1082648.5166559999</v>
      </c>
      <c r="F244">
        <v>4995292.833296</v>
      </c>
      <c r="G244">
        <v>-1.8630000000000001E-3</v>
      </c>
      <c r="I244">
        <f t="shared" si="220"/>
        <v>1634.3826597430743</v>
      </c>
      <c r="J244">
        <f t="shared" si="203"/>
        <v>0.30721966205837176</v>
      </c>
      <c r="K244">
        <f t="shared" si="195"/>
        <v>1.0033629432803297</v>
      </c>
      <c r="L244">
        <f t="shared" si="221"/>
        <v>583.37678100005724</v>
      </c>
      <c r="M244">
        <f t="shared" si="222"/>
        <v>-4.8828211279999234</v>
      </c>
      <c r="O244">
        <v>1300</v>
      </c>
      <c r="P244">
        <v>2800000</v>
      </c>
      <c r="Q244">
        <v>867.69421999999997</v>
      </c>
      <c r="R244">
        <v>-1101725.0760019999</v>
      </c>
      <c r="S244">
        <v>4987307.7786579998</v>
      </c>
      <c r="T244">
        <v>-6.0410000000000004E-3</v>
      </c>
      <c r="V244">
        <f t="shared" si="223"/>
        <v>1043.9226665636525</v>
      </c>
      <c r="W244">
        <f t="shared" si="224"/>
        <v>0.29919447640966629</v>
      </c>
      <c r="X244">
        <f t="shared" si="225"/>
        <v>1.0017590517385897</v>
      </c>
      <c r="Y244">
        <f t="shared" si="226"/>
        <v>350.19411200005561</v>
      </c>
      <c r="Z244">
        <f t="shared" si="227"/>
        <v>-5.0184856180002679</v>
      </c>
      <c r="AB244">
        <v>650</v>
      </c>
      <c r="AC244">
        <v>2800000</v>
      </c>
      <c r="AD244">
        <v>867.65317300000004</v>
      </c>
      <c r="AE244">
        <v>-1113224.2180270001</v>
      </c>
      <c r="AF244">
        <v>4985622.4508269997</v>
      </c>
      <c r="AG244">
        <v>8.34E-4</v>
      </c>
      <c r="AI244">
        <f t="shared" si="199"/>
        <v>772.01096730516292</v>
      </c>
      <c r="AJ244">
        <f t="shared" si="200"/>
        <v>0.3524945770065076</v>
      </c>
      <c r="AK244">
        <f t="shared" si="201"/>
        <v>1.0014205339480744</v>
      </c>
      <c r="AL244">
        <f>AE244-$AE$218</f>
        <v>277.5607009998057</v>
      </c>
      <c r="AM244">
        <f t="shared" si="210"/>
        <v>-4.1365374380018327</v>
      </c>
    </row>
    <row r="245" spans="2:39" x14ac:dyDescent="0.2">
      <c r="B245">
        <v>2700</v>
      </c>
      <c r="C245">
        <v>2900000</v>
      </c>
      <c r="D245">
        <v>867.89528900000005</v>
      </c>
      <c r="E245">
        <v>-1082598.799412</v>
      </c>
      <c r="F245">
        <v>4997301.1717560003</v>
      </c>
      <c r="G245">
        <v>-2.9607999999999999E-2</v>
      </c>
      <c r="I245">
        <f t="shared" si="220"/>
        <v>1684.0999037430156</v>
      </c>
      <c r="J245">
        <f t="shared" si="203"/>
        <v>0.31903580290677064</v>
      </c>
      <c r="K245">
        <f t="shared" si="195"/>
        <v>1.0037663415305578</v>
      </c>
      <c r="L245">
        <f t="shared" si="221"/>
        <v>633.09402499999851</v>
      </c>
      <c r="M245">
        <f t="shared" si="222"/>
        <v>-5.1257138780009699</v>
      </c>
      <c r="O245">
        <v>1350</v>
      </c>
      <c r="P245">
        <v>2900000</v>
      </c>
      <c r="Q245">
        <v>867.64779199999998</v>
      </c>
      <c r="R245">
        <v>-1101703.6387819999</v>
      </c>
      <c r="S245">
        <v>4988109.7709379997</v>
      </c>
      <c r="T245">
        <v>-3.1172999999999999E-2</v>
      </c>
      <c r="V245">
        <f t="shared" si="223"/>
        <v>1065.3598865636159</v>
      </c>
      <c r="W245">
        <f t="shared" si="224"/>
        <v>0.31070195627157654</v>
      </c>
      <c r="X245">
        <f t="shared" si="225"/>
        <v>1.0019201412605463</v>
      </c>
      <c r="Y245">
        <f t="shared" si="226"/>
        <v>371.63133200001903</v>
      </c>
      <c r="Z245">
        <f t="shared" si="227"/>
        <v>-5.1941419180011144</v>
      </c>
      <c r="AB245">
        <v>675</v>
      </c>
      <c r="AC245">
        <v>2900000</v>
      </c>
      <c r="AD245">
        <v>867.60871299999997</v>
      </c>
      <c r="AE245">
        <v>-1113193.970278</v>
      </c>
      <c r="AF245">
        <v>4986186.5717409998</v>
      </c>
      <c r="AG245">
        <v>-1.0043E-2</v>
      </c>
      <c r="AI245">
        <f t="shared" ref="AI245:AI248" si="228">AE245-(250000-$AB$216)/250000*$AE$217</f>
        <v>802.25871630525216</v>
      </c>
      <c r="AJ245">
        <f t="shared" ref="AJ245:AJ248" si="229">AB245/$AB$216</f>
        <v>0.36605206073752711</v>
      </c>
      <c r="AK245">
        <f t="shared" ref="AK245:AK248" si="230">AF245/$AF$217</f>
        <v>1.0015338442262756</v>
      </c>
      <c r="AL245">
        <f t="shared" ref="AL245:AL248" si="231">AE245-$AE$218</f>
        <v>307.80844999989495</v>
      </c>
      <c r="AM245">
        <f t="shared" ref="AM245:AM248" si="232">((AL245-AL244)-(AB245-AB244)*$C$16)/(AB245-AB244)</f>
        <v>-4.4129763579968131</v>
      </c>
    </row>
    <row r="246" spans="2:39" x14ac:dyDescent="0.2">
      <c r="B246">
        <v>2800</v>
      </c>
      <c r="C246">
        <v>3000000</v>
      </c>
      <c r="D246">
        <v>867.87584500000003</v>
      </c>
      <c r="E246">
        <v>-1082511.687131</v>
      </c>
      <c r="F246">
        <v>4999556.8916199999</v>
      </c>
      <c r="G246">
        <v>7.6119999999999998E-3</v>
      </c>
      <c r="I246">
        <f t="shared" si="220"/>
        <v>1771.2121847430244</v>
      </c>
      <c r="J246">
        <f t="shared" si="203"/>
        <v>0.33085194375516958</v>
      </c>
      <c r="K246">
        <f t="shared" si="195"/>
        <v>1.0042194292268132</v>
      </c>
      <c r="L246">
        <f t="shared" si="221"/>
        <v>720.20630600000732</v>
      </c>
      <c r="M246">
        <f t="shared" si="222"/>
        <v>-4.7517635080002947</v>
      </c>
      <c r="AB246">
        <v>700</v>
      </c>
      <c r="AC246">
        <v>3000000</v>
      </c>
      <c r="AD246">
        <v>867.58287099999995</v>
      </c>
      <c r="AE246">
        <v>-1113178.1328680001</v>
      </c>
      <c r="AF246">
        <v>4987010.4429320004</v>
      </c>
      <c r="AG246">
        <v>-4.1006000000000001E-2</v>
      </c>
      <c r="AI246">
        <f t="shared" si="228"/>
        <v>818.09612630517222</v>
      </c>
      <c r="AJ246">
        <f t="shared" si="229"/>
        <v>0.37960954446854661</v>
      </c>
      <c r="AK246">
        <f t="shared" si="230"/>
        <v>1.0016993283831954</v>
      </c>
      <c r="AL246">
        <f t="shared" si="231"/>
        <v>323.645859999815</v>
      </c>
      <c r="AM246">
        <f t="shared" si="232"/>
        <v>-4.9893899180035808</v>
      </c>
    </row>
    <row r="247" spans="2:39" x14ac:dyDescent="0.2">
      <c r="B247">
        <v>2900</v>
      </c>
      <c r="C247">
        <v>3100000</v>
      </c>
      <c r="D247">
        <v>867.89833299999998</v>
      </c>
      <c r="E247">
        <v>-1082433.9927159999</v>
      </c>
      <c r="F247">
        <v>5001834.7308700001</v>
      </c>
      <c r="G247">
        <v>-4.0277E-2</v>
      </c>
      <c r="I247">
        <f t="shared" si="220"/>
        <v>1848.9065997430589</v>
      </c>
      <c r="J247">
        <f t="shared" si="203"/>
        <v>0.34266808460356846</v>
      </c>
      <c r="K247">
        <f t="shared" si="195"/>
        <v>1.0046769598602459</v>
      </c>
      <c r="L247">
        <f t="shared" si="221"/>
        <v>797.90072100004181</v>
      </c>
      <c r="M247">
        <f t="shared" si="222"/>
        <v>-4.8459421680000379</v>
      </c>
      <c r="AB247">
        <v>725</v>
      </c>
      <c r="AC247">
        <v>3100000</v>
      </c>
      <c r="AD247">
        <v>867.64984000000004</v>
      </c>
      <c r="AE247">
        <v>-1113138.0093410001</v>
      </c>
      <c r="AF247">
        <v>4987803.5206829999</v>
      </c>
      <c r="AG247">
        <v>-1.583E-2</v>
      </c>
      <c r="AI247">
        <f t="shared" si="228"/>
        <v>858.21965330513194</v>
      </c>
      <c r="AJ247">
        <f t="shared" si="229"/>
        <v>0.39316702819956617</v>
      </c>
      <c r="AK247">
        <f t="shared" si="230"/>
        <v>1.0018586273178223</v>
      </c>
      <c r="AL247">
        <f t="shared" si="231"/>
        <v>363.76938699977472</v>
      </c>
      <c r="AM247">
        <f t="shared" si="232"/>
        <v>-4.0179452380019942</v>
      </c>
    </row>
    <row r="248" spans="2:39" x14ac:dyDescent="0.2">
      <c r="B248">
        <v>3000</v>
      </c>
      <c r="C248">
        <v>3200000</v>
      </c>
      <c r="D248">
        <v>867.89507000000003</v>
      </c>
      <c r="E248">
        <v>-1082339.0573249999</v>
      </c>
      <c r="F248">
        <v>5004912.520362</v>
      </c>
      <c r="G248">
        <v>-6.5799999999999995E-4</v>
      </c>
      <c r="I248">
        <f t="shared" si="220"/>
        <v>1943.8419907430653</v>
      </c>
      <c r="J248">
        <f>B248/$B$216</f>
        <v>0.35448422545196739</v>
      </c>
      <c r="K248">
        <f t="shared" si="195"/>
        <v>1.0052951698484385</v>
      </c>
      <c r="L248">
        <f t="shared" si="221"/>
        <v>892.83611200004816</v>
      </c>
      <c r="M248">
        <f t="shared" si="222"/>
        <v>-4.6735324080003195</v>
      </c>
      <c r="AB248">
        <v>750</v>
      </c>
      <c r="AC248">
        <v>3200000</v>
      </c>
      <c r="AD248">
        <v>867.61588800000004</v>
      </c>
      <c r="AE248">
        <v>-1113101.3078980001</v>
      </c>
      <c r="AF248">
        <v>4988819.2994999997</v>
      </c>
      <c r="AG248">
        <v>-1.8450999999999999E-2</v>
      </c>
      <c r="AI248">
        <f t="shared" si="228"/>
        <v>894.92109630513005</v>
      </c>
      <c r="AJ248">
        <f t="shared" si="229"/>
        <v>0.40672451193058567</v>
      </c>
      <c r="AK248">
        <f t="shared" si="230"/>
        <v>1.0020626583641612</v>
      </c>
      <c r="AL248">
        <f t="shared" si="231"/>
        <v>400.47082999977283</v>
      </c>
      <c r="AM248">
        <f t="shared" si="232"/>
        <v>-4.1548285980004582</v>
      </c>
    </row>
    <row r="252" spans="2:39" x14ac:dyDescent="0.2">
      <c r="B252" t="s">
        <v>35</v>
      </c>
      <c r="D252" t="s">
        <v>36</v>
      </c>
      <c r="F252" t="s">
        <v>48</v>
      </c>
      <c r="H252" t="s">
        <v>50</v>
      </c>
      <c r="L252" t="s">
        <v>35</v>
      </c>
      <c r="N252" t="s">
        <v>36</v>
      </c>
      <c r="P252" t="s">
        <v>48</v>
      </c>
    </row>
    <row r="253" spans="2:39" x14ac:dyDescent="0.2">
      <c r="B253">
        <v>774</v>
      </c>
      <c r="L253">
        <v>774</v>
      </c>
      <c r="S253" t="s">
        <v>8</v>
      </c>
      <c r="T253" t="s">
        <v>39</v>
      </c>
      <c r="U253" t="s">
        <v>40</v>
      </c>
      <c r="V253" t="s">
        <v>20</v>
      </c>
    </row>
    <row r="254" spans="2:39" x14ac:dyDescent="0.2">
      <c r="B254" t="s">
        <v>5</v>
      </c>
      <c r="C254" t="s">
        <v>51</v>
      </c>
      <c r="D254" t="s">
        <v>52</v>
      </c>
      <c r="E254" t="s">
        <v>3</v>
      </c>
      <c r="F254" t="s">
        <v>4</v>
      </c>
      <c r="G254" t="s">
        <v>53</v>
      </c>
      <c r="H254" t="s">
        <v>54</v>
      </c>
      <c r="I254" t="s">
        <v>55</v>
      </c>
      <c r="J254" t="s">
        <v>64</v>
      </c>
      <c r="L254" t="s">
        <v>5</v>
      </c>
      <c r="M254">
        <v>100000</v>
      </c>
      <c r="N254">
        <v>867.55269099999998</v>
      </c>
      <c r="O254">
        <v>-71769.584839999996</v>
      </c>
      <c r="P254">
        <v>318827.67450299999</v>
      </c>
      <c r="Q254">
        <v>-0.30180400000000002</v>
      </c>
    </row>
    <row r="255" spans="2:39" x14ac:dyDescent="0.2">
      <c r="B255">
        <v>20</v>
      </c>
      <c r="C255">
        <v>300000</v>
      </c>
      <c r="D255">
        <v>868.79477699999995</v>
      </c>
      <c r="E255">
        <v>-68060.940862999996</v>
      </c>
      <c r="F255">
        <v>317701.98425099999</v>
      </c>
      <c r="G255">
        <v>-0.39738200000000001</v>
      </c>
      <c r="H255">
        <v>0</v>
      </c>
      <c r="I255">
        <f>H255*10^-4</f>
        <v>0</v>
      </c>
      <c r="J255">
        <f>I255*C$311/C$313</f>
        <v>0</v>
      </c>
      <c r="L255">
        <v>0</v>
      </c>
      <c r="M255">
        <v>200000</v>
      </c>
      <c r="N255">
        <v>867.62308499999995</v>
      </c>
      <c r="O255">
        <v>-68056.680380999998</v>
      </c>
      <c r="P255">
        <v>317876.89848899998</v>
      </c>
      <c r="Q255">
        <v>-0.216693</v>
      </c>
      <c r="S255">
        <f>O255-(16000-$L$253)/16000*$O$254</f>
        <v>241.05079236500023</v>
      </c>
      <c r="T255">
        <f>L255/$B$97</f>
        <v>0</v>
      </c>
      <c r="U255">
        <f>P255/$F$98</f>
        <v>0.99701789998160573</v>
      </c>
      <c r="V255">
        <f>O255-$E$99</f>
        <v>0</v>
      </c>
    </row>
    <row r="256" spans="2:39" x14ac:dyDescent="0.2">
      <c r="B256">
        <v>40</v>
      </c>
      <c r="C256">
        <v>400000</v>
      </c>
      <c r="D256">
        <v>868.65794700000004</v>
      </c>
      <c r="E256">
        <v>-68057.777488000007</v>
      </c>
      <c r="F256">
        <v>317741.69354200002</v>
      </c>
      <c r="G256">
        <v>-0.23366000000000001</v>
      </c>
      <c r="H256">
        <v>15799.968317999999</v>
      </c>
      <c r="I256">
        <f>H256*10^-4</f>
        <v>1.5799968317999999</v>
      </c>
      <c r="J256">
        <f>I256*C$311/C$313</f>
        <v>0.1342975147940059</v>
      </c>
      <c r="L256">
        <v>20</v>
      </c>
      <c r="M256">
        <v>300000</v>
      </c>
      <c r="N256">
        <v>868.79477699999995</v>
      </c>
      <c r="O256">
        <v>-68060.940862999996</v>
      </c>
      <c r="P256">
        <v>317701.98425099999</v>
      </c>
      <c r="Q256">
        <v>-0.39738200000000001</v>
      </c>
      <c r="S256">
        <f>O256-(16000-$L$253)/16000*$O$254</f>
        <v>236.79031036500237</v>
      </c>
      <c r="T256">
        <f t="shared" ref="T256:T260" si="233">L256/$B$97</f>
        <v>2.5839793281653745E-2</v>
      </c>
      <c r="U256">
        <f t="shared" ref="U256:U260" si="234">P256/$F$98</f>
        <v>0.99646928312056104</v>
      </c>
      <c r="V256">
        <f t="shared" ref="V256:V260" si="235">O256-$E$99</f>
        <v>-4.2604819999978645</v>
      </c>
      <c r="W256">
        <f>((V256-V255)-(L256-L255)*$C$16)/(L256-L255)</f>
        <v>-5.8359104180002763</v>
      </c>
    </row>
    <row r="257" spans="2:23" x14ac:dyDescent="0.2">
      <c r="B257">
        <v>60</v>
      </c>
      <c r="C257">
        <v>500000</v>
      </c>
      <c r="D257">
        <v>868.54375700000003</v>
      </c>
      <c r="E257">
        <v>-68058.446486999994</v>
      </c>
      <c r="F257">
        <v>317811.08750099997</v>
      </c>
      <c r="G257">
        <v>-0.242261</v>
      </c>
      <c r="H257">
        <v>40287.666875000003</v>
      </c>
      <c r="I257">
        <f t="shared" ref="I257:I271" si="236">H257*10^-4</f>
        <v>4.0287666875000001</v>
      </c>
      <c r="J257">
        <f t="shared" ref="J257:J270" si="237">I257*C$311/C$313</f>
        <v>0.34243951818544993</v>
      </c>
      <c r="L257">
        <v>40</v>
      </c>
      <c r="M257">
        <v>400000</v>
      </c>
      <c r="N257">
        <v>868.65794700000004</v>
      </c>
      <c r="O257">
        <v>-68057.777488000007</v>
      </c>
      <c r="P257">
        <v>317741.69354200002</v>
      </c>
      <c r="Q257">
        <v>-0.23366000000000001</v>
      </c>
      <c r="S257">
        <f t="shared" ref="S257:S260" si="238">O257-(16000-$L$253)/16000*$O$254</f>
        <v>239.95368536499154</v>
      </c>
      <c r="T257">
        <f t="shared" si="233"/>
        <v>5.1679586563307491E-2</v>
      </c>
      <c r="U257">
        <f t="shared" si="234"/>
        <v>0.99659383093800491</v>
      </c>
      <c r="V257">
        <f t="shared" si="235"/>
        <v>-1.0971070000086911</v>
      </c>
      <c r="W257">
        <f t="shared" ref="W257:W260" si="239">((V257-V256)-(L257-L256)*$C$16)/(L257-L256)</f>
        <v>-5.4647175680009239</v>
      </c>
    </row>
    <row r="258" spans="2:23" x14ac:dyDescent="0.2">
      <c r="B258">
        <v>80</v>
      </c>
      <c r="C258">
        <v>600000</v>
      </c>
      <c r="D258">
        <v>868.62868600000002</v>
      </c>
      <c r="E258">
        <v>-68049.457794000002</v>
      </c>
      <c r="F258">
        <v>318145.12823099998</v>
      </c>
      <c r="G258">
        <v>-0.43152299999999999</v>
      </c>
      <c r="H258">
        <v>81550.001789000002</v>
      </c>
      <c r="I258">
        <f t="shared" si="236"/>
        <v>8.1550001789</v>
      </c>
      <c r="J258">
        <f>I258*C$311/C$313</f>
        <v>0.69316357800746287</v>
      </c>
      <c r="L258">
        <v>60</v>
      </c>
      <c r="M258">
        <v>500000</v>
      </c>
      <c r="N258">
        <v>868.54375700000003</v>
      </c>
      <c r="O258">
        <v>-68058.446486999994</v>
      </c>
      <c r="P258">
        <v>317811.08750099997</v>
      </c>
      <c r="Q258">
        <v>-0.242261</v>
      </c>
      <c r="S258">
        <f t="shared" si="238"/>
        <v>239.28468636500475</v>
      </c>
      <c r="T258">
        <f t="shared" si="233"/>
        <v>7.7519379844961239E-2</v>
      </c>
      <c r="U258">
        <f t="shared" si="234"/>
        <v>0.99681148443721301</v>
      </c>
      <c r="V258">
        <f t="shared" si="235"/>
        <v>-1.7661059999954887</v>
      </c>
      <c r="W258">
        <f t="shared" si="239"/>
        <v>-5.6563362679997224</v>
      </c>
    </row>
    <row r="259" spans="2:23" x14ac:dyDescent="0.2">
      <c r="B259">
        <v>100</v>
      </c>
      <c r="C259">
        <v>700000</v>
      </c>
      <c r="D259">
        <v>868.62962200000004</v>
      </c>
      <c r="E259">
        <v>-68045.153323000006</v>
      </c>
      <c r="F259">
        <v>318159.62924799998</v>
      </c>
      <c r="G259">
        <v>-0.58257999999999999</v>
      </c>
      <c r="H259">
        <v>135580.001471</v>
      </c>
      <c r="I259">
        <f t="shared" si="236"/>
        <v>13.5580001471</v>
      </c>
      <c r="J259">
        <f t="shared" si="237"/>
        <v>1.1524109977220376</v>
      </c>
      <c r="L259">
        <v>80</v>
      </c>
      <c r="M259">
        <v>600000</v>
      </c>
      <c r="N259">
        <v>868.62868600000002</v>
      </c>
      <c r="O259">
        <v>-68049.457794000002</v>
      </c>
      <c r="P259">
        <v>318145.12823099998</v>
      </c>
      <c r="Q259">
        <v>-0.43152299999999999</v>
      </c>
      <c r="S259">
        <f t="shared" si="238"/>
        <v>248.2733793649968</v>
      </c>
      <c r="T259">
        <f t="shared" si="233"/>
        <v>0.10335917312661498</v>
      </c>
      <c r="U259">
        <f t="shared" si="234"/>
        <v>0.997859200042581</v>
      </c>
      <c r="V259">
        <f t="shared" si="235"/>
        <v>7.2225869999965653</v>
      </c>
      <c r="W259">
        <f t="shared" si="239"/>
        <v>-5.17345166800078</v>
      </c>
    </row>
    <row r="260" spans="2:23" x14ac:dyDescent="0.2">
      <c r="B260">
        <v>120</v>
      </c>
      <c r="C260">
        <v>800000</v>
      </c>
      <c r="D260">
        <v>868.59624199999996</v>
      </c>
      <c r="E260">
        <v>-68039.199126000007</v>
      </c>
      <c r="F260">
        <v>318592.53246900003</v>
      </c>
      <c r="G260">
        <v>-0.45684999999999998</v>
      </c>
      <c r="H260">
        <v>197791.52497200001</v>
      </c>
      <c r="I260">
        <f t="shared" si="236"/>
        <v>19.779152497200002</v>
      </c>
      <c r="J260">
        <f t="shared" si="237"/>
        <v>1.6812002224583296</v>
      </c>
      <c r="L260">
        <v>100</v>
      </c>
      <c r="M260">
        <v>700000</v>
      </c>
      <c r="N260">
        <v>868.62962200000004</v>
      </c>
      <c r="O260">
        <v>-68045.153323000006</v>
      </c>
      <c r="P260">
        <v>318159.62924799998</v>
      </c>
      <c r="Q260">
        <v>-0.58257999999999999</v>
      </c>
      <c r="S260">
        <f t="shared" si="238"/>
        <v>252.57785036499263</v>
      </c>
      <c r="T260">
        <f t="shared" si="233"/>
        <v>0.12919896640826872</v>
      </c>
      <c r="U260">
        <f t="shared" si="234"/>
        <v>0.99790468234590557</v>
      </c>
      <c r="V260">
        <f t="shared" si="235"/>
        <v>11.527057999992394</v>
      </c>
      <c r="W260">
        <f t="shared" si="239"/>
        <v>-5.4076627680005913</v>
      </c>
    </row>
    <row r="261" spans="2:23" x14ac:dyDescent="0.2">
      <c r="B261">
        <v>140</v>
      </c>
      <c r="C261">
        <v>900000</v>
      </c>
      <c r="D261">
        <v>868.72091</v>
      </c>
      <c r="E261">
        <v>-68033.982029999999</v>
      </c>
      <c r="F261">
        <v>318538.34846900002</v>
      </c>
      <c r="G261">
        <v>-0.53237100000000004</v>
      </c>
      <c r="H261">
        <v>284401.83910400001</v>
      </c>
      <c r="I261">
        <f t="shared" si="236"/>
        <v>28.440183910400002</v>
      </c>
      <c r="J261">
        <f t="shared" si="237"/>
        <v>2.4173757456841964</v>
      </c>
      <c r="L261">
        <v>120</v>
      </c>
      <c r="M261">
        <v>800000</v>
      </c>
      <c r="N261">
        <v>868.59624199999996</v>
      </c>
      <c r="O261">
        <v>-68039.199126000007</v>
      </c>
      <c r="P261">
        <v>318592.53246900003</v>
      </c>
      <c r="Q261">
        <v>-0.45684999999999998</v>
      </c>
      <c r="S261">
        <f t="shared" ref="S261:S263" si="240">O261-(16000-$L$253)/16000*$O$254</f>
        <v>258.53204736499174</v>
      </c>
      <c r="T261">
        <f t="shared" ref="T261:T263" si="241">L261/$B$97</f>
        <v>0.15503875968992248</v>
      </c>
      <c r="U261">
        <f t="shared" ref="U261:U263" si="242">P261/$F$98</f>
        <v>0.99926247922371703</v>
      </c>
      <c r="V261">
        <f t="shared" ref="V261:V263" si="243">O261-$E$99</f>
        <v>17.481254999991506</v>
      </c>
      <c r="W261">
        <f t="shared" ref="W261:W263" si="244">((V261-V260)-(L261-L260)*$C$16)/(L261-L260)</f>
        <v>-5.3251764680004268</v>
      </c>
    </row>
    <row r="262" spans="2:23" x14ac:dyDescent="0.2">
      <c r="B262">
        <v>160</v>
      </c>
      <c r="C262">
        <v>1000000</v>
      </c>
      <c r="D262">
        <v>868.53017499999999</v>
      </c>
      <c r="E262">
        <v>-68024.688626000003</v>
      </c>
      <c r="F262">
        <v>319175.39389499999</v>
      </c>
      <c r="G262">
        <v>-0.30977100000000002</v>
      </c>
      <c r="H262">
        <v>359827.441299</v>
      </c>
      <c r="I262">
        <f t="shared" si="236"/>
        <v>35.982744129899999</v>
      </c>
      <c r="J262">
        <f t="shared" si="237"/>
        <v>3.0584827860755297</v>
      </c>
      <c r="L262">
        <v>140</v>
      </c>
      <c r="M262">
        <v>900000</v>
      </c>
      <c r="N262">
        <v>868.72091</v>
      </c>
      <c r="O262">
        <v>-68033.982029999999</v>
      </c>
      <c r="P262">
        <v>318538.34846900002</v>
      </c>
      <c r="Q262">
        <v>-0.53237100000000004</v>
      </c>
      <c r="S262">
        <f t="shared" si="240"/>
        <v>263.74914336499933</v>
      </c>
      <c r="T262">
        <f t="shared" si="241"/>
        <v>0.18087855297157623</v>
      </c>
      <c r="U262">
        <f t="shared" si="242"/>
        <v>0.99909253161774314</v>
      </c>
      <c r="V262">
        <f t="shared" si="243"/>
        <v>22.698350999999093</v>
      </c>
      <c r="W262">
        <f t="shared" si="244"/>
        <v>-5.3620315180000038</v>
      </c>
    </row>
    <row r="263" spans="2:23" x14ac:dyDescent="0.2">
      <c r="B263">
        <v>180</v>
      </c>
      <c r="C263">
        <v>1100000</v>
      </c>
      <c r="D263">
        <v>868.46275300000002</v>
      </c>
      <c r="E263">
        <v>-68022.311375000005</v>
      </c>
      <c r="F263">
        <v>319402.42372399999</v>
      </c>
      <c r="G263">
        <v>-0.20019799999999999</v>
      </c>
      <c r="H263">
        <v>467808.44587200001</v>
      </c>
      <c r="I263">
        <f t="shared" si="236"/>
        <v>46.780844587200001</v>
      </c>
      <c r="J263">
        <f t="shared" si="237"/>
        <v>3.976306180860016</v>
      </c>
      <c r="L263">
        <v>160</v>
      </c>
      <c r="M263">
        <v>1000000</v>
      </c>
      <c r="N263">
        <v>868.53017499999999</v>
      </c>
      <c r="O263">
        <v>-68024.688626000003</v>
      </c>
      <c r="P263">
        <v>319175.39389499999</v>
      </c>
      <c r="Q263">
        <v>-0.30977100000000002</v>
      </c>
      <c r="S263">
        <f t="shared" si="240"/>
        <v>273.0425473649957</v>
      </c>
      <c r="T263">
        <f t="shared" si="241"/>
        <v>0.20671834625322996</v>
      </c>
      <c r="U263">
        <f t="shared" si="242"/>
        <v>1.0010906185999757</v>
      </c>
      <c r="V263">
        <f t="shared" si="243"/>
        <v>31.991754999995464</v>
      </c>
      <c r="W263">
        <f t="shared" si="244"/>
        <v>-5.1582161180005643</v>
      </c>
    </row>
    <row r="264" spans="2:23" x14ac:dyDescent="0.2">
      <c r="B264">
        <v>200</v>
      </c>
      <c r="C264">
        <v>1200000</v>
      </c>
      <c r="D264">
        <v>869.13313300000004</v>
      </c>
      <c r="E264">
        <v>-67999.297967999999</v>
      </c>
      <c r="F264">
        <v>320072.50255799998</v>
      </c>
      <c r="G264">
        <v>-1.031277</v>
      </c>
      <c r="H264">
        <v>588057.42418099998</v>
      </c>
      <c r="I264">
        <f t="shared" si="236"/>
        <v>58.805742418100003</v>
      </c>
      <c r="J264">
        <f t="shared" si="237"/>
        <v>4.998405631845575</v>
      </c>
      <c r="L264">
        <v>180</v>
      </c>
      <c r="M264">
        <v>1100000</v>
      </c>
      <c r="N264">
        <v>868.46275300000002</v>
      </c>
      <c r="O264">
        <v>-68022.311375000005</v>
      </c>
      <c r="P264">
        <v>319402.42372399999</v>
      </c>
      <c r="Q264">
        <v>-0.20019799999999999</v>
      </c>
      <c r="S264">
        <f t="shared" ref="S264" si="245">O264-(16000-$L$253)/16000*$O$254</f>
        <v>275.41979836499377</v>
      </c>
      <c r="T264">
        <f t="shared" ref="T264:T265" si="246">L264/$B$97</f>
        <v>0.23255813953488372</v>
      </c>
      <c r="U264">
        <f t="shared" ref="U264:U265" si="247">P264/$F$98</f>
        <v>1.0018026955216355</v>
      </c>
      <c r="V264">
        <f t="shared" ref="V264:V265" si="248">O264-$E$99</f>
        <v>34.369005999993533</v>
      </c>
      <c r="W264">
        <f t="shared" ref="W264:W265" si="249">((V264-V263)-(L264-L263)*$C$16)/(L264-L263)</f>
        <v>-5.5040237680004793</v>
      </c>
    </row>
    <row r="265" spans="2:23" x14ac:dyDescent="0.2">
      <c r="B265">
        <v>220</v>
      </c>
      <c r="C265">
        <v>1300000</v>
      </c>
      <c r="D265">
        <v>868.91973199999995</v>
      </c>
      <c r="E265">
        <v>-67990.969893999994</v>
      </c>
      <c r="F265">
        <v>320495.944563</v>
      </c>
      <c r="G265">
        <v>-0.771675</v>
      </c>
      <c r="H265">
        <v>720099.98840100004</v>
      </c>
      <c r="I265">
        <f t="shared" si="236"/>
        <v>72.00999884010001</v>
      </c>
      <c r="J265">
        <f t="shared" si="237"/>
        <v>6.1207489090515015</v>
      </c>
      <c r="L265">
        <v>200</v>
      </c>
      <c r="M265">
        <v>1200000</v>
      </c>
      <c r="N265">
        <v>869.13313300000004</v>
      </c>
      <c r="O265">
        <v>-67999.297967999999</v>
      </c>
      <c r="P265">
        <v>320072.50255799998</v>
      </c>
      <c r="Q265">
        <v>-1.031277</v>
      </c>
      <c r="S265">
        <f>O265-(16000-$L$253)/16000*$O$254</f>
        <v>298.43320536499959</v>
      </c>
      <c r="T265">
        <f t="shared" si="246"/>
        <v>0.25839793281653745</v>
      </c>
      <c r="U265">
        <f t="shared" si="247"/>
        <v>1.0039043914771215</v>
      </c>
      <c r="V265">
        <f t="shared" si="248"/>
        <v>57.38241299999936</v>
      </c>
      <c r="W265">
        <f t="shared" si="249"/>
        <v>-4.472215968000091</v>
      </c>
    </row>
    <row r="266" spans="2:23" x14ac:dyDescent="0.2">
      <c r="B266">
        <v>240</v>
      </c>
      <c r="C266">
        <v>1400000</v>
      </c>
      <c r="D266">
        <v>869.067858</v>
      </c>
      <c r="E266">
        <v>-67966.077481999993</v>
      </c>
      <c r="F266">
        <v>320879.44491899997</v>
      </c>
      <c r="G266">
        <v>-0.44552799999999998</v>
      </c>
      <c r="H266">
        <v>890622.09721699997</v>
      </c>
      <c r="I266">
        <f t="shared" si="236"/>
        <v>89.0622097217</v>
      </c>
      <c r="J266">
        <f t="shared" si="237"/>
        <v>7.5701629186563428</v>
      </c>
      <c r="L266">
        <v>220</v>
      </c>
      <c r="M266">
        <v>1300000</v>
      </c>
      <c r="N266">
        <v>868.91973199999995</v>
      </c>
      <c r="O266">
        <v>-67990.969893999994</v>
      </c>
      <c r="P266">
        <v>320495.944563</v>
      </c>
      <c r="Q266">
        <v>-0.771675</v>
      </c>
      <c r="S266">
        <f>O266-(16000-$L$253)/16000*$O$254</f>
        <v>306.76127936500416</v>
      </c>
      <c r="T266">
        <f t="shared" ref="T266:T272" si="250">L266/$B$97</f>
        <v>0.2842377260981912</v>
      </c>
      <c r="U266">
        <f t="shared" ref="U266:U272" si="251">P266/$F$98</f>
        <v>1.005232513340006</v>
      </c>
      <c r="V266">
        <f t="shared" ref="V266:V272" si="252">O266-$E$99</f>
        <v>65.710487000003923</v>
      </c>
      <c r="W266">
        <f t="shared" ref="W266:W272" si="253">((V266-V265)-(L266-L265)*$C$16)/(L266-L265)</f>
        <v>-5.2064826180001544</v>
      </c>
    </row>
    <row r="267" spans="2:23" x14ac:dyDescent="0.2">
      <c r="B267">
        <v>260</v>
      </c>
      <c r="C267">
        <v>1500000</v>
      </c>
      <c r="D267">
        <v>869.00906399999997</v>
      </c>
      <c r="E267">
        <v>-67948.409289000003</v>
      </c>
      <c r="F267">
        <v>321530.90253600001</v>
      </c>
      <c r="G267">
        <v>-0.78503999999999996</v>
      </c>
      <c r="H267">
        <v>1052752.424499</v>
      </c>
      <c r="I267">
        <f t="shared" si="236"/>
        <v>105.27524244990001</v>
      </c>
      <c r="J267">
        <f t="shared" si="237"/>
        <v>8.9482479621501252</v>
      </c>
      <c r="L267">
        <v>240</v>
      </c>
      <c r="M267">
        <v>1400000</v>
      </c>
      <c r="N267">
        <v>869.067858</v>
      </c>
      <c r="O267">
        <v>-67966.077481999993</v>
      </c>
      <c r="P267">
        <v>320879.44491899997</v>
      </c>
      <c r="Q267">
        <v>-0.44552799999999998</v>
      </c>
      <c r="S267">
        <f t="shared" ref="S267:S272" si="254">O267-(16000-$L$253)/16000*$O$254</f>
        <v>331.65369136500522</v>
      </c>
      <c r="T267">
        <f t="shared" si="250"/>
        <v>0.31007751937984496</v>
      </c>
      <c r="U267">
        <f t="shared" si="251"/>
        <v>1.0064353585967667</v>
      </c>
      <c r="V267">
        <f t="shared" si="252"/>
        <v>90.602899000004982</v>
      </c>
      <c r="W267">
        <f t="shared" si="253"/>
        <v>-4.3782657180003302</v>
      </c>
    </row>
    <row r="268" spans="2:23" x14ac:dyDescent="0.2">
      <c r="B268">
        <v>280</v>
      </c>
      <c r="C268">
        <v>1600000</v>
      </c>
      <c r="D268">
        <v>869.45761900000002</v>
      </c>
      <c r="E268">
        <v>-67925.231969</v>
      </c>
      <c r="F268">
        <v>322265.94142400002</v>
      </c>
      <c r="G268">
        <v>-1.207352</v>
      </c>
      <c r="H268">
        <v>1236119.6766689999</v>
      </c>
      <c r="I268">
        <f t="shared" si="236"/>
        <v>123.6119676669</v>
      </c>
      <c r="J268">
        <f t="shared" si="237"/>
        <v>10.506843888762337</v>
      </c>
      <c r="L268">
        <v>260</v>
      </c>
      <c r="M268">
        <v>1500000</v>
      </c>
      <c r="N268">
        <v>869.00906399999997</v>
      </c>
      <c r="O268">
        <v>-67948.409289000003</v>
      </c>
      <c r="P268">
        <v>321530.90253600001</v>
      </c>
      <c r="Q268">
        <v>-0.78503999999999996</v>
      </c>
      <c r="S268">
        <f t="shared" si="254"/>
        <v>349.32188436499564</v>
      </c>
      <c r="T268">
        <f t="shared" si="250"/>
        <v>0.33591731266149871</v>
      </c>
      <c r="U268">
        <f t="shared" si="251"/>
        <v>1.0084786492804112</v>
      </c>
      <c r="V268">
        <f t="shared" si="252"/>
        <v>108.27109199999541</v>
      </c>
      <c r="W268">
        <f t="shared" si="253"/>
        <v>-4.7394766680008615</v>
      </c>
    </row>
    <row r="269" spans="2:23" x14ac:dyDescent="0.2">
      <c r="B269">
        <v>300</v>
      </c>
      <c r="C269">
        <v>1700000</v>
      </c>
      <c r="D269">
        <v>868.58823800000005</v>
      </c>
      <c r="E269">
        <v>-67901.606880000007</v>
      </c>
      <c r="F269">
        <v>322980.019554</v>
      </c>
      <c r="G269">
        <v>-0.39847700000000003</v>
      </c>
      <c r="H269">
        <v>1392199.796695</v>
      </c>
      <c r="I269">
        <f t="shared" si="236"/>
        <v>139.21997966950002</v>
      </c>
      <c r="J269">
        <f t="shared" si="237"/>
        <v>11.833503019107686</v>
      </c>
      <c r="L269">
        <v>280</v>
      </c>
      <c r="M269">
        <v>1600000</v>
      </c>
      <c r="N269">
        <v>869.45761900000002</v>
      </c>
      <c r="O269">
        <v>-67925.231969</v>
      </c>
      <c r="P269">
        <v>322265.94142400002</v>
      </c>
      <c r="Q269">
        <v>-1.207352</v>
      </c>
      <c r="S269">
        <f t="shared" si="254"/>
        <v>372.49920436499815</v>
      </c>
      <c r="T269">
        <f t="shared" si="250"/>
        <v>0.36175710594315247</v>
      </c>
      <c r="U269">
        <f t="shared" si="251"/>
        <v>1.0107840918338087</v>
      </c>
      <c r="V269">
        <f t="shared" si="252"/>
        <v>131.44841199999792</v>
      </c>
      <c r="W269">
        <f t="shared" si="253"/>
        <v>-4.4640203180002569</v>
      </c>
    </row>
    <row r="270" spans="2:23" x14ac:dyDescent="0.2">
      <c r="B270">
        <v>320</v>
      </c>
      <c r="C270">
        <v>1800000</v>
      </c>
      <c r="D270">
        <v>869.26560199999994</v>
      </c>
      <c r="E270">
        <v>-67873.748798000001</v>
      </c>
      <c r="F270">
        <v>323568.01571900002</v>
      </c>
      <c r="G270">
        <v>-0.56129399999999996</v>
      </c>
      <c r="H270">
        <v>1602359.9907160001</v>
      </c>
      <c r="I270">
        <f t="shared" si="236"/>
        <v>160.23599907160002</v>
      </c>
      <c r="J270">
        <f t="shared" si="237"/>
        <v>13.619835193805304</v>
      </c>
      <c r="L270">
        <v>300</v>
      </c>
      <c r="M270">
        <v>1700000</v>
      </c>
      <c r="N270">
        <v>868.58823800000005</v>
      </c>
      <c r="O270">
        <v>-67901.606880000007</v>
      </c>
      <c r="P270">
        <v>322980.019554</v>
      </c>
      <c r="Q270">
        <v>-0.39847700000000003</v>
      </c>
      <c r="S270">
        <f t="shared" si="254"/>
        <v>396.1242933649919</v>
      </c>
      <c r="T270">
        <f t="shared" si="250"/>
        <v>0.38759689922480622</v>
      </c>
      <c r="U270">
        <f t="shared" si="251"/>
        <v>1.0130237911670399</v>
      </c>
      <c r="V270">
        <f t="shared" si="252"/>
        <v>155.07350099999167</v>
      </c>
      <c r="W270">
        <f t="shared" si="253"/>
        <v>-4.4416318680006954</v>
      </c>
    </row>
    <row r="271" spans="2:23" x14ac:dyDescent="0.2">
      <c r="B271">
        <v>340</v>
      </c>
      <c r="C271">
        <v>1900000</v>
      </c>
      <c r="D271">
        <v>869.47719800000004</v>
      </c>
      <c r="E271">
        <v>-67849.783660000001</v>
      </c>
      <c r="F271">
        <v>324665.488052</v>
      </c>
      <c r="G271">
        <v>-1.33253</v>
      </c>
      <c r="H271">
        <v>1770893.775862</v>
      </c>
      <c r="I271">
        <f t="shared" si="236"/>
        <v>177.08937758620002</v>
      </c>
      <c r="J271">
        <f>I271*C$311/C$313</f>
        <v>15.052348731072939</v>
      </c>
      <c r="L271">
        <v>320</v>
      </c>
      <c r="M271">
        <v>1800000</v>
      </c>
      <c r="N271">
        <v>869.26560199999994</v>
      </c>
      <c r="O271">
        <v>-67873.748798000001</v>
      </c>
      <c r="P271">
        <v>323568.01571900002</v>
      </c>
      <c r="Q271">
        <v>-0.56129399999999996</v>
      </c>
      <c r="S271">
        <f t="shared" si="254"/>
        <v>423.98237536499801</v>
      </c>
      <c r="T271">
        <f t="shared" si="250"/>
        <v>0.41343669250645992</v>
      </c>
      <c r="U271">
        <f t="shared" si="251"/>
        <v>1.0148680356038398</v>
      </c>
      <c r="V271">
        <f t="shared" si="252"/>
        <v>182.93158299999777</v>
      </c>
      <c r="W271">
        <f t="shared" si="253"/>
        <v>-4.2299822180000772</v>
      </c>
    </row>
    <row r="272" spans="2:23" x14ac:dyDescent="0.2">
      <c r="L272">
        <v>340</v>
      </c>
      <c r="M272">
        <v>1900000</v>
      </c>
      <c r="N272">
        <v>869.47719800000004</v>
      </c>
      <c r="O272">
        <v>-67849.783660000001</v>
      </c>
      <c r="P272">
        <v>324665.488052</v>
      </c>
      <c r="Q272">
        <v>-1.33253</v>
      </c>
      <c r="S272">
        <f t="shared" si="254"/>
        <v>447.94751336499758</v>
      </c>
      <c r="T272">
        <f t="shared" si="250"/>
        <v>0.43927648578811368</v>
      </c>
      <c r="U272">
        <f t="shared" si="251"/>
        <v>1.0183102472459462</v>
      </c>
      <c r="V272">
        <f t="shared" si="252"/>
        <v>206.89672099999734</v>
      </c>
      <c r="W272">
        <f t="shared" si="253"/>
        <v>-4.4246294180004044</v>
      </c>
    </row>
    <row r="273" spans="2:35" x14ac:dyDescent="0.2">
      <c r="AG273" t="s">
        <v>71</v>
      </c>
      <c r="AH273">
        <f>(4/3)*3.14*((3.43*4.5)^3)</f>
        <v>15395.30460657</v>
      </c>
    </row>
    <row r="274" spans="2:35" x14ac:dyDescent="0.2">
      <c r="AB274" t="s">
        <v>68</v>
      </c>
      <c r="AG274" t="s">
        <v>72</v>
      </c>
      <c r="AH274">
        <f>(4/3)*3.14*((3.42*2.5)^3)</f>
        <v>2616.7770900000005</v>
      </c>
    </row>
    <row r="275" spans="2:35" x14ac:dyDescent="0.2">
      <c r="B275" t="s">
        <v>35</v>
      </c>
      <c r="D275" t="s">
        <v>36</v>
      </c>
      <c r="F275" t="s">
        <v>41</v>
      </c>
      <c r="O275" t="s">
        <v>35</v>
      </c>
      <c r="Q275" t="s">
        <v>36</v>
      </c>
      <c r="S275" t="s">
        <v>67</v>
      </c>
      <c r="AB275">
        <f>2.5*3.42</f>
        <v>8.5500000000000007</v>
      </c>
    </row>
    <row r="276" spans="2:35" x14ac:dyDescent="0.2">
      <c r="B276">
        <v>541</v>
      </c>
      <c r="I276" t="s">
        <v>8</v>
      </c>
      <c r="J276" t="s">
        <v>39</v>
      </c>
      <c r="K276" t="s">
        <v>40</v>
      </c>
      <c r="L276" t="s">
        <v>20</v>
      </c>
      <c r="O276">
        <v>137</v>
      </c>
      <c r="V276" t="s">
        <v>8</v>
      </c>
      <c r="W276" t="s">
        <v>39</v>
      </c>
      <c r="X276" t="s">
        <v>40</v>
      </c>
      <c r="Y276" t="s">
        <v>20</v>
      </c>
    </row>
    <row r="277" spans="2:35" x14ac:dyDescent="0.2">
      <c r="B277" t="s">
        <v>5</v>
      </c>
      <c r="C277">
        <v>100000</v>
      </c>
      <c r="D277">
        <v>867.55269099999998</v>
      </c>
      <c r="E277">
        <v>-71769.584839999996</v>
      </c>
      <c r="F277">
        <v>318827.67450299999</v>
      </c>
      <c r="G277">
        <v>-0.30180400000000002</v>
      </c>
      <c r="O277" t="s">
        <v>5</v>
      </c>
      <c r="P277">
        <v>100000</v>
      </c>
      <c r="Q277">
        <v>929.51631299999997</v>
      </c>
      <c r="R277">
        <v>-71771.931207999995</v>
      </c>
      <c r="S277">
        <v>318987.11014399998</v>
      </c>
      <c r="T277">
        <v>-0.13073599999999999</v>
      </c>
      <c r="AH277" t="s">
        <v>70</v>
      </c>
    </row>
    <row r="278" spans="2:35" x14ac:dyDescent="0.2">
      <c r="B278">
        <v>0</v>
      </c>
      <c r="C278">
        <v>200000</v>
      </c>
      <c r="D278">
        <v>867.44062799999995</v>
      </c>
      <c r="E278">
        <v>-69156.268809000001</v>
      </c>
      <c r="F278">
        <v>318133.60577999998</v>
      </c>
      <c r="G278">
        <v>-0.193221</v>
      </c>
      <c r="I278">
        <f>E278-(16000-$B$74)/16000*$E$75</f>
        <v>186.60694359749323</v>
      </c>
      <c r="J278">
        <f>B278/$B$74</f>
        <v>0</v>
      </c>
      <c r="K278">
        <f>F278/$F$75</f>
        <v>0.99782305998347876</v>
      </c>
      <c r="L278">
        <f>E278-$E$278</f>
        <v>0</v>
      </c>
      <c r="O278">
        <v>0</v>
      </c>
      <c r="P278">
        <v>200000</v>
      </c>
      <c r="Q278">
        <v>929.65680199999997</v>
      </c>
      <c r="R278">
        <v>-71064.678811000005</v>
      </c>
      <c r="S278">
        <v>318662.50104800001</v>
      </c>
      <c r="T278">
        <v>-0.29737999999999998</v>
      </c>
      <c r="V278">
        <f>R278-(16000-$O$276)/16000*$R$277</f>
        <v>92.705236031484674</v>
      </c>
      <c r="W278">
        <f>O278/$O$276</f>
        <v>0</v>
      </c>
      <c r="X278">
        <f>S278/$S$277</f>
        <v>0.99898237550773306</v>
      </c>
      <c r="Y278">
        <f>R278-$R$278</f>
        <v>0</v>
      </c>
      <c r="AA278" t="s">
        <v>76</v>
      </c>
      <c r="AB278" t="s">
        <v>51</v>
      </c>
      <c r="AC278" t="s">
        <v>52</v>
      </c>
      <c r="AD278" t="s">
        <v>3</v>
      </c>
      <c r="AE278" t="s">
        <v>4</v>
      </c>
      <c r="AF278" t="s">
        <v>53</v>
      </c>
      <c r="AG278" t="s">
        <v>54</v>
      </c>
      <c r="AH278" t="s">
        <v>69</v>
      </c>
      <c r="AI278" t="s">
        <v>55</v>
      </c>
    </row>
    <row r="279" spans="2:35" x14ac:dyDescent="0.2">
      <c r="B279">
        <v>20</v>
      </c>
      <c r="C279">
        <v>300000</v>
      </c>
      <c r="D279">
        <v>868.65407700000003</v>
      </c>
      <c r="E279">
        <v>-69154.104416000002</v>
      </c>
      <c r="F279">
        <v>317977.92901199998</v>
      </c>
      <c r="G279">
        <v>-0.25682100000000002</v>
      </c>
      <c r="I279">
        <f t="shared" ref="I279:I296" si="255">E279-(16000-$B$74)/16000*$E$75</f>
        <v>188.77133659749234</v>
      </c>
      <c r="J279">
        <f t="shared" ref="J279:J296" si="256">B279/$B$74</f>
        <v>3.6968576709796676E-2</v>
      </c>
      <c r="K279">
        <f t="shared" ref="K279:K296" si="257">F279/$F$75</f>
        <v>0.9973347812660095</v>
      </c>
      <c r="L279">
        <f t="shared" ref="L279:L296" si="258">E279-$E$278</f>
        <v>2.1643929999991087</v>
      </c>
      <c r="M279">
        <f>((L279-L278)-(B279-B278)*$C$16)/(B279-B278)</f>
        <v>-5.5146666680004275</v>
      </c>
      <c r="O279">
        <v>20</v>
      </c>
      <c r="P279">
        <v>300000</v>
      </c>
      <c r="Q279">
        <v>930.52686400000005</v>
      </c>
      <c r="R279">
        <v>-71055.377171999993</v>
      </c>
      <c r="S279">
        <v>318803.21942400001</v>
      </c>
      <c r="T279">
        <v>-0.61185</v>
      </c>
      <c r="V279">
        <f t="shared" ref="V279:V296" si="259">R279-(16000-$O$276)/16000*$R$277</f>
        <v>102.00687503149675</v>
      </c>
      <c r="W279">
        <f t="shared" ref="W279:W296" si="260">O279/$O$276</f>
        <v>0.145985401459854</v>
      </c>
      <c r="X279">
        <f t="shared" ref="X279:X296" si="261">S279/$S$277</f>
        <v>0.99942351676869656</v>
      </c>
      <c r="Y279">
        <f t="shared" ref="Y279:Y296" si="262">R279-$R$278</f>
        <v>9.3016390000120737</v>
      </c>
      <c r="Z279">
        <f>((Y279-Y278)-(O279-O278)*$C$16)/(O279-O278)</f>
        <v>-5.1578043679997787</v>
      </c>
      <c r="AA279">
        <v>10</v>
      </c>
      <c r="AB279">
        <v>250000</v>
      </c>
      <c r="AC279">
        <v>930.45321899999999</v>
      </c>
      <c r="AD279">
        <v>-71064.318171999999</v>
      </c>
      <c r="AE279">
        <v>318677.09769999998</v>
      </c>
      <c r="AF279">
        <v>-0.62639999999999996</v>
      </c>
      <c r="AG279">
        <v>0</v>
      </c>
      <c r="AI279">
        <f t="shared" ref="AI279:AI296" si="263">AG279*10^-4</f>
        <v>0</v>
      </c>
    </row>
    <row r="280" spans="2:35" x14ac:dyDescent="0.2">
      <c r="B280">
        <v>40</v>
      </c>
      <c r="C280">
        <v>400000</v>
      </c>
      <c r="D280">
        <v>868.55479300000002</v>
      </c>
      <c r="E280">
        <v>-69151.642657000004</v>
      </c>
      <c r="F280">
        <v>318183.24952800001</v>
      </c>
      <c r="G280">
        <v>-0.21277099999999999</v>
      </c>
      <c r="I280">
        <f t="shared" si="255"/>
        <v>191.23309559749032</v>
      </c>
      <c r="J280">
        <f t="shared" si="256"/>
        <v>7.3937153419593352E-2</v>
      </c>
      <c r="K280">
        <f t="shared" si="257"/>
        <v>0.99797876713179146</v>
      </c>
      <c r="L280">
        <f t="shared" si="258"/>
        <v>4.6261519999970915</v>
      </c>
      <c r="M280">
        <f t="shared" ref="M280:M281" si="264">((L280-L279)-(B280-B279)*$C$16)/(B280-B279)</f>
        <v>-5.4997983680004836</v>
      </c>
      <c r="O280">
        <v>40</v>
      </c>
      <c r="P280">
        <v>400000</v>
      </c>
      <c r="Q280">
        <v>930.41203399999995</v>
      </c>
      <c r="R280">
        <v>-71038.436589000004</v>
      </c>
      <c r="S280">
        <v>319290.007064</v>
      </c>
      <c r="T280">
        <v>-0.75012999999999996</v>
      </c>
      <c r="V280">
        <f t="shared" si="259"/>
        <v>118.94745803148544</v>
      </c>
      <c r="W280">
        <f t="shared" si="260"/>
        <v>0.29197080291970801</v>
      </c>
      <c r="X280">
        <f t="shared" si="261"/>
        <v>1.0009495584942705</v>
      </c>
      <c r="Y280">
        <f t="shared" si="262"/>
        <v>26.242222000000766</v>
      </c>
      <c r="Z280">
        <f t="shared" ref="Z280:Z281" si="265">((Y280-Y279)-(O280-O279)*$C$16)/(O280-O279)</f>
        <v>-4.7758571680009485</v>
      </c>
      <c r="AA280">
        <v>20</v>
      </c>
      <c r="AB280">
        <v>300000</v>
      </c>
      <c r="AC280">
        <v>930.52686400000005</v>
      </c>
      <c r="AD280">
        <v>-71055.377171999993</v>
      </c>
      <c r="AE280">
        <v>318803.21942400001</v>
      </c>
      <c r="AF280">
        <v>-0.61185</v>
      </c>
      <c r="AG280">
        <v>779.66104199999995</v>
      </c>
      <c r="AH280">
        <f>AG280*$AH$273/$AH$274</f>
        <v>4586.9857533282529</v>
      </c>
      <c r="AI280">
        <f t="shared" si="263"/>
        <v>7.7966104199999997E-2</v>
      </c>
    </row>
    <row r="281" spans="2:35" x14ac:dyDescent="0.2">
      <c r="B281">
        <v>60</v>
      </c>
      <c r="C281">
        <v>500000</v>
      </c>
      <c r="D281">
        <v>868.57229199999995</v>
      </c>
      <c r="E281">
        <v>-69156.654152999996</v>
      </c>
      <c r="F281">
        <v>318325.43577600003</v>
      </c>
      <c r="G281">
        <v>-0.23643700000000001</v>
      </c>
      <c r="I281">
        <f t="shared" si="255"/>
        <v>186.22159959749843</v>
      </c>
      <c r="J281">
        <f t="shared" si="256"/>
        <v>0.11090573012939002</v>
      </c>
      <c r="K281">
        <f t="shared" si="257"/>
        <v>0.9984247329602649</v>
      </c>
      <c r="L281">
        <f t="shared" si="258"/>
        <v>-0.38534399999480229</v>
      </c>
      <c r="M281">
        <f t="shared" si="264"/>
        <v>-5.8734611179999776</v>
      </c>
      <c r="O281">
        <v>60</v>
      </c>
      <c r="P281">
        <v>500000</v>
      </c>
      <c r="Q281">
        <v>930.024407</v>
      </c>
      <c r="R281">
        <v>-71004.370376000006</v>
      </c>
      <c r="S281">
        <v>319950.12830699998</v>
      </c>
      <c r="T281">
        <v>-0.35374100000000003</v>
      </c>
      <c r="V281">
        <f t="shared" si="259"/>
        <v>153.01367103148368</v>
      </c>
      <c r="W281">
        <f t="shared" si="260"/>
        <v>0.43795620437956206</v>
      </c>
      <c r="X281">
        <f t="shared" si="261"/>
        <v>1.0030189877031874</v>
      </c>
      <c r="Y281">
        <f t="shared" si="262"/>
        <v>60.308434999999008</v>
      </c>
      <c r="Z281">
        <f t="shared" si="265"/>
        <v>-3.9195756680004705</v>
      </c>
      <c r="AA281">
        <v>30</v>
      </c>
      <c r="AB281">
        <v>350000</v>
      </c>
      <c r="AC281">
        <v>930.139995</v>
      </c>
      <c r="AD281">
        <v>-71047.597359000007</v>
      </c>
      <c r="AE281">
        <v>319034.93693999999</v>
      </c>
      <c r="AF281">
        <v>-0.59299299999999999</v>
      </c>
      <c r="AG281">
        <v>1940.7980729999999</v>
      </c>
      <c r="AH281">
        <f t="shared" ref="AH281:AH298" si="266">AG281*$AH$273/$AH$274</f>
        <v>11418.312101501575</v>
      </c>
      <c r="AI281">
        <f t="shared" si="263"/>
        <v>0.19407980729999999</v>
      </c>
    </row>
    <row r="282" spans="2:35" x14ac:dyDescent="0.2">
      <c r="B282">
        <v>80</v>
      </c>
      <c r="C282">
        <v>600000</v>
      </c>
      <c r="D282">
        <v>868.58914800000002</v>
      </c>
      <c r="E282">
        <v>-69141.783366999996</v>
      </c>
      <c r="F282">
        <v>318631.07770199998</v>
      </c>
      <c r="G282">
        <v>-0.24001500000000001</v>
      </c>
      <c r="I282">
        <f t="shared" si="255"/>
        <v>201.09238559749792</v>
      </c>
      <c r="J282">
        <f t="shared" si="256"/>
        <v>0.1478743068391867</v>
      </c>
      <c r="K282">
        <f t="shared" si="257"/>
        <v>0.99938337598420068</v>
      </c>
      <c r="L282">
        <f t="shared" si="258"/>
        <v>14.485442000004696</v>
      </c>
      <c r="M282">
        <f>((L282-L281)-(B282-B281)*$C$16)/(B282-B281)</f>
        <v>-4.8793470180004075</v>
      </c>
      <c r="O282">
        <v>80</v>
      </c>
      <c r="P282">
        <v>600000</v>
      </c>
      <c r="Q282">
        <v>930.64513599999998</v>
      </c>
      <c r="R282">
        <v>-70965.063811999993</v>
      </c>
      <c r="S282">
        <v>320888.35789699998</v>
      </c>
      <c r="T282">
        <v>-0.80941399999999997</v>
      </c>
      <c r="V282">
        <f t="shared" si="259"/>
        <v>192.32023503149685</v>
      </c>
      <c r="W282">
        <f t="shared" si="260"/>
        <v>0.58394160583941601</v>
      </c>
      <c r="X282">
        <f t="shared" si="261"/>
        <v>1.0059602651409385</v>
      </c>
      <c r="Y282">
        <f t="shared" si="262"/>
        <v>99.614999000012176</v>
      </c>
      <c r="Z282">
        <f>((Y282-Y281)-(O282-O281)*$C$16)/(O282-O281)</f>
        <v>-3.6575581179997245</v>
      </c>
      <c r="AA282">
        <v>40</v>
      </c>
      <c r="AB282">
        <v>400000</v>
      </c>
      <c r="AC282">
        <v>930.41203399999995</v>
      </c>
      <c r="AD282">
        <v>-71038.436589000004</v>
      </c>
      <c r="AE282">
        <v>319290.007064</v>
      </c>
      <c r="AF282">
        <v>-0.75012999999999996</v>
      </c>
      <c r="AG282">
        <v>4396.2243479999997</v>
      </c>
      <c r="AH282">
        <f t="shared" si="266"/>
        <v>25864.340227879165</v>
      </c>
      <c r="AI282">
        <f t="shared" si="263"/>
        <v>0.43962243480000002</v>
      </c>
    </row>
    <row r="283" spans="2:35" x14ac:dyDescent="0.2">
      <c r="B283">
        <v>100</v>
      </c>
      <c r="C283">
        <v>700000</v>
      </c>
      <c r="D283">
        <v>868.65097600000001</v>
      </c>
      <c r="E283">
        <v>-69138.235291000005</v>
      </c>
      <c r="F283">
        <v>318917.13304699998</v>
      </c>
      <c r="G283">
        <v>-0.279472</v>
      </c>
      <c r="I283">
        <f t="shared" si="255"/>
        <v>204.64046159748978</v>
      </c>
      <c r="J283">
        <f t="shared" si="256"/>
        <v>0.18484288354898337</v>
      </c>
      <c r="K283">
        <f t="shared" si="257"/>
        <v>1.0002805858811956</v>
      </c>
      <c r="L283">
        <f t="shared" si="258"/>
        <v>18.033517999996548</v>
      </c>
      <c r="M283">
        <f t="shared" ref="M283:M296" si="267">((L283-L282)-(B283-B282)*$C$16)/(B283-B282)</f>
        <v>-5.44548251800079</v>
      </c>
      <c r="O283">
        <v>100</v>
      </c>
      <c r="P283">
        <v>700000</v>
      </c>
      <c r="Q283">
        <v>930.66611899999998</v>
      </c>
      <c r="R283">
        <v>-70910.876487999994</v>
      </c>
      <c r="S283">
        <v>321919.38802800002</v>
      </c>
      <c r="T283">
        <v>-1.57212</v>
      </c>
      <c r="V283">
        <f t="shared" si="259"/>
        <v>246.50755903149548</v>
      </c>
      <c r="W283">
        <f t="shared" si="260"/>
        <v>0.72992700729927007</v>
      </c>
      <c r="X283">
        <f t="shared" si="261"/>
        <v>1.0091924651208519</v>
      </c>
      <c r="Y283">
        <f t="shared" si="262"/>
        <v>153.8023230000108</v>
      </c>
      <c r="Z283">
        <f t="shared" ref="Z283:Z296" si="268">((Y283-Y282)-(O283-O282)*$C$16)/(O283-O282)</f>
        <v>-2.9135201180004513</v>
      </c>
      <c r="AA283">
        <v>50</v>
      </c>
      <c r="AB283">
        <v>450000</v>
      </c>
      <c r="AC283">
        <v>930.60643700000003</v>
      </c>
      <c r="AD283">
        <v>-71027.035172999997</v>
      </c>
      <c r="AE283">
        <v>319661.45921</v>
      </c>
      <c r="AF283">
        <v>-0.38407200000000002</v>
      </c>
      <c r="AG283">
        <v>6273.4863809999997</v>
      </c>
      <c r="AH283">
        <f t="shared" si="266"/>
        <v>36908.850260785279</v>
      </c>
      <c r="AI283">
        <f t="shared" si="263"/>
        <v>0.62734863809999997</v>
      </c>
    </row>
    <row r="284" spans="2:35" x14ac:dyDescent="0.2">
      <c r="B284">
        <v>120</v>
      </c>
      <c r="C284">
        <v>800000</v>
      </c>
      <c r="D284">
        <v>868.74557300000004</v>
      </c>
      <c r="E284">
        <v>-69120.990355999995</v>
      </c>
      <c r="F284">
        <v>319365.014012</v>
      </c>
      <c r="G284">
        <v>-0.136075</v>
      </c>
      <c r="I284">
        <f t="shared" si="255"/>
        <v>221.88539659749949</v>
      </c>
      <c r="J284">
        <f t="shared" si="256"/>
        <v>0.22181146025878004</v>
      </c>
      <c r="K284">
        <f t="shared" si="257"/>
        <v>1.0016853603120797</v>
      </c>
      <c r="L284">
        <f t="shared" si="258"/>
        <v>35.278453000006266</v>
      </c>
      <c r="M284">
        <f t="shared" si="267"/>
        <v>-4.7606395679998972</v>
      </c>
      <c r="O284">
        <v>120</v>
      </c>
      <c r="P284">
        <v>800000</v>
      </c>
      <c r="Q284">
        <v>930.18761800000004</v>
      </c>
      <c r="R284">
        <v>-70870.910885000005</v>
      </c>
      <c r="S284">
        <v>322923.79572499997</v>
      </c>
      <c r="T284">
        <v>-0.68403700000000001</v>
      </c>
      <c r="V284">
        <f t="shared" si="259"/>
        <v>286.47316203148512</v>
      </c>
      <c r="W284">
        <f t="shared" si="260"/>
        <v>0.87591240875912413</v>
      </c>
      <c r="X284">
        <f t="shared" si="261"/>
        <v>1.0123412058224637</v>
      </c>
      <c r="Y284">
        <f t="shared" si="262"/>
        <v>193.76792600000044</v>
      </c>
      <c r="Z284">
        <f t="shared" si="268"/>
        <v>-3.6246061680009007</v>
      </c>
      <c r="AA284">
        <v>60</v>
      </c>
      <c r="AB284">
        <v>500000</v>
      </c>
      <c r="AC284">
        <v>930.024407</v>
      </c>
      <c r="AD284">
        <v>-71004.370376000006</v>
      </c>
      <c r="AE284">
        <v>319950.12830699998</v>
      </c>
      <c r="AF284">
        <v>-0.35374100000000003</v>
      </c>
      <c r="AG284">
        <v>8766.6867129999991</v>
      </c>
      <c r="AH284">
        <f t="shared" si="266"/>
        <v>51577.114784738842</v>
      </c>
      <c r="AI284">
        <f t="shared" si="263"/>
        <v>0.87666867129999992</v>
      </c>
    </row>
    <row r="285" spans="2:35" x14ac:dyDescent="0.2">
      <c r="B285">
        <v>140</v>
      </c>
      <c r="C285">
        <v>900000</v>
      </c>
      <c r="D285">
        <v>868.721767</v>
      </c>
      <c r="E285">
        <v>-69114.599390999996</v>
      </c>
      <c r="F285">
        <v>319748.07781500003</v>
      </c>
      <c r="G285">
        <v>-0.222464</v>
      </c>
      <c r="I285">
        <f t="shared" si="255"/>
        <v>228.27636159749818</v>
      </c>
      <c r="J285">
        <f t="shared" si="256"/>
        <v>0.25878003696857671</v>
      </c>
      <c r="K285">
        <f t="shared" si="257"/>
        <v>1.0028868363244652</v>
      </c>
      <c r="L285">
        <f t="shared" si="258"/>
        <v>41.669418000004953</v>
      </c>
      <c r="M285">
        <f t="shared" si="267"/>
        <v>-5.303338068000448</v>
      </c>
      <c r="O285">
        <v>140</v>
      </c>
      <c r="P285">
        <v>900000</v>
      </c>
      <c r="Q285">
        <v>931.230771</v>
      </c>
      <c r="R285">
        <v>-70816.556098999994</v>
      </c>
      <c r="S285">
        <v>324182.77935700002</v>
      </c>
      <c r="T285">
        <v>-2.0017580000000001</v>
      </c>
      <c r="V285">
        <f>R285-(16000-$O$276)/16000*$R$277</f>
        <v>340.82794803149591</v>
      </c>
      <c r="W285">
        <f t="shared" si="260"/>
        <v>1.0218978102189782</v>
      </c>
      <c r="X285">
        <f t="shared" si="261"/>
        <v>1.0162880224553732</v>
      </c>
      <c r="Y285">
        <f t="shared" si="262"/>
        <v>248.12271200001123</v>
      </c>
      <c r="Z285">
        <f t="shared" si="268"/>
        <v>-2.9051470179998433</v>
      </c>
      <c r="AA285">
        <v>70</v>
      </c>
      <c r="AB285">
        <v>550000</v>
      </c>
      <c r="AC285">
        <v>930.72313199999996</v>
      </c>
      <c r="AD285">
        <v>-70989.948824000006</v>
      </c>
      <c r="AE285">
        <v>320438.83624799998</v>
      </c>
      <c r="AF285">
        <v>-1.195932</v>
      </c>
      <c r="AG285">
        <v>11783.751708</v>
      </c>
      <c r="AH285">
        <f t="shared" si="266"/>
        <v>69327.436274997905</v>
      </c>
      <c r="AI285">
        <f t="shared" si="263"/>
        <v>1.1783751708000001</v>
      </c>
    </row>
    <row r="286" spans="2:35" x14ac:dyDescent="0.2">
      <c r="B286">
        <v>160</v>
      </c>
      <c r="C286">
        <v>1000000</v>
      </c>
      <c r="D286">
        <v>868.59910500000001</v>
      </c>
      <c r="E286">
        <v>-69096.150804999997</v>
      </c>
      <c r="F286">
        <v>320255.29985900002</v>
      </c>
      <c r="G286">
        <v>-0.25504300000000002</v>
      </c>
      <c r="I286">
        <f t="shared" si="255"/>
        <v>246.72494759749679</v>
      </c>
      <c r="J286">
        <f t="shared" si="256"/>
        <v>0.29574861367837341</v>
      </c>
      <c r="K286">
        <f t="shared" si="257"/>
        <v>1.0044777334910637</v>
      </c>
      <c r="L286">
        <f t="shared" si="258"/>
        <v>60.118004000003566</v>
      </c>
      <c r="M286">
        <f t="shared" si="267"/>
        <v>-4.7004570180004519</v>
      </c>
      <c r="O286">
        <v>160</v>
      </c>
      <c r="P286">
        <v>1000000</v>
      </c>
      <c r="Q286">
        <v>931.53825800000004</v>
      </c>
      <c r="R286">
        <v>-70760.558804</v>
      </c>
      <c r="S286">
        <v>325468.32707399997</v>
      </c>
      <c r="T286">
        <v>-1.395872</v>
      </c>
      <c r="V286">
        <f t="shared" si="259"/>
        <v>396.82524303148966</v>
      </c>
      <c r="W286">
        <f t="shared" si="260"/>
        <v>1.167883211678832</v>
      </c>
      <c r="X286">
        <f t="shared" si="261"/>
        <v>1.0203181154469665</v>
      </c>
      <c r="Y286">
        <f t="shared" si="262"/>
        <v>304.12000700000499</v>
      </c>
      <c r="Z286">
        <f t="shared" si="268"/>
        <v>-2.8230215680006951</v>
      </c>
      <c r="AA286">
        <v>80</v>
      </c>
      <c r="AB286">
        <v>600000</v>
      </c>
      <c r="AC286">
        <v>930.64513599999998</v>
      </c>
      <c r="AD286">
        <v>-70965.063811999993</v>
      </c>
      <c r="AE286">
        <v>320888.35789699998</v>
      </c>
      <c r="AF286">
        <v>-0.80941399999999997</v>
      </c>
      <c r="AG286">
        <v>13877.875898</v>
      </c>
      <c r="AH286">
        <f t="shared" si="266"/>
        <v>81647.81308976002</v>
      </c>
      <c r="AI286">
        <f t="shared" si="263"/>
        <v>1.3877875898000001</v>
      </c>
    </row>
    <row r="287" spans="2:35" x14ac:dyDescent="0.2">
      <c r="B287">
        <v>180</v>
      </c>
      <c r="C287">
        <v>1100000</v>
      </c>
      <c r="D287">
        <v>868.63401399999998</v>
      </c>
      <c r="E287">
        <v>-69069.019509999998</v>
      </c>
      <c r="F287">
        <v>320841.74217400001</v>
      </c>
      <c r="G287">
        <v>-0.249973</v>
      </c>
      <c r="I287">
        <f t="shared" si="255"/>
        <v>273.85624259749602</v>
      </c>
      <c r="J287">
        <f t="shared" si="256"/>
        <v>0.33271719038817005</v>
      </c>
      <c r="K287">
        <f t="shared" si="257"/>
        <v>1.0063171042919647</v>
      </c>
      <c r="L287">
        <f t="shared" si="258"/>
        <v>87.249299000002793</v>
      </c>
      <c r="M287">
        <f t="shared" si="267"/>
        <v>-4.2663215680004214</v>
      </c>
      <c r="O287">
        <v>180</v>
      </c>
      <c r="P287">
        <v>1100000</v>
      </c>
      <c r="Q287">
        <v>932.095685</v>
      </c>
      <c r="R287">
        <v>-70725.528514000005</v>
      </c>
      <c r="S287">
        <v>326726.71876399999</v>
      </c>
      <c r="T287">
        <v>-0.58804999999999996</v>
      </c>
      <c r="V287">
        <f t="shared" si="259"/>
        <v>431.85553303148481</v>
      </c>
      <c r="W287">
        <f t="shared" si="260"/>
        <v>1.3138686131386861</v>
      </c>
      <c r="X287">
        <f t="shared" si="261"/>
        <v>1.0242630763873377</v>
      </c>
      <c r="Y287">
        <f t="shared" si="262"/>
        <v>339.15029700000014</v>
      </c>
      <c r="Z287">
        <f t="shared" si="268"/>
        <v>-3.8713718180006254</v>
      </c>
      <c r="AA287">
        <v>90</v>
      </c>
      <c r="AB287">
        <v>650000</v>
      </c>
      <c r="AC287">
        <v>930.59812199999999</v>
      </c>
      <c r="AD287">
        <v>-70943.898727000007</v>
      </c>
      <c r="AE287">
        <v>321335.05583999999</v>
      </c>
      <c r="AF287">
        <v>-0.59229399999999999</v>
      </c>
      <c r="AG287">
        <v>16884.852357</v>
      </c>
      <c r="AH287">
        <f t="shared" si="266"/>
        <v>99338.780619245023</v>
      </c>
      <c r="AI287">
        <f t="shared" si="263"/>
        <v>1.6884852357</v>
      </c>
    </row>
    <row r="288" spans="2:35" x14ac:dyDescent="0.2">
      <c r="B288">
        <v>200</v>
      </c>
      <c r="C288">
        <v>1200000</v>
      </c>
      <c r="D288">
        <v>868.53787899999998</v>
      </c>
      <c r="E288">
        <v>-69053.453022999995</v>
      </c>
      <c r="F288">
        <v>321447.08267700003</v>
      </c>
      <c r="G288">
        <v>-0.32605800000000001</v>
      </c>
      <c r="I288">
        <f t="shared" si="255"/>
        <v>289.42272959749971</v>
      </c>
      <c r="J288">
        <f t="shared" si="256"/>
        <v>0.36968576709796674</v>
      </c>
      <c r="K288">
        <f t="shared" si="257"/>
        <v>1.0082157490816419</v>
      </c>
      <c r="L288">
        <f t="shared" si="258"/>
        <v>102.81578600000648</v>
      </c>
      <c r="M288">
        <f t="shared" si="267"/>
        <v>-4.8445619680001979</v>
      </c>
      <c r="O288">
        <v>200</v>
      </c>
      <c r="P288">
        <v>1200000</v>
      </c>
      <c r="Q288">
        <v>931.12359800000002</v>
      </c>
      <c r="R288">
        <v>-70685.477446999997</v>
      </c>
      <c r="S288">
        <v>328094.63184799999</v>
      </c>
      <c r="T288">
        <v>-0.90634800000000004</v>
      </c>
      <c r="V288">
        <f t="shared" si="259"/>
        <v>471.90660003149242</v>
      </c>
      <c r="W288">
        <f t="shared" si="260"/>
        <v>1.4598540145985401</v>
      </c>
      <c r="X288">
        <f t="shared" si="261"/>
        <v>1.0285513784550373</v>
      </c>
      <c r="Y288">
        <f t="shared" si="262"/>
        <v>379.20136400000774</v>
      </c>
      <c r="Z288">
        <f t="shared" si="268"/>
        <v>-3.6203329680000023</v>
      </c>
      <c r="AA288">
        <v>100</v>
      </c>
      <c r="AB288">
        <v>700000</v>
      </c>
      <c r="AC288">
        <v>930.66611899999998</v>
      </c>
      <c r="AD288">
        <v>-70910.876487999994</v>
      </c>
      <c r="AE288">
        <v>321919.38802800002</v>
      </c>
      <c r="AF288">
        <v>-1.57212</v>
      </c>
      <c r="AG288">
        <v>19248.523934000001</v>
      </c>
      <c r="AH288">
        <f t="shared" si="266"/>
        <v>113244.98763124796</v>
      </c>
      <c r="AI288">
        <f t="shared" si="263"/>
        <v>1.9248523934000001</v>
      </c>
    </row>
    <row r="289" spans="2:35" x14ac:dyDescent="0.2">
      <c r="B289">
        <v>220</v>
      </c>
      <c r="C289">
        <v>1300000</v>
      </c>
      <c r="D289">
        <v>868.53635599999996</v>
      </c>
      <c r="E289">
        <v>-68995.382362000004</v>
      </c>
      <c r="F289">
        <v>322368.15176400001</v>
      </c>
      <c r="G289">
        <v>-0.26778600000000002</v>
      </c>
      <c r="I289">
        <f t="shared" si="255"/>
        <v>347.49339059749036</v>
      </c>
      <c r="J289">
        <f t="shared" si="256"/>
        <v>0.40665434380776339</v>
      </c>
      <c r="K289">
        <f t="shared" si="257"/>
        <v>1.0111046736031275</v>
      </c>
      <c r="L289">
        <f t="shared" si="258"/>
        <v>160.88644699999713</v>
      </c>
      <c r="M289">
        <f t="shared" si="267"/>
        <v>-2.7193532680008503</v>
      </c>
      <c r="O289">
        <v>220</v>
      </c>
      <c r="V289">
        <f t="shared" si="259"/>
        <v>71157.38404703149</v>
      </c>
      <c r="W289">
        <f t="shared" si="260"/>
        <v>1.6058394160583942</v>
      </c>
      <c r="X289">
        <f t="shared" si="261"/>
        <v>0</v>
      </c>
      <c r="Y289">
        <f t="shared" si="262"/>
        <v>71064.678811000005</v>
      </c>
      <c r="Z289">
        <f t="shared" si="268"/>
        <v>3528.6509860319993</v>
      </c>
      <c r="AA289">
        <v>110</v>
      </c>
      <c r="AB289">
        <v>750000</v>
      </c>
      <c r="AC289">
        <v>930.40486199999998</v>
      </c>
      <c r="AD289">
        <v>-70895.319642000002</v>
      </c>
      <c r="AE289">
        <v>322491.035936</v>
      </c>
      <c r="AF289">
        <v>-1.107567</v>
      </c>
      <c r="AG289">
        <v>21356.064015</v>
      </c>
      <c r="AH289">
        <f t="shared" si="266"/>
        <v>125644.29425982678</v>
      </c>
      <c r="AI289">
        <f t="shared" si="263"/>
        <v>2.1356064015</v>
      </c>
    </row>
    <row r="290" spans="2:35" x14ac:dyDescent="0.2">
      <c r="B290">
        <v>240</v>
      </c>
      <c r="C290">
        <v>1400000</v>
      </c>
      <c r="D290">
        <v>868.59509500000001</v>
      </c>
      <c r="E290">
        <v>-68976.432130000001</v>
      </c>
      <c r="F290">
        <v>323110.18625899998</v>
      </c>
      <c r="G290">
        <v>-0.25615399999999999</v>
      </c>
      <c r="I290">
        <f t="shared" si="255"/>
        <v>366.44362259749323</v>
      </c>
      <c r="J290">
        <f t="shared" si="256"/>
        <v>0.44362292051756008</v>
      </c>
      <c r="K290">
        <f t="shared" si="257"/>
        <v>1.0134320578120319</v>
      </c>
      <c r="L290">
        <f t="shared" si="258"/>
        <v>179.836679</v>
      </c>
      <c r="M290">
        <f t="shared" si="267"/>
        <v>-4.6753747180002394</v>
      </c>
      <c r="O290">
        <v>240</v>
      </c>
      <c r="V290">
        <f t="shared" si="259"/>
        <v>71157.38404703149</v>
      </c>
      <c r="W290">
        <f t="shared" si="260"/>
        <v>1.7518248175182483</v>
      </c>
      <c r="X290">
        <f t="shared" si="261"/>
        <v>0</v>
      </c>
      <c r="Y290">
        <f t="shared" si="262"/>
        <v>71064.678811000005</v>
      </c>
      <c r="Z290">
        <f t="shared" si="268"/>
        <v>-5.6228863180003827</v>
      </c>
      <c r="AA290">
        <v>120</v>
      </c>
      <c r="AB290">
        <v>800000</v>
      </c>
      <c r="AC290">
        <v>930.18761800000004</v>
      </c>
      <c r="AD290">
        <v>-70870.910885000005</v>
      </c>
      <c r="AE290">
        <v>322923.79572499997</v>
      </c>
      <c r="AF290">
        <v>-0.68403700000000001</v>
      </c>
      <c r="AG290">
        <v>23961.722441999998</v>
      </c>
      <c r="AH290">
        <f t="shared" si="266"/>
        <v>140974.18435158886</v>
      </c>
      <c r="AI290">
        <f t="shared" si="263"/>
        <v>2.3961722441999997</v>
      </c>
    </row>
    <row r="291" spans="2:35" x14ac:dyDescent="0.2">
      <c r="B291">
        <v>260</v>
      </c>
      <c r="C291">
        <v>1500000</v>
      </c>
      <c r="D291">
        <v>868.72444299999995</v>
      </c>
      <c r="E291">
        <v>-68941.243585999997</v>
      </c>
      <c r="F291">
        <v>324098.58387799998</v>
      </c>
      <c r="G291">
        <v>-0.22517999999999999</v>
      </c>
      <c r="I291">
        <f t="shared" si="255"/>
        <v>401.63216659749742</v>
      </c>
      <c r="J291">
        <f t="shared" si="256"/>
        <v>0.48059149722735672</v>
      </c>
      <c r="K291">
        <f t="shared" si="257"/>
        <v>1.0165321576403821</v>
      </c>
      <c r="L291">
        <f t="shared" si="258"/>
        <v>215.02522300000419</v>
      </c>
      <c r="M291">
        <f t="shared" si="267"/>
        <v>-3.8634591180001734</v>
      </c>
      <c r="O291">
        <v>260</v>
      </c>
      <c r="V291">
        <f>R291-(16000-$O$276)/16000*$R$277</f>
        <v>71157.38404703149</v>
      </c>
      <c r="W291">
        <f t="shared" si="260"/>
        <v>1.8978102189781021</v>
      </c>
      <c r="X291">
        <f t="shared" si="261"/>
        <v>0</v>
      </c>
      <c r="Y291">
        <f t="shared" si="262"/>
        <v>71064.678811000005</v>
      </c>
      <c r="Z291">
        <f t="shared" si="268"/>
        <v>-5.6228863180003827</v>
      </c>
      <c r="AA291">
        <v>130</v>
      </c>
      <c r="AB291">
        <v>850000</v>
      </c>
      <c r="AC291">
        <v>930.92735100000004</v>
      </c>
      <c r="AD291">
        <v>-70844.064293999996</v>
      </c>
      <c r="AE291">
        <v>323485.19604399998</v>
      </c>
      <c r="AF291">
        <v>-1.192839</v>
      </c>
      <c r="AG291">
        <v>26103.469957000001</v>
      </c>
      <c r="AH291">
        <f t="shared" si="266"/>
        <v>153574.74383745223</v>
      </c>
      <c r="AI291">
        <f t="shared" si="263"/>
        <v>2.6103469957000001</v>
      </c>
    </row>
    <row r="292" spans="2:35" x14ac:dyDescent="0.2">
      <c r="B292">
        <v>280</v>
      </c>
      <c r="C292">
        <v>1600000</v>
      </c>
      <c r="D292">
        <v>868.67133200000001</v>
      </c>
      <c r="E292">
        <v>-68901.221053000001</v>
      </c>
      <c r="F292">
        <v>325023.95094399998</v>
      </c>
      <c r="G292">
        <v>-0.25690800000000003</v>
      </c>
      <c r="I292">
        <f t="shared" si="255"/>
        <v>441.65469959749316</v>
      </c>
      <c r="J292">
        <f t="shared" si="256"/>
        <v>0.51756007393715342</v>
      </c>
      <c r="K292">
        <f t="shared" si="257"/>
        <v>1.019434562732545</v>
      </c>
      <c r="L292">
        <f t="shared" si="258"/>
        <v>255.04775599999994</v>
      </c>
      <c r="M292">
        <f t="shared" si="267"/>
        <v>-3.6217596680005952</v>
      </c>
      <c r="O292">
        <v>280</v>
      </c>
      <c r="V292">
        <f t="shared" si="259"/>
        <v>71157.38404703149</v>
      </c>
      <c r="W292">
        <f t="shared" si="260"/>
        <v>2.0437956204379564</v>
      </c>
      <c r="X292">
        <f t="shared" si="261"/>
        <v>0</v>
      </c>
      <c r="Y292">
        <f t="shared" si="262"/>
        <v>71064.678811000005</v>
      </c>
      <c r="Z292">
        <f t="shared" si="268"/>
        <v>-5.6228863180003827</v>
      </c>
      <c r="AA292">
        <v>140</v>
      </c>
      <c r="AB292">
        <v>900000</v>
      </c>
      <c r="AC292">
        <v>931.230771</v>
      </c>
      <c r="AD292">
        <v>-70816.556098999994</v>
      </c>
      <c r="AE292">
        <v>324182.77935700002</v>
      </c>
      <c r="AF292">
        <v>-2.0017580000000001</v>
      </c>
      <c r="AG292">
        <v>27551.498093999999</v>
      </c>
      <c r="AH292">
        <f t="shared" si="266"/>
        <v>162093.93881710523</v>
      </c>
      <c r="AI292">
        <f t="shared" si="263"/>
        <v>2.7551498094000002</v>
      </c>
    </row>
    <row r="293" spans="2:35" x14ac:dyDescent="0.2">
      <c r="B293">
        <v>300</v>
      </c>
      <c r="C293">
        <v>1700000</v>
      </c>
      <c r="D293">
        <v>868.76633800000002</v>
      </c>
      <c r="E293">
        <v>-68861.606559000007</v>
      </c>
      <c r="F293">
        <v>326332.60158299998</v>
      </c>
      <c r="G293">
        <v>-0.29298600000000002</v>
      </c>
      <c r="I293">
        <f t="shared" si="255"/>
        <v>481.26919359748717</v>
      </c>
      <c r="J293">
        <f t="shared" si="256"/>
        <v>0.55452865064695012</v>
      </c>
      <c r="K293">
        <f t="shared" si="257"/>
        <v>1.0235391331436299</v>
      </c>
      <c r="L293">
        <f t="shared" si="258"/>
        <v>294.66224999999395</v>
      </c>
      <c r="M293">
        <f t="shared" si="267"/>
        <v>-3.6421616180006824</v>
      </c>
      <c r="O293">
        <v>300</v>
      </c>
      <c r="V293">
        <f t="shared" si="259"/>
        <v>71157.38404703149</v>
      </c>
      <c r="W293">
        <f t="shared" si="260"/>
        <v>2.1897810218978102</v>
      </c>
      <c r="X293">
        <f t="shared" si="261"/>
        <v>0</v>
      </c>
      <c r="Y293">
        <f t="shared" si="262"/>
        <v>71064.678811000005</v>
      </c>
      <c r="Z293">
        <f t="shared" si="268"/>
        <v>-5.6228863180003827</v>
      </c>
      <c r="AA293">
        <v>150</v>
      </c>
      <c r="AB293">
        <v>950000</v>
      </c>
      <c r="AC293">
        <v>930.73708099999999</v>
      </c>
      <c r="AD293">
        <v>-70795.745215999996</v>
      </c>
      <c r="AE293">
        <v>324802.25855000003</v>
      </c>
      <c r="AF293">
        <v>-1.0520179999999999</v>
      </c>
      <c r="AG293">
        <v>28372.215330999999</v>
      </c>
      <c r="AH293">
        <f t="shared" si="266"/>
        <v>166922.47079553123</v>
      </c>
      <c r="AI293">
        <f t="shared" si="263"/>
        <v>2.8372215331000001</v>
      </c>
    </row>
    <row r="294" spans="2:35" x14ac:dyDescent="0.2">
      <c r="B294">
        <v>320</v>
      </c>
      <c r="C294">
        <v>1800000</v>
      </c>
      <c r="D294">
        <v>868.53506500000003</v>
      </c>
      <c r="E294">
        <v>-68828.443259000007</v>
      </c>
      <c r="F294">
        <v>327504.21804499999</v>
      </c>
      <c r="G294">
        <v>-0.27547500000000003</v>
      </c>
      <c r="I294">
        <f t="shared" si="255"/>
        <v>514.43249359748734</v>
      </c>
      <c r="J294">
        <f t="shared" si="256"/>
        <v>0.59149722735674681</v>
      </c>
      <c r="K294">
        <f t="shared" si="257"/>
        <v>1.027213897148437</v>
      </c>
      <c r="L294">
        <f t="shared" si="258"/>
        <v>327.82554999999411</v>
      </c>
      <c r="M294">
        <f t="shared" si="267"/>
        <v>-3.9647213180003744</v>
      </c>
      <c r="O294">
        <v>320</v>
      </c>
      <c r="V294">
        <f t="shared" si="259"/>
        <v>71157.38404703149</v>
      </c>
      <c r="W294">
        <f t="shared" si="260"/>
        <v>2.335766423357664</v>
      </c>
      <c r="X294">
        <f t="shared" si="261"/>
        <v>0</v>
      </c>
      <c r="Y294">
        <f t="shared" si="262"/>
        <v>71064.678811000005</v>
      </c>
      <c r="Z294">
        <f t="shared" si="268"/>
        <v>-5.6228863180003827</v>
      </c>
      <c r="AA294">
        <v>160</v>
      </c>
      <c r="AB294">
        <v>1000000</v>
      </c>
      <c r="AC294">
        <v>931.53825800000004</v>
      </c>
      <c r="AD294">
        <v>-70760.558804</v>
      </c>
      <c r="AE294">
        <v>325468.32707399997</v>
      </c>
      <c r="AF294">
        <v>-1.395872</v>
      </c>
      <c r="AG294">
        <v>31170.502739</v>
      </c>
      <c r="AH294">
        <f t="shared" si="266"/>
        <v>183385.65644001009</v>
      </c>
      <c r="AI294">
        <f t="shared" si="263"/>
        <v>3.1170502738999999</v>
      </c>
    </row>
    <row r="295" spans="2:35" x14ac:dyDescent="0.2">
      <c r="B295">
        <v>340</v>
      </c>
      <c r="C295">
        <v>1900000</v>
      </c>
      <c r="D295">
        <v>868.61129300000005</v>
      </c>
      <c r="E295">
        <v>-68785.130439</v>
      </c>
      <c r="F295">
        <v>328549.46545199997</v>
      </c>
      <c r="G295">
        <v>-0.265677</v>
      </c>
      <c r="I295">
        <f t="shared" si="255"/>
        <v>557.7453135974938</v>
      </c>
      <c r="J295">
        <f t="shared" si="256"/>
        <v>0.6284658040665434</v>
      </c>
      <c r="K295">
        <f t="shared" si="257"/>
        <v>1.0304923058017303</v>
      </c>
      <c r="L295">
        <f t="shared" si="258"/>
        <v>371.13837000000058</v>
      </c>
      <c r="M295">
        <f t="shared" si="267"/>
        <v>-3.4572453180000595</v>
      </c>
      <c r="O295">
        <v>340</v>
      </c>
      <c r="V295">
        <f t="shared" si="259"/>
        <v>71157.38404703149</v>
      </c>
      <c r="W295">
        <f t="shared" si="260"/>
        <v>2.4817518248175183</v>
      </c>
      <c r="X295">
        <f t="shared" si="261"/>
        <v>0</v>
      </c>
      <c r="Y295">
        <f t="shared" si="262"/>
        <v>71064.678811000005</v>
      </c>
      <c r="Z295">
        <f t="shared" si="268"/>
        <v>-5.6228863180003827</v>
      </c>
      <c r="AA295">
        <v>170</v>
      </c>
      <c r="AB295">
        <v>1050000</v>
      </c>
      <c r="AC295">
        <v>931.35804199999995</v>
      </c>
      <c r="AD295">
        <v>-70750.724768</v>
      </c>
      <c r="AE295">
        <v>326184.59557800001</v>
      </c>
      <c r="AF295">
        <v>-1.3310979999999999</v>
      </c>
      <c r="AG295">
        <v>31778.013174</v>
      </c>
      <c r="AH295">
        <f t="shared" si="266"/>
        <v>186959.82721452374</v>
      </c>
      <c r="AI295">
        <f t="shared" si="263"/>
        <v>3.1778013174000002</v>
      </c>
    </row>
    <row r="296" spans="2:35" x14ac:dyDescent="0.2">
      <c r="B296">
        <v>360</v>
      </c>
      <c r="C296">
        <v>2000000</v>
      </c>
      <c r="D296">
        <v>868.63480000000004</v>
      </c>
      <c r="E296">
        <v>-68737.658194000003</v>
      </c>
      <c r="F296">
        <v>329862.71592500003</v>
      </c>
      <c r="G296">
        <v>-0.35974099999999998</v>
      </c>
      <c r="I296">
        <f t="shared" si="255"/>
        <v>605.21755859749101</v>
      </c>
      <c r="J296">
        <f t="shared" si="256"/>
        <v>0.6654343807763401</v>
      </c>
      <c r="K296">
        <f t="shared" si="257"/>
        <v>1.0346113035488587</v>
      </c>
      <c r="L296">
        <f t="shared" si="258"/>
        <v>418.61061499999778</v>
      </c>
      <c r="M296">
        <f t="shared" si="267"/>
        <v>-3.2492740680005228</v>
      </c>
      <c r="O296">
        <v>360</v>
      </c>
      <c r="V296">
        <f t="shared" si="259"/>
        <v>71157.38404703149</v>
      </c>
      <c r="W296">
        <f t="shared" si="260"/>
        <v>2.6277372262773722</v>
      </c>
      <c r="X296">
        <f t="shared" si="261"/>
        <v>0</v>
      </c>
      <c r="Y296">
        <f t="shared" si="262"/>
        <v>71064.678811000005</v>
      </c>
      <c r="Z296">
        <f t="shared" si="268"/>
        <v>-5.6228863180003827</v>
      </c>
      <c r="AA296">
        <v>180</v>
      </c>
      <c r="AB296">
        <v>1100000</v>
      </c>
      <c r="AC296">
        <v>932.095685</v>
      </c>
      <c r="AD296">
        <v>-70725.528514000005</v>
      </c>
      <c r="AE296">
        <v>326726.71876399999</v>
      </c>
      <c r="AF296">
        <v>-0.58804999999999996</v>
      </c>
      <c r="AG296">
        <v>34631.287916000001</v>
      </c>
      <c r="AH296">
        <f t="shared" si="266"/>
        <v>203746.52026040424</v>
      </c>
      <c r="AI296">
        <f t="shared" si="263"/>
        <v>3.4631287916000004</v>
      </c>
    </row>
    <row r="297" spans="2:35" x14ac:dyDescent="0.2">
      <c r="AA297">
        <v>190</v>
      </c>
      <c r="AB297">
        <v>1150000</v>
      </c>
      <c r="AC297">
        <v>930.60773500000005</v>
      </c>
      <c r="AD297">
        <v>-70704.956906000007</v>
      </c>
      <c r="AE297">
        <v>327437.04860099999</v>
      </c>
      <c r="AF297">
        <v>-1.2012370000000001</v>
      </c>
      <c r="AG297">
        <v>35013.905083999998</v>
      </c>
      <c r="AH297">
        <f t="shared" si="266"/>
        <v>205997.57476236153</v>
      </c>
      <c r="AI297">
        <f t="shared" ref="AI297:AI298" si="269">AG297*10^-4</f>
        <v>3.5013905084000001</v>
      </c>
    </row>
    <row r="298" spans="2:35" x14ac:dyDescent="0.2">
      <c r="AA298">
        <v>200</v>
      </c>
      <c r="AB298">
        <v>1200000</v>
      </c>
      <c r="AC298">
        <v>931.12359800000002</v>
      </c>
      <c r="AD298">
        <v>-70685.477446999997</v>
      </c>
      <c r="AE298">
        <v>328094.63184799999</v>
      </c>
      <c r="AF298">
        <v>-0.90634800000000004</v>
      </c>
      <c r="AG298">
        <v>36921.107509000001</v>
      </c>
      <c r="AH298">
        <f t="shared" si="266"/>
        <v>217218.23333181726</v>
      </c>
      <c r="AI298">
        <f t="shared" si="269"/>
        <v>3.6921107509000004</v>
      </c>
    </row>
    <row r="311" spans="3:3" x14ac:dyDescent="0.2">
      <c r="C311">
        <f>(4/3)*3.14*(4.5^2)</f>
        <v>84.78</v>
      </c>
    </row>
    <row r="313" spans="3:3" x14ac:dyDescent="0.2">
      <c r="C313">
        <f>(4/3)*3.14*(4.5*3.43)^2</f>
        <v>997.42822200000001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2516-CF0B-724F-A81F-11BFC02B5516}">
  <sheetPr codeName="Sheet3"/>
  <dimension ref="B1:BD135"/>
  <sheetViews>
    <sheetView tabSelected="1" topLeftCell="U5" workbookViewId="0">
      <selection activeCell="AD11" sqref="AD11"/>
    </sheetView>
  </sheetViews>
  <sheetFormatPr baseColWidth="10" defaultRowHeight="16" x14ac:dyDescent="0.2"/>
  <cols>
    <col min="30" max="30" width="12.83203125" bestFit="1" customWidth="1"/>
  </cols>
  <sheetData>
    <row r="1" spans="2:56" x14ac:dyDescent="0.2">
      <c r="B1" t="s">
        <v>23</v>
      </c>
      <c r="C1" t="s">
        <v>24</v>
      </c>
      <c r="L1" t="s">
        <v>33</v>
      </c>
      <c r="M1" t="s">
        <v>21</v>
      </c>
    </row>
    <row r="2" spans="2:56" x14ac:dyDescent="0.2">
      <c r="B2">
        <v>-8949.5979650000008</v>
      </c>
      <c r="C2">
        <v>-8945.3827359999996</v>
      </c>
      <c r="L2">
        <f>3*3.4</f>
        <v>10.199999999999999</v>
      </c>
      <c r="M2">
        <v>239</v>
      </c>
    </row>
    <row r="3" spans="2:56" x14ac:dyDescent="0.2">
      <c r="B3">
        <v>1.4076573179991101</v>
      </c>
      <c r="C3">
        <v>5.6228863180003827</v>
      </c>
      <c r="L3">
        <f>3.5*3.4</f>
        <v>11.9</v>
      </c>
      <c r="M3">
        <v>356</v>
      </c>
    </row>
    <row r="4" spans="2:56" x14ac:dyDescent="0.2">
      <c r="L4">
        <f>4*3.4</f>
        <v>13.6</v>
      </c>
      <c r="M4">
        <v>541</v>
      </c>
    </row>
    <row r="5" spans="2:56" x14ac:dyDescent="0.2">
      <c r="L5">
        <f>4.5*3.4</f>
        <v>15.299999999999999</v>
      </c>
      <c r="M5">
        <v>774</v>
      </c>
    </row>
    <row r="6" spans="2:56" x14ac:dyDescent="0.2">
      <c r="B6" t="s">
        <v>47</v>
      </c>
      <c r="L6">
        <f>6*3.4</f>
        <v>20.399999999999999</v>
      </c>
      <c r="M6">
        <v>1844</v>
      </c>
      <c r="AB6" t="s">
        <v>58</v>
      </c>
      <c r="AD6" t="s">
        <v>60</v>
      </c>
      <c r="AO6" t="s">
        <v>60</v>
      </c>
    </row>
    <row r="7" spans="2:56" x14ac:dyDescent="0.2">
      <c r="B7">
        <v>-24465.577147</v>
      </c>
      <c r="L7">
        <f>8*3.4</f>
        <v>27.2</v>
      </c>
      <c r="M7">
        <v>4345</v>
      </c>
      <c r="AB7" t="s">
        <v>59</v>
      </c>
      <c r="AD7">
        <v>10.199999999999999</v>
      </c>
      <c r="AE7">
        <v>11.9</v>
      </c>
      <c r="AF7">
        <v>13.6</v>
      </c>
      <c r="AG7">
        <v>15.3</v>
      </c>
      <c r="AH7">
        <v>20.399999999999999</v>
      </c>
      <c r="AI7">
        <v>27.2</v>
      </c>
      <c r="AJ7">
        <v>34</v>
      </c>
      <c r="AK7">
        <v>47.6</v>
      </c>
      <c r="AO7">
        <v>239</v>
      </c>
      <c r="AQ7">
        <v>356</v>
      </c>
      <c r="AS7">
        <v>541</v>
      </c>
      <c r="AU7">
        <v>774</v>
      </c>
      <c r="AW7">
        <v>1844</v>
      </c>
      <c r="AY7">
        <v>4345</v>
      </c>
      <c r="BA7">
        <v>8463</v>
      </c>
      <c r="BC7">
        <v>23246</v>
      </c>
    </row>
    <row r="8" spans="2:56" x14ac:dyDescent="0.2">
      <c r="B8">
        <v>-24457.601468000001</v>
      </c>
      <c r="C8">
        <f>B8-B7</f>
        <v>7.9756789999992179</v>
      </c>
      <c r="L8">
        <f>10*3.4</f>
        <v>34</v>
      </c>
      <c r="M8">
        <v>8463</v>
      </c>
      <c r="AB8">
        <v>0</v>
      </c>
      <c r="AC8">
        <f>513.55*$AB8^2-31.578*$AB8+1.285</f>
        <v>1.2849999999999999</v>
      </c>
      <c r="AD8">
        <f>(0.0057*AD$7^2-0.0757*AD$7+0.1783)*(3800*$AB8^2.8)+$AC8</f>
        <v>1.2849999999999999</v>
      </c>
      <c r="AE8">
        <f t="shared" ref="AE8:AJ8" si="0">(0.0057*AE$7^2-0.0757*AE$7+0.1783)*(3800*$AB8^2.8)+$AC8</f>
        <v>1.2849999999999999</v>
      </c>
      <c r="AF8">
        <f t="shared" si="0"/>
        <v>1.2849999999999999</v>
      </c>
      <c r="AG8">
        <f t="shared" si="0"/>
        <v>1.2849999999999999</v>
      </c>
      <c r="AH8">
        <f t="shared" si="0"/>
        <v>1.2849999999999999</v>
      </c>
      <c r="AI8">
        <f t="shared" si="0"/>
        <v>1.2849999999999999</v>
      </c>
      <c r="AJ8">
        <f t="shared" si="0"/>
        <v>1.2849999999999999</v>
      </c>
      <c r="AK8">
        <f>(0.0057*AK$7^2-0.0757*AK$7+0.1783)*(3800*$AB8^2.8)+$AC8</f>
        <v>1.2849999999999999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2:56" x14ac:dyDescent="0.2">
      <c r="L9">
        <f>14*3.4</f>
        <v>47.6</v>
      </c>
      <c r="M9">
        <v>23246</v>
      </c>
      <c r="AB9">
        <v>2.5000000000000001E-2</v>
      </c>
      <c r="AC9">
        <f t="shared" ref="AC9:AC32" si="1">513.55*$AB9^2-31.578*$AB9+1.285</f>
        <v>0.81651874999999996</v>
      </c>
      <c r="AD9">
        <f t="shared" ref="AD9:AK32" si="2">(0.0057*AD$7^2-0.0757*AD$7+0.1783)*(3800*$AB9^2.8)+$AC9</f>
        <v>0.81641792420614134</v>
      </c>
      <c r="AE9">
        <f t="shared" si="2"/>
        <v>0.82702934233097292</v>
      </c>
      <c r="AF9">
        <f t="shared" si="2"/>
        <v>0.8417316552888906</v>
      </c>
      <c r="AG9">
        <f t="shared" si="2"/>
        <v>0.8605248630798944</v>
      </c>
      <c r="AH9">
        <f t="shared" si="2"/>
        <v>0.94144985545142201</v>
      </c>
      <c r="AI9">
        <f t="shared" si="2"/>
        <v>1.1066223729433302</v>
      </c>
      <c r="AJ9">
        <f t="shared" si="2"/>
        <v>1.3372492077646159</v>
      </c>
      <c r="AK9">
        <f t="shared" si="2"/>
        <v>1.9948658293953183</v>
      </c>
      <c r="AO9">
        <v>2.0920502092050208E-2</v>
      </c>
      <c r="AP9">
        <v>4.0270259999997506</v>
      </c>
      <c r="AQ9">
        <v>2.8089887640449437E-2</v>
      </c>
      <c r="AR9">
        <v>0.2834959999890998</v>
      </c>
      <c r="AS9">
        <v>3.6968576709796676E-2</v>
      </c>
      <c r="AT9">
        <v>2.1643929999991087</v>
      </c>
      <c r="AU9">
        <v>2.5839793281653745E-2</v>
      </c>
      <c r="AV9">
        <v>-4.2604819999978645</v>
      </c>
      <c r="AW9">
        <v>1.3557483731019523E-2</v>
      </c>
      <c r="AX9">
        <v>11.57478899997659</v>
      </c>
      <c r="AY9">
        <v>1.1507479861910242E-2</v>
      </c>
      <c r="AZ9">
        <v>37.56554999994114</v>
      </c>
      <c r="BA9">
        <v>1.1816140848398913E-2</v>
      </c>
      <c r="BB9">
        <v>3.2014470000285655</v>
      </c>
      <c r="BC9">
        <v>1.0754538415211219E-2</v>
      </c>
      <c r="BD9">
        <v>-30.14161100005731</v>
      </c>
    </row>
    <row r="10" spans="2:56" x14ac:dyDescent="0.2">
      <c r="B10" t="s">
        <v>35</v>
      </c>
      <c r="D10" t="s">
        <v>36</v>
      </c>
      <c r="F10" t="s">
        <v>61</v>
      </c>
      <c r="O10" t="s">
        <v>35</v>
      </c>
      <c r="Q10" t="s">
        <v>36</v>
      </c>
      <c r="S10" t="s">
        <v>42</v>
      </c>
      <c r="AB10">
        <v>0.05</v>
      </c>
      <c r="AC10">
        <f t="shared" si="1"/>
        <v>0.98997500000000005</v>
      </c>
      <c r="AD10">
        <f>(0.0057*AD$7^2-0.0757*AD$7+0.1783)*(3800*$AB10^2.8)+$AC10</f>
        <v>0.98927280838689291</v>
      </c>
      <c r="AE10">
        <f t="shared" si="2"/>
        <v>1.0631750165944358</v>
      </c>
      <c r="AF10">
        <f t="shared" si="2"/>
        <v>1.1655678712126047</v>
      </c>
      <c r="AG10">
        <f t="shared" si="2"/>
        <v>1.2964513722414002</v>
      </c>
      <c r="AH10">
        <f t="shared" si="2"/>
        <v>1.8600457537915436</v>
      </c>
      <c r="AI10">
        <f t="shared" si="2"/>
        <v>3.0103739789405015</v>
      </c>
      <c r="AJ10">
        <f t="shared" si="2"/>
        <v>4.6165525466594799</v>
      </c>
      <c r="AK10">
        <f t="shared" si="2"/>
        <v>9.1964607098074964</v>
      </c>
      <c r="AO10">
        <v>4.1841004184100417E-2</v>
      </c>
      <c r="AP10">
        <v>1.0539410000019416</v>
      </c>
      <c r="AQ10">
        <v>5.6179775280898875E-2</v>
      </c>
      <c r="AR10">
        <v>-6.1277310000004945</v>
      </c>
      <c r="AS10">
        <v>7.3937153419593352E-2</v>
      </c>
      <c r="AT10">
        <v>4.6261519999970915</v>
      </c>
      <c r="AU10">
        <v>5.1679586563307491E-2</v>
      </c>
      <c r="AV10">
        <v>-1.0971070000086911</v>
      </c>
      <c r="AW10">
        <v>2.7114967462039046E-2</v>
      </c>
      <c r="AX10">
        <v>1.5142429999541491</v>
      </c>
      <c r="AY10">
        <v>2.3014959723820484E-2</v>
      </c>
      <c r="AZ10">
        <v>37.944864999968559</v>
      </c>
      <c r="BA10">
        <v>2.3632281696797826E-2</v>
      </c>
      <c r="BB10">
        <v>18.506514000007883</v>
      </c>
      <c r="BC10">
        <v>2.1509076830422438E-2</v>
      </c>
      <c r="BD10">
        <v>-21.682478000060655</v>
      </c>
    </row>
    <row r="11" spans="2:56" x14ac:dyDescent="0.2">
      <c r="B11">
        <v>239</v>
      </c>
      <c r="I11" t="s">
        <v>8</v>
      </c>
      <c r="J11" t="s">
        <v>39</v>
      </c>
      <c r="K11" t="s">
        <v>40</v>
      </c>
      <c r="L11" t="s">
        <v>20</v>
      </c>
      <c r="O11">
        <v>356</v>
      </c>
      <c r="V11" t="s">
        <v>8</v>
      </c>
      <c r="W11" t="s">
        <v>39</v>
      </c>
      <c r="X11" t="s">
        <v>40</v>
      </c>
      <c r="Y11" t="s">
        <v>20</v>
      </c>
      <c r="AB11">
        <v>7.4999999999999997E-2</v>
      </c>
      <c r="AC11">
        <f t="shared" si="1"/>
        <v>1.8053687499999997</v>
      </c>
      <c r="AD11">
        <f t="shared" si="2"/>
        <v>1.8031834495088499</v>
      </c>
      <c r="AE11">
        <f t="shared" si="2"/>
        <v>2.0331755611753395</v>
      </c>
      <c r="AF11">
        <f t="shared" si="2"/>
        <v>2.3518338181391543</v>
      </c>
      <c r="AG11">
        <f t="shared" si="2"/>
        <v>2.759158220400296</v>
      </c>
      <c r="AH11">
        <f t="shared" si="2"/>
        <v>4.5131282989676738</v>
      </c>
      <c r="AI11">
        <f t="shared" si="2"/>
        <v>8.0930811045534039</v>
      </c>
      <c r="AJ11">
        <f t="shared" si="2"/>
        <v>13.091692234896348</v>
      </c>
      <c r="AK11">
        <f t="shared" si="2"/>
        <v>27.344889469853879</v>
      </c>
      <c r="AO11">
        <v>6.2761506276150625E-2</v>
      </c>
      <c r="AP11">
        <v>3.1896879999985686</v>
      </c>
      <c r="AQ11">
        <v>8.4269662921348312E-2</v>
      </c>
      <c r="AR11">
        <v>-0.7686390000017127</v>
      </c>
      <c r="AS11">
        <v>0.11090573012939002</v>
      </c>
      <c r="AT11">
        <v>-0.38534399999480229</v>
      </c>
      <c r="AU11">
        <v>7.7519379844961239E-2</v>
      </c>
      <c r="AV11">
        <v>-1.7661059999954887</v>
      </c>
      <c r="AW11">
        <v>4.0672451193058567E-2</v>
      </c>
      <c r="AX11">
        <v>10.577181999804452</v>
      </c>
      <c r="AY11">
        <v>3.4522439585730723E-2</v>
      </c>
      <c r="AZ11">
        <v>33.0638349999208</v>
      </c>
      <c r="BA11">
        <v>3.5448422545196742E-2</v>
      </c>
      <c r="BB11">
        <v>6.1805119998753071</v>
      </c>
      <c r="BC11">
        <v>3.2263615245633655E-2</v>
      </c>
      <c r="BD11">
        <v>-27.070742000010796</v>
      </c>
    </row>
    <row r="12" spans="2:56" x14ac:dyDescent="0.2">
      <c r="B12" t="s">
        <v>5</v>
      </c>
      <c r="C12">
        <v>100000</v>
      </c>
      <c r="D12">
        <v>867.62933099999998</v>
      </c>
      <c r="E12">
        <v>-24465.577147</v>
      </c>
      <c r="F12">
        <v>109900.703335</v>
      </c>
      <c r="G12">
        <v>-0.68165399999999998</v>
      </c>
      <c r="O12" t="s">
        <v>5</v>
      </c>
      <c r="P12">
        <v>100000</v>
      </c>
      <c r="Q12">
        <v>867.55269099999998</v>
      </c>
      <c r="R12">
        <v>-71769.584839999996</v>
      </c>
      <c r="S12">
        <v>318827.67450299999</v>
      </c>
      <c r="T12">
        <v>-0.30180400000000002</v>
      </c>
      <c r="AB12">
        <v>0.1</v>
      </c>
      <c r="AC12">
        <f t="shared" si="1"/>
        <v>3.2627000000000006</v>
      </c>
      <c r="AD12">
        <f t="shared" si="2"/>
        <v>3.2578096535653427</v>
      </c>
      <c r="AE12">
        <f t="shared" si="2"/>
        <v>3.7724945254365743</v>
      </c>
      <c r="AF12">
        <f t="shared" si="2"/>
        <v>4.4855997835593344</v>
      </c>
      <c r="AG12">
        <f t="shared" si="2"/>
        <v>5.397125427933628</v>
      </c>
      <c r="AH12">
        <f t="shared" si="2"/>
        <v>9.3222246785656893</v>
      </c>
      <c r="AI12">
        <f t="shared" si="2"/>
        <v>17.333575753596534</v>
      </c>
      <c r="AJ12">
        <f t="shared" si="2"/>
        <v>28.519653008651872</v>
      </c>
      <c r="AK12">
        <f t="shared" si="2"/>
        <v>60.415986058836047</v>
      </c>
      <c r="AO12">
        <v>8.3682008368200833E-2</v>
      </c>
      <c r="AP12">
        <v>2.0195459999995364</v>
      </c>
      <c r="AQ12">
        <v>0.11235955056179775</v>
      </c>
      <c r="AR12">
        <v>1.3823859999974957</v>
      </c>
      <c r="AS12">
        <v>0.1478743068391867</v>
      </c>
      <c r="AT12">
        <v>14.485442000004696</v>
      </c>
      <c r="AU12">
        <v>0.10335917312661498</v>
      </c>
      <c r="AV12">
        <v>7.2225869999965653</v>
      </c>
      <c r="AW12">
        <v>5.4229934924078092E-2</v>
      </c>
      <c r="AX12">
        <v>8.5463169999420643</v>
      </c>
      <c r="AY12">
        <v>4.6029919447640968E-2</v>
      </c>
      <c r="AZ12">
        <v>7.7210729999933392</v>
      </c>
      <c r="BA12">
        <v>4.7264563393595652E-2</v>
      </c>
      <c r="BB12">
        <v>-13.378802000079304</v>
      </c>
      <c r="BC12">
        <v>4.3018153660844875E-2</v>
      </c>
      <c r="BD12">
        <v>-20.751562000019476</v>
      </c>
    </row>
    <row r="13" spans="2:56" x14ac:dyDescent="0.2">
      <c r="B13">
        <v>0</v>
      </c>
      <c r="C13">
        <v>200000</v>
      </c>
      <c r="D13">
        <v>867.45756100000006</v>
      </c>
      <c r="E13">
        <v>-23305.635801</v>
      </c>
      <c r="F13">
        <v>109160.23676699999</v>
      </c>
      <c r="G13">
        <v>-0.53146199999999999</v>
      </c>
      <c r="I13">
        <f>E13-(16000-B$11)/16000*E$12</f>
        <v>794.48678736668444</v>
      </c>
      <c r="J13">
        <f>B13/B$11</f>
        <v>0</v>
      </c>
      <c r="K13">
        <f>F13/F$12</f>
        <v>0.9932624037378277</v>
      </c>
      <c r="L13">
        <f>E13-E$13</f>
        <v>0</v>
      </c>
      <c r="O13">
        <v>0</v>
      </c>
      <c r="P13">
        <v>200000</v>
      </c>
      <c r="Q13">
        <v>867.54548799999998</v>
      </c>
      <c r="R13">
        <v>-70015.626705999995</v>
      </c>
      <c r="S13">
        <v>318260.53587899997</v>
      </c>
      <c r="T13">
        <v>-0.33195400000000003</v>
      </c>
      <c r="V13">
        <f>R13-(16000-O$11)/16000*R$12</f>
        <v>157.08487130999856</v>
      </c>
      <c r="W13">
        <f>O13/O$11</f>
        <v>0</v>
      </c>
      <c r="X13">
        <f>S13/S$12</f>
        <v>0.99822117504421759</v>
      </c>
      <c r="Y13">
        <f>R13-R$13</f>
        <v>0</v>
      </c>
      <c r="AB13">
        <v>0.125</v>
      </c>
      <c r="AC13">
        <f t="shared" si="1"/>
        <v>5.3619687499999991</v>
      </c>
      <c r="AD13">
        <f t="shared" si="2"/>
        <v>5.3528341893796396</v>
      </c>
      <c r="AE13">
        <f t="shared" si="2"/>
        <v>6.3142016968369967</v>
      </c>
      <c r="AF13">
        <f t="shared" si="2"/>
        <v>7.6461938769524682</v>
      </c>
      <c r="AG13">
        <f t="shared" si="2"/>
        <v>9.348810729726063</v>
      </c>
      <c r="AH13">
        <f t="shared" si="2"/>
        <v>16.680409323995541</v>
      </c>
      <c r="AI13">
        <f t="shared" si="2"/>
        <v>31.644619533568491</v>
      </c>
      <c r="AJ13">
        <f t="shared" si="2"/>
        <v>52.538824505671329</v>
      </c>
      <c r="AK13">
        <f t="shared" si="2"/>
        <v>112.11721873746667</v>
      </c>
      <c r="AO13">
        <v>0.10460251046025104</v>
      </c>
      <c r="AP13">
        <v>1.6746160000002419</v>
      </c>
      <c r="AQ13">
        <v>0.1404494382022472</v>
      </c>
      <c r="AR13">
        <v>9.6792739999946207</v>
      </c>
      <c r="AS13">
        <v>0.18484288354898337</v>
      </c>
      <c r="AT13">
        <v>18.033517999996548</v>
      </c>
      <c r="AU13">
        <v>0.12919896640826872</v>
      </c>
      <c r="AV13">
        <v>11.527057999992394</v>
      </c>
      <c r="AW13">
        <v>6.7787418655097617E-2</v>
      </c>
      <c r="AX13">
        <v>14.157544999849051</v>
      </c>
      <c r="AY13">
        <v>5.7537399309551207E-2</v>
      </c>
      <c r="AZ13">
        <v>18.695505999960005</v>
      </c>
      <c r="BA13">
        <v>5.9080704241994568E-2</v>
      </c>
      <c r="BB13">
        <v>-6.2792529999278486</v>
      </c>
      <c r="BC13">
        <v>5.3772692076056096E-2</v>
      </c>
      <c r="BD13">
        <v>-11.773811000050046</v>
      </c>
    </row>
    <row r="14" spans="2:56" x14ac:dyDescent="0.2">
      <c r="B14">
        <v>5</v>
      </c>
      <c r="C14">
        <v>300000</v>
      </c>
      <c r="D14">
        <v>868.36823900000002</v>
      </c>
      <c r="E14">
        <v>-23301.608775000001</v>
      </c>
      <c r="F14">
        <v>109228.461884</v>
      </c>
      <c r="G14">
        <v>-0.80503999999999998</v>
      </c>
      <c r="I14">
        <f t="shared" ref="I14:I31" si="3">E14-(16000-B$11)/16000*E$12</f>
        <v>798.51381336668419</v>
      </c>
      <c r="J14">
        <f t="shared" ref="J14:J31" si="4">B14/B$11</f>
        <v>2.0920502092050208E-2</v>
      </c>
      <c r="K14">
        <f t="shared" ref="K14:K31" si="5">F14/F$12</f>
        <v>0.99388319245827883</v>
      </c>
      <c r="L14">
        <f t="shared" ref="L14:L31" si="6">E14-E$13</f>
        <v>4.0270259999997506</v>
      </c>
      <c r="M14">
        <f>((L14-L13)-(B14-B13)*$C$3)/(B14-B13)</f>
        <v>-4.8174811180004324</v>
      </c>
      <c r="O14">
        <v>10</v>
      </c>
      <c r="P14">
        <v>300000</v>
      </c>
      <c r="Q14">
        <v>868.09313299999997</v>
      </c>
      <c r="R14">
        <v>-70015.343210000006</v>
      </c>
      <c r="S14">
        <v>317964.83548800001</v>
      </c>
      <c r="T14">
        <v>-0.37271900000000002</v>
      </c>
      <c r="V14">
        <f t="shared" ref="V14:V15" si="7">R14-(16000-O$11)/16000*R$12</f>
        <v>157.36836730998766</v>
      </c>
      <c r="W14">
        <f t="shared" ref="W14:W15" si="8">O14/O$11</f>
        <v>2.8089887640449437E-2</v>
      </c>
      <c r="X14">
        <f t="shared" ref="X14:X15" si="9">S14/S$12</f>
        <v>0.99729371355123109</v>
      </c>
      <c r="Y14">
        <f t="shared" ref="Y14:Y15" si="10">R14-R$13</f>
        <v>0.2834959999890998</v>
      </c>
      <c r="Z14">
        <f>((Y14-Y13)-(O14-O13)*$C$3)/(O14-O13)</f>
        <v>-5.5945367180014731</v>
      </c>
      <c r="AB14">
        <v>0.15</v>
      </c>
      <c r="AC14">
        <f t="shared" si="1"/>
        <v>8.1031749999999985</v>
      </c>
      <c r="AD14">
        <f t="shared" si="2"/>
        <v>8.0879556834116642</v>
      </c>
      <c r="AE14">
        <f t="shared" si="2"/>
        <v>9.6897137823310864</v>
      </c>
      <c r="AF14">
        <f t="shared" si="2"/>
        <v>11.908978783121565</v>
      </c>
      <c r="AG14">
        <f t="shared" si="2"/>
        <v>14.745750685783118</v>
      </c>
      <c r="AH14">
        <f t="shared" si="2"/>
        <v>26.961107804994143</v>
      </c>
      <c r="AI14">
        <f t="shared" si="2"/>
        <v>51.893347256803736</v>
      </c>
      <c r="AJ14">
        <f t="shared" si="2"/>
        <v>86.705697138550349</v>
      </c>
      <c r="AK14">
        <f t="shared" si="2"/>
        <v>185.9707281918547</v>
      </c>
      <c r="AO14">
        <v>0.12552301255230125</v>
      </c>
      <c r="AP14">
        <v>5.1734299999989162</v>
      </c>
      <c r="AQ14">
        <v>0.16853932584269662</v>
      </c>
      <c r="AR14">
        <v>11.399058999988483</v>
      </c>
      <c r="AS14">
        <v>0.22181146025878004</v>
      </c>
      <c r="AT14">
        <v>35.278453000006266</v>
      </c>
      <c r="AU14">
        <v>0.15503875968992248</v>
      </c>
      <c r="AV14">
        <v>17.481254999991506</v>
      </c>
      <c r="AW14">
        <v>8.1344902386117135E-2</v>
      </c>
      <c r="AX14">
        <v>-1.6389030001591891</v>
      </c>
      <c r="AY14">
        <v>6.9044879171461446E-2</v>
      </c>
      <c r="AZ14">
        <v>3.2259589999448508</v>
      </c>
      <c r="BA14">
        <v>7.0896845090393484E-2</v>
      </c>
      <c r="BB14">
        <v>15.508505000034347</v>
      </c>
      <c r="BC14">
        <v>6.4527230491267309E-2</v>
      </c>
      <c r="BD14">
        <v>-33.364314000005834</v>
      </c>
    </row>
    <row r="15" spans="2:56" x14ac:dyDescent="0.2">
      <c r="B15">
        <v>10</v>
      </c>
      <c r="C15">
        <v>400000</v>
      </c>
      <c r="D15">
        <v>868.36023</v>
      </c>
      <c r="E15">
        <v>-23304.581859999998</v>
      </c>
      <c r="F15">
        <v>109162.953806</v>
      </c>
      <c r="G15">
        <v>-0.63705500000000004</v>
      </c>
      <c r="I15">
        <f t="shared" si="3"/>
        <v>795.54072836668638</v>
      </c>
      <c r="J15">
        <f t="shared" si="4"/>
        <v>4.1841004184100417E-2</v>
      </c>
      <c r="K15">
        <f t="shared" si="5"/>
        <v>0.9932871264094536</v>
      </c>
      <c r="L15">
        <f t="shared" si="6"/>
        <v>1.0539410000019416</v>
      </c>
      <c r="M15">
        <f t="shared" ref="M15:M43" si="11">((L15-L14)-(B15-B14)*$C$3)/(B15-B14)</f>
        <v>-6.2175033179999444</v>
      </c>
      <c r="O15">
        <v>20</v>
      </c>
      <c r="P15">
        <v>400000</v>
      </c>
      <c r="Q15">
        <v>868.01299400000005</v>
      </c>
      <c r="R15">
        <v>-70021.754436999996</v>
      </c>
      <c r="S15">
        <v>318147.06813500001</v>
      </c>
      <c r="T15">
        <v>-0.25862400000000002</v>
      </c>
      <c r="V15">
        <f t="shared" si="7"/>
        <v>150.95714030999807</v>
      </c>
      <c r="W15">
        <f t="shared" si="8"/>
        <v>5.6179775280898875E-2</v>
      </c>
      <c r="X15">
        <f t="shared" si="9"/>
        <v>0.9978652845332171</v>
      </c>
      <c r="Y15">
        <f t="shared" si="10"/>
        <v>-6.1277310000004945</v>
      </c>
      <c r="Z15">
        <f t="shared" ref="Z15:Z31" si="12">((Y15-Y14)-(O15-O14)*$C$3)/(O15-O14)</f>
        <v>-6.2640090179993422</v>
      </c>
      <c r="AB15">
        <v>0.17499999999999999</v>
      </c>
      <c r="AC15">
        <f t="shared" si="1"/>
        <v>11.486318749999997</v>
      </c>
      <c r="AD15">
        <f t="shared" si="2"/>
        <v>11.462884764213092</v>
      </c>
      <c r="AE15">
        <f t="shared" si="2"/>
        <v>13.929196329931347</v>
      </c>
      <c r="AF15">
        <f t="shared" si="2"/>
        <v>17.346315895323748</v>
      </c>
      <c r="AG15">
        <f t="shared" si="2"/>
        <v>21.714243460390314</v>
      </c>
      <c r="AH15">
        <f t="shared" si="2"/>
        <v>40.522874153634923</v>
      </c>
      <c r="AI15">
        <f t="shared" si="2"/>
        <v>78.912360406732546</v>
      </c>
      <c r="AJ15">
        <f t="shared" si="2"/>
        <v>132.51477465461667</v>
      </c>
      <c r="AK15">
        <f t="shared" si="2"/>
        <v>285.35838713474436</v>
      </c>
      <c r="AO15">
        <v>0.14644351464435146</v>
      </c>
      <c r="AP15">
        <v>8.4925599999987753</v>
      </c>
      <c r="AQ15">
        <v>0.19662921348314608</v>
      </c>
      <c r="AR15">
        <v>11.641722999993362</v>
      </c>
      <c r="AS15">
        <v>0.25878003696857671</v>
      </c>
      <c r="AT15">
        <v>41.669418000004953</v>
      </c>
      <c r="AU15">
        <v>0.18087855297157623</v>
      </c>
      <c r="AV15">
        <v>22.698350999999093</v>
      </c>
      <c r="AW15">
        <v>9.4902386117136653E-2</v>
      </c>
      <c r="AX15">
        <v>-6.8449400002136827</v>
      </c>
      <c r="AY15">
        <v>8.0552359033371698E-2</v>
      </c>
      <c r="AZ15">
        <v>18.28186700004153</v>
      </c>
      <c r="BA15">
        <v>8.2712985938792394E-2</v>
      </c>
      <c r="BB15">
        <v>-3.7411370000336319</v>
      </c>
      <c r="BC15">
        <v>7.528176890647853E-2</v>
      </c>
      <c r="BD15">
        <v>-34.413990000030026</v>
      </c>
    </row>
    <row r="16" spans="2:56" x14ac:dyDescent="0.2">
      <c r="B16">
        <v>15</v>
      </c>
      <c r="C16">
        <v>500000</v>
      </c>
      <c r="D16">
        <v>868.35908700000005</v>
      </c>
      <c r="E16">
        <v>-23302.446113000002</v>
      </c>
      <c r="F16">
        <v>109246.343352</v>
      </c>
      <c r="G16">
        <v>-0.78176100000000004</v>
      </c>
      <c r="I16">
        <f t="shared" si="3"/>
        <v>797.67647536668301</v>
      </c>
      <c r="J16">
        <f t="shared" si="4"/>
        <v>6.2761506276150625E-2</v>
      </c>
      <c r="K16">
        <f t="shared" si="5"/>
        <v>0.99404589813219502</v>
      </c>
      <c r="L16">
        <f t="shared" si="6"/>
        <v>3.1896879999985686</v>
      </c>
      <c r="M16">
        <f t="shared" si="11"/>
        <v>-5.1957369180010575</v>
      </c>
      <c r="O16">
        <v>30</v>
      </c>
      <c r="P16">
        <v>500000</v>
      </c>
      <c r="Q16">
        <v>868.14127699999995</v>
      </c>
      <c r="R16">
        <v>-70016.395344999997</v>
      </c>
      <c r="S16">
        <v>318189.09191999998</v>
      </c>
      <c r="T16">
        <v>-0.33902599999999999</v>
      </c>
      <c r="V16">
        <f t="shared" ref="V16:V31" si="13">R16-(16000-O$11)/16000*R$12</f>
        <v>156.31623230999685</v>
      </c>
      <c r="W16">
        <f t="shared" ref="W16:W31" si="14">O16/O$11</f>
        <v>8.4269662921348312E-2</v>
      </c>
      <c r="X16">
        <f t="shared" ref="X16:X31" si="15">S16/S$12</f>
        <v>0.99799709173930573</v>
      </c>
      <c r="Y16">
        <f t="shared" ref="Y16:Y31" si="16">R16-R$13</f>
        <v>-0.7686390000017127</v>
      </c>
      <c r="Z16">
        <f t="shared" si="12"/>
        <v>-5.0869771180005046</v>
      </c>
      <c r="AB16">
        <v>0.2</v>
      </c>
      <c r="AC16">
        <f t="shared" si="1"/>
        <v>15.511400000000002</v>
      </c>
      <c r="AD16">
        <f t="shared" si="2"/>
        <v>15.477341649252766</v>
      </c>
      <c r="AE16">
        <f t="shared" si="2"/>
        <v>19.061815290272715</v>
      </c>
      <c r="AF16">
        <f t="shared" si="2"/>
        <v>24.028168763458286</v>
      </c>
      <c r="AG16">
        <f t="shared" si="2"/>
        <v>30.376402068809515</v>
      </c>
      <c r="AH16">
        <f t="shared" si="2"/>
        <v>57.712380977856981</v>
      </c>
      <c r="AI16">
        <f t="shared" si="2"/>
        <v>113.50667050690583</v>
      </c>
      <c r="AJ16">
        <f t="shared" si="2"/>
        <v>191.41103735060491</v>
      </c>
      <c r="AK16">
        <f t="shared" si="2"/>
        <v>413.55000298195364</v>
      </c>
      <c r="AO16">
        <v>0.16736401673640167</v>
      </c>
      <c r="AP16">
        <v>9.3221420000008948</v>
      </c>
      <c r="AQ16">
        <v>0.2247191011235955</v>
      </c>
      <c r="AR16">
        <v>22.090449999988778</v>
      </c>
      <c r="AS16">
        <v>0.29574861367837341</v>
      </c>
      <c r="AT16">
        <v>60.118004000003566</v>
      </c>
      <c r="AU16">
        <v>0.20671834625322996</v>
      </c>
      <c r="AV16">
        <v>31.991754999995464</v>
      </c>
      <c r="AW16">
        <v>0.10845986984815618</v>
      </c>
      <c r="AX16">
        <v>22.140381999779493</v>
      </c>
      <c r="AY16">
        <v>9.2059838895281937E-2</v>
      </c>
      <c r="AZ16">
        <v>12.373170000035316</v>
      </c>
      <c r="BA16">
        <v>9.4529126787191303E-2</v>
      </c>
      <c r="BB16">
        <v>2.5980920000001788</v>
      </c>
      <c r="BC16">
        <v>8.6036307321689751E-2</v>
      </c>
      <c r="BD16">
        <v>-26.951108000008389</v>
      </c>
    </row>
    <row r="17" spans="2:56" x14ac:dyDescent="0.2">
      <c r="B17">
        <v>20</v>
      </c>
      <c r="C17">
        <v>600000</v>
      </c>
      <c r="D17">
        <v>868.63309500000003</v>
      </c>
      <c r="E17">
        <v>-23303.616255000001</v>
      </c>
      <c r="F17">
        <v>109183.75647399999</v>
      </c>
      <c r="G17">
        <v>-0.72842499999999999</v>
      </c>
      <c r="I17">
        <f t="shared" si="3"/>
        <v>796.50633336668398</v>
      </c>
      <c r="J17">
        <f t="shared" si="4"/>
        <v>8.3682008368200833E-2</v>
      </c>
      <c r="K17">
        <f t="shared" si="5"/>
        <v>0.99347641244101415</v>
      </c>
      <c r="L17">
        <f t="shared" si="6"/>
        <v>2.0195459999995364</v>
      </c>
      <c r="M17">
        <f t="shared" si="11"/>
        <v>-5.8569147180001888</v>
      </c>
      <c r="O17">
        <v>40</v>
      </c>
      <c r="P17">
        <v>600000</v>
      </c>
      <c r="Q17">
        <v>868.07272499999999</v>
      </c>
      <c r="R17">
        <v>-70014.244319999998</v>
      </c>
      <c r="S17">
        <v>318481.191253</v>
      </c>
      <c r="T17">
        <v>-0.30179499999999998</v>
      </c>
      <c r="V17">
        <f t="shared" si="13"/>
        <v>158.46725730999606</v>
      </c>
      <c r="W17">
        <f t="shared" si="14"/>
        <v>0.11235955056179775</v>
      </c>
      <c r="X17">
        <f t="shared" si="15"/>
        <v>0.99891325854777158</v>
      </c>
      <c r="Y17">
        <f t="shared" si="16"/>
        <v>1.3823859999974957</v>
      </c>
      <c r="Z17">
        <f t="shared" si="12"/>
        <v>-5.4077838180004623</v>
      </c>
      <c r="AB17">
        <v>0.22500000000000001</v>
      </c>
      <c r="AC17">
        <f t="shared" si="1"/>
        <v>20.178418750000002</v>
      </c>
      <c r="AD17">
        <f t="shared" si="2"/>
        <v>20.131054498712114</v>
      </c>
      <c r="AE17">
        <f t="shared" si="2"/>
        <v>25.11590862532778</v>
      </c>
      <c r="AF17">
        <f t="shared" si="2"/>
        <v>32.022514750626769</v>
      </c>
      <c r="AG17">
        <f t="shared" si="2"/>
        <v>40.850872874609138</v>
      </c>
      <c r="AH17">
        <f t="shared" si="2"/>
        <v>78.866459238656205</v>
      </c>
      <c r="AI17">
        <f t="shared" si="2"/>
        <v>156.45843570561908</v>
      </c>
      <c r="AJ17">
        <f t="shared" si="2"/>
        <v>264.79844415151541</v>
      </c>
      <c r="AK17">
        <f t="shared" si="2"/>
        <v>573.72255698010861</v>
      </c>
      <c r="AO17">
        <v>0.18828451882845187</v>
      </c>
      <c r="AP17">
        <v>15.475074000001769</v>
      </c>
      <c r="AQ17">
        <v>0.25280898876404495</v>
      </c>
      <c r="AR17">
        <v>27.880078999995021</v>
      </c>
      <c r="AS17">
        <v>0.33271719038817005</v>
      </c>
      <c r="AT17">
        <v>87.249299000002793</v>
      </c>
      <c r="AU17">
        <v>0.23255813953488372</v>
      </c>
      <c r="AV17">
        <v>34.369005999993533</v>
      </c>
      <c r="AW17">
        <v>0.1220173535791757</v>
      </c>
      <c r="AX17">
        <v>21.822913999902084</v>
      </c>
      <c r="AY17">
        <v>0.10356731875719218</v>
      </c>
      <c r="AZ17">
        <v>31.532147999852896</v>
      </c>
      <c r="BA17">
        <v>0.10634526763559021</v>
      </c>
      <c r="BB17">
        <v>26.175530999898911</v>
      </c>
      <c r="BC17">
        <v>9.6790845736900971E-2</v>
      </c>
      <c r="BD17">
        <v>-5.4771140000084415</v>
      </c>
    </row>
    <row r="18" spans="2:56" x14ac:dyDescent="0.2">
      <c r="B18">
        <v>25</v>
      </c>
      <c r="C18">
        <v>700000</v>
      </c>
      <c r="D18">
        <v>868.24740999999995</v>
      </c>
      <c r="E18">
        <v>-23303.961185</v>
      </c>
      <c r="F18">
        <v>109418.22390300001</v>
      </c>
      <c r="G18">
        <v>-0.84811999999999999</v>
      </c>
      <c r="I18">
        <f t="shared" si="3"/>
        <v>796.16140336668468</v>
      </c>
      <c r="J18">
        <f t="shared" si="4"/>
        <v>0.10460251046025104</v>
      </c>
      <c r="K18">
        <f t="shared" si="5"/>
        <v>0.99560986037978938</v>
      </c>
      <c r="L18">
        <f t="shared" si="6"/>
        <v>1.6746160000002419</v>
      </c>
      <c r="M18">
        <f t="shared" si="11"/>
        <v>-5.6918723180002413</v>
      </c>
      <c r="O18">
        <v>50</v>
      </c>
      <c r="P18">
        <v>700000</v>
      </c>
      <c r="Q18">
        <v>868.00606300000004</v>
      </c>
      <c r="R18">
        <v>-70005.947432000001</v>
      </c>
      <c r="S18">
        <v>318593.47403300001</v>
      </c>
      <c r="T18">
        <v>-0.30319299999999999</v>
      </c>
      <c r="V18">
        <f>R18-(16000-O$11)/16000*R$12</f>
        <v>166.76414530999318</v>
      </c>
      <c r="W18">
        <f t="shared" si="14"/>
        <v>0.1404494382022472</v>
      </c>
      <c r="X18">
        <f t="shared" si="15"/>
        <v>0.99926543243034016</v>
      </c>
      <c r="Y18">
        <f t="shared" si="16"/>
        <v>9.6792739999946207</v>
      </c>
      <c r="Z18">
        <f t="shared" si="12"/>
        <v>-4.7931975180006701</v>
      </c>
      <c r="AB18">
        <v>0.25</v>
      </c>
      <c r="AC18">
        <f t="shared" si="1"/>
        <v>25.487374999999997</v>
      </c>
      <c r="AD18">
        <f t="shared" si="2"/>
        <v>25.423758224851863</v>
      </c>
      <c r="AE18">
        <f t="shared" si="2"/>
        <v>32.119110426064601</v>
      </c>
      <c r="AF18">
        <f t="shared" si="2"/>
        <v>41.395642767709049</v>
      </c>
      <c r="AG18">
        <f t="shared" si="2"/>
        <v>53.253355249785251</v>
      </c>
      <c r="AH18">
        <f t="shared" si="2"/>
        <v>104.31357353860416</v>
      </c>
      <c r="AI18">
        <f t="shared" si="2"/>
        <v>208.5303865564068</v>
      </c>
      <c r="AJ18">
        <f t="shared" si="2"/>
        <v>354.04608182111713</v>
      </c>
      <c r="AK18">
        <f t="shared" si="2"/>
        <v>768.97411909126072</v>
      </c>
      <c r="AO18">
        <v>0.20920502092050208</v>
      </c>
      <c r="AP18">
        <v>15.078733999998803</v>
      </c>
      <c r="AQ18">
        <v>0.2808988764044944</v>
      </c>
      <c r="AR18">
        <v>37.239237000001594</v>
      </c>
      <c r="AS18">
        <v>0.36968576709796674</v>
      </c>
      <c r="AT18">
        <v>102.81578600000648</v>
      </c>
      <c r="AU18">
        <v>0.25839793281653745</v>
      </c>
      <c r="AV18">
        <v>57.38241299999936</v>
      </c>
      <c r="AW18">
        <v>0.13557483731019523</v>
      </c>
      <c r="AX18">
        <v>5.3936949998605996</v>
      </c>
      <c r="AY18">
        <v>0.11507479861910241</v>
      </c>
      <c r="AZ18">
        <v>18.988151999888942</v>
      </c>
      <c r="BA18">
        <v>0.11816140848398914</v>
      </c>
      <c r="BB18">
        <v>42.900467999977991</v>
      </c>
      <c r="BC18">
        <v>0.10754538415211219</v>
      </c>
      <c r="BD18">
        <v>3.4564890000037849</v>
      </c>
    </row>
    <row r="19" spans="2:56" x14ac:dyDescent="0.2">
      <c r="B19">
        <v>30</v>
      </c>
      <c r="C19">
        <v>800000</v>
      </c>
      <c r="D19">
        <v>868.26891699999999</v>
      </c>
      <c r="E19">
        <v>-23300.462371000001</v>
      </c>
      <c r="F19">
        <v>109559.831517</v>
      </c>
      <c r="G19">
        <v>-0.61672400000000005</v>
      </c>
      <c r="I19">
        <f t="shared" si="3"/>
        <v>799.66021736668336</v>
      </c>
      <c r="J19">
        <f t="shared" si="4"/>
        <v>0.12552301255230125</v>
      </c>
      <c r="K19">
        <f t="shared" si="5"/>
        <v>0.99689836545485111</v>
      </c>
      <c r="L19">
        <f t="shared" si="6"/>
        <v>5.1734299999989162</v>
      </c>
      <c r="M19">
        <f t="shared" si="11"/>
        <v>-4.9231235180006481</v>
      </c>
      <c r="O19">
        <v>60</v>
      </c>
      <c r="P19">
        <v>800000</v>
      </c>
      <c r="Q19">
        <v>868.27792299999999</v>
      </c>
      <c r="R19">
        <v>-70004.227647000007</v>
      </c>
      <c r="S19">
        <v>318732.76880600001</v>
      </c>
      <c r="T19">
        <v>-0.18296100000000001</v>
      </c>
      <c r="V19">
        <f t="shared" si="13"/>
        <v>168.48393030998704</v>
      </c>
      <c r="W19">
        <f>O19/O$11</f>
        <v>0.16853932584269662</v>
      </c>
      <c r="X19">
        <f t="shared" si="15"/>
        <v>0.99970232917469315</v>
      </c>
      <c r="Y19">
        <f t="shared" si="16"/>
        <v>11.399058999988483</v>
      </c>
      <c r="Z19">
        <f t="shared" si="12"/>
        <v>-5.4509078180009967</v>
      </c>
      <c r="AB19">
        <v>0.27500000000000002</v>
      </c>
      <c r="AC19">
        <f t="shared" si="1"/>
        <v>31.438268750000002</v>
      </c>
      <c r="AD19">
        <f t="shared" si="2"/>
        <v>31.355193593405996</v>
      </c>
      <c r="AE19">
        <f t="shared" si="2"/>
        <v>40.098444587701138</v>
      </c>
      <c r="AF19">
        <f t="shared" si="2"/>
        <v>52.212377982422751</v>
      </c>
      <c r="AG19">
        <f t="shared" si="2"/>
        <v>67.69699377757091</v>
      </c>
      <c r="AH19">
        <f t="shared" si="2"/>
        <v>134.37493556557422</v>
      </c>
      <c r="AI19">
        <f t="shared" si="2"/>
        <v>270.46841155554955</v>
      </c>
      <c r="AJ19">
        <f t="shared" si="2"/>
        <v>460.49280595234882</v>
      </c>
      <c r="AK19">
        <f t="shared" si="2"/>
        <v>1002.3343499664193</v>
      </c>
      <c r="AO19">
        <v>0.23012552301255229</v>
      </c>
      <c r="AP19">
        <v>21.909207000000606</v>
      </c>
      <c r="AQ19">
        <v>0.3089887640449438</v>
      </c>
      <c r="AR19">
        <v>49.478071999998065</v>
      </c>
      <c r="AS19">
        <v>0.40665434380776339</v>
      </c>
      <c r="AT19">
        <v>160.88644699999713</v>
      </c>
      <c r="AU19">
        <v>0.2842377260981912</v>
      </c>
      <c r="AV19">
        <v>65.710487000003923</v>
      </c>
      <c r="AW19">
        <v>0.14913232104121474</v>
      </c>
      <c r="AX19">
        <v>15.202506999950856</v>
      </c>
      <c r="AY19">
        <v>0.12658227848101267</v>
      </c>
      <c r="AZ19">
        <v>44.861751999938861</v>
      </c>
      <c r="BA19">
        <v>0.12997754933238803</v>
      </c>
      <c r="BB19">
        <v>26.614890000084415</v>
      </c>
      <c r="BC19">
        <v>0.11829992256732341</v>
      </c>
      <c r="BD19">
        <v>13.831958999973722</v>
      </c>
    </row>
    <row r="20" spans="2:56" x14ac:dyDescent="0.2">
      <c r="B20">
        <v>35</v>
      </c>
      <c r="C20">
        <v>900000</v>
      </c>
      <c r="D20">
        <v>868.319029</v>
      </c>
      <c r="E20">
        <v>-23297.143241000002</v>
      </c>
      <c r="F20">
        <v>109476.23185900001</v>
      </c>
      <c r="G20">
        <v>-0.91471000000000002</v>
      </c>
      <c r="I20">
        <f t="shared" si="3"/>
        <v>802.97934736668321</v>
      </c>
      <c r="J20">
        <f t="shared" si="4"/>
        <v>0.14644351464435146</v>
      </c>
      <c r="K20">
        <f t="shared" si="5"/>
        <v>0.99613768189721119</v>
      </c>
      <c r="L20">
        <f t="shared" si="6"/>
        <v>8.4925599999987753</v>
      </c>
      <c r="M20">
        <f t="shared" si="11"/>
        <v>-4.9590603180004109</v>
      </c>
      <c r="O20">
        <v>70</v>
      </c>
      <c r="P20">
        <v>900000</v>
      </c>
      <c r="Q20">
        <v>868.15873299999998</v>
      </c>
      <c r="R20">
        <v>-70003.984983000002</v>
      </c>
      <c r="S20">
        <v>318914.28092699999</v>
      </c>
      <c r="T20">
        <v>-0.30138900000000002</v>
      </c>
      <c r="V20">
        <f t="shared" si="13"/>
        <v>168.72659430999192</v>
      </c>
      <c r="W20">
        <f t="shared" si="14"/>
        <v>0.19662921348314608</v>
      </c>
      <c r="X20">
        <f t="shared" si="15"/>
        <v>1.0002716402336622</v>
      </c>
      <c r="Y20">
        <f t="shared" si="16"/>
        <v>11.641722999993362</v>
      </c>
      <c r="Z20">
        <f t="shared" si="12"/>
        <v>-5.598619917999895</v>
      </c>
      <c r="AB20">
        <v>0.3</v>
      </c>
      <c r="AC20">
        <f t="shared" si="1"/>
        <v>38.031099999999995</v>
      </c>
      <c r="AD20">
        <f t="shared" si="2"/>
        <v>37.925106522968342</v>
      </c>
      <c r="AE20">
        <f t="shared" si="2"/>
        <v>49.08039784519579</v>
      </c>
      <c r="AF20">
        <f t="shared" si="2"/>
        <v>64.536257017527987</v>
      </c>
      <c r="AG20">
        <f t="shared" si="2"/>
        <v>84.292684039965053</v>
      </c>
      <c r="AH20">
        <f t="shared" si="2"/>
        <v>169.36537220790484</v>
      </c>
      <c r="AI20">
        <f t="shared" si="2"/>
        <v>343.00357299995829</v>
      </c>
      <c r="AJ20">
        <f t="shared" si="2"/>
        <v>585.45085939368857</v>
      </c>
      <c r="AK20">
        <f t="shared" si="2"/>
        <v>1276.772688986179</v>
      </c>
      <c r="AO20">
        <v>0.2510460251046025</v>
      </c>
      <c r="AP20">
        <v>23.058225000000675</v>
      </c>
      <c r="AQ20">
        <v>0.33707865168539325</v>
      </c>
      <c r="AR20">
        <v>60.445300999999745</v>
      </c>
      <c r="AS20">
        <v>0.44362292051756008</v>
      </c>
      <c r="AT20">
        <v>179.836679</v>
      </c>
      <c r="AU20">
        <v>0.31007751937984496</v>
      </c>
      <c r="AV20">
        <v>90.602899000004982</v>
      </c>
      <c r="AW20">
        <v>0.16268980477223427</v>
      </c>
      <c r="AX20">
        <v>18.199935999931768</v>
      </c>
      <c r="AY20">
        <v>0.13808975834292289</v>
      </c>
      <c r="AZ20">
        <v>46.509482000023127</v>
      </c>
      <c r="BA20">
        <v>0.14179369018078697</v>
      </c>
      <c r="BB20">
        <v>34.658102999906987</v>
      </c>
      <c r="BC20">
        <v>0.12905446098253462</v>
      </c>
      <c r="BD20">
        <v>44.424385999911465</v>
      </c>
    </row>
    <row r="21" spans="2:56" x14ac:dyDescent="0.2">
      <c r="B21">
        <v>40</v>
      </c>
      <c r="C21">
        <v>1000000</v>
      </c>
      <c r="D21">
        <v>867.99305100000004</v>
      </c>
      <c r="E21">
        <v>-23296.313658999999</v>
      </c>
      <c r="F21">
        <v>109720.815993</v>
      </c>
      <c r="G21">
        <v>-0.68691100000000005</v>
      </c>
      <c r="I21">
        <f t="shared" si="3"/>
        <v>803.80892936668533</v>
      </c>
      <c r="J21">
        <f t="shared" si="4"/>
        <v>0.16736401673640167</v>
      </c>
      <c r="K21">
        <f t="shared" si="5"/>
        <v>0.99836318297753135</v>
      </c>
      <c r="L21">
        <f t="shared" si="6"/>
        <v>9.3221420000008948</v>
      </c>
      <c r="M21">
        <f t="shared" si="11"/>
        <v>-5.4569699179999587</v>
      </c>
      <c r="O21">
        <v>80</v>
      </c>
      <c r="P21">
        <v>1000000</v>
      </c>
      <c r="Q21">
        <v>868.162059</v>
      </c>
      <c r="R21">
        <v>-69993.536256000007</v>
      </c>
      <c r="S21">
        <v>319052.821513</v>
      </c>
      <c r="T21">
        <v>-0.22347500000000001</v>
      </c>
      <c r="V21">
        <f t="shared" si="13"/>
        <v>179.17532130998734</v>
      </c>
      <c r="W21">
        <f t="shared" si="14"/>
        <v>0.2247191011235955</v>
      </c>
      <c r="X21">
        <f t="shared" si="15"/>
        <v>1.0007061714775889</v>
      </c>
      <c r="Y21">
        <f t="shared" si="16"/>
        <v>22.090449999988778</v>
      </c>
      <c r="Z21">
        <f t="shared" si="12"/>
        <v>-4.5780136180008411</v>
      </c>
      <c r="AB21">
        <v>0.32500000000000001</v>
      </c>
      <c r="AC21">
        <f t="shared" si="1"/>
        <v>45.265868749999996</v>
      </c>
      <c r="AD21">
        <f t="shared" si="2"/>
        <v>45.133247524542234</v>
      </c>
      <c r="AE21">
        <f t="shared" si="2"/>
        <v>59.090978197443462</v>
      </c>
      <c r="AF21">
        <f t="shared" si="2"/>
        <v>78.429668099324658</v>
      </c>
      <c r="AG21">
        <f t="shared" si="2"/>
        <v>103.14931723018596</v>
      </c>
      <c r="AH21">
        <f t="shared" si="2"/>
        <v>209.59401999664982</v>
      </c>
      <c r="AI21">
        <f t="shared" si="2"/>
        <v>426.85371955765521</v>
      </c>
      <c r="AJ21">
        <f t="shared" si="2"/>
        <v>730.20876678234106</v>
      </c>
      <c r="AK21">
        <f t="shared" si="2"/>
        <v>1595.2049042227538</v>
      </c>
      <c r="AO21">
        <v>0.27196652719665271</v>
      </c>
      <c r="AP21">
        <v>27.513202000001911</v>
      </c>
      <c r="AQ21">
        <v>0.3651685393258427</v>
      </c>
      <c r="AR21">
        <v>68.755510999995749</v>
      </c>
      <c r="AS21">
        <v>0.48059149722735672</v>
      </c>
      <c r="AT21">
        <v>215.02522300000419</v>
      </c>
      <c r="AU21">
        <v>0.33591731266149871</v>
      </c>
      <c r="AV21">
        <v>108.27109199999541</v>
      </c>
      <c r="AW21">
        <v>0.1762472885032538</v>
      </c>
      <c r="AX21">
        <v>35.231317999772727</v>
      </c>
      <c r="AY21">
        <v>0.14959723820483314</v>
      </c>
      <c r="AZ21">
        <v>54.100155999884009</v>
      </c>
      <c r="BA21">
        <v>0.15360983102918588</v>
      </c>
      <c r="BB21">
        <v>43.473068000050262</v>
      </c>
      <c r="BC21">
        <v>0.13980899939774585</v>
      </c>
      <c r="BD21">
        <v>43.180113999987952</v>
      </c>
    </row>
    <row r="22" spans="2:56" x14ac:dyDescent="0.2">
      <c r="B22">
        <v>45</v>
      </c>
      <c r="C22">
        <v>1100000</v>
      </c>
      <c r="D22">
        <v>868.40623400000004</v>
      </c>
      <c r="E22">
        <v>-23290.160726999999</v>
      </c>
      <c r="F22">
        <v>109967.917978</v>
      </c>
      <c r="G22">
        <v>-0.82395300000000005</v>
      </c>
      <c r="I22">
        <f t="shared" si="3"/>
        <v>809.96186136668621</v>
      </c>
      <c r="J22">
        <f t="shared" si="4"/>
        <v>0.18828451882845187</v>
      </c>
      <c r="K22">
        <f t="shared" si="5"/>
        <v>1.0006115942933971</v>
      </c>
      <c r="L22">
        <f t="shared" si="6"/>
        <v>15.475074000001769</v>
      </c>
      <c r="M22">
        <f t="shared" si="11"/>
        <v>-4.3922999180002078</v>
      </c>
      <c r="O22">
        <v>90</v>
      </c>
      <c r="P22">
        <v>1100000</v>
      </c>
      <c r="Q22">
        <v>868.15857900000003</v>
      </c>
      <c r="R22">
        <v>-69987.746627</v>
      </c>
      <c r="S22">
        <v>319271.85332599998</v>
      </c>
      <c r="T22">
        <v>-0.29815799999999998</v>
      </c>
      <c r="V22">
        <f t="shared" si="13"/>
        <v>184.96495030999358</v>
      </c>
      <c r="W22">
        <f t="shared" si="14"/>
        <v>0.25280898876404495</v>
      </c>
      <c r="X22">
        <f t="shared" si="15"/>
        <v>1.0013931626973487</v>
      </c>
      <c r="Y22">
        <f t="shared" si="16"/>
        <v>27.880078999995021</v>
      </c>
      <c r="Z22">
        <f t="shared" si="12"/>
        <v>-5.0439234179997587</v>
      </c>
      <c r="AB22">
        <v>0.35</v>
      </c>
      <c r="AC22">
        <f t="shared" si="1"/>
        <v>53.142574999999979</v>
      </c>
      <c r="AD22">
        <f t="shared" si="2"/>
        <v>52.979371243783476</v>
      </c>
      <c r="AE22">
        <f t="shared" si="2"/>
        <v>70.155762626181655</v>
      </c>
      <c r="AF22">
        <f t="shared" si="2"/>
        <v>93.953965526202126</v>
      </c>
      <c r="AG22">
        <f t="shared" si="2"/>
        <v>124.37397994384507</v>
      </c>
      <c r="AH22">
        <f t="shared" si="2"/>
        <v>255.36489230250794</v>
      </c>
      <c r="AI22">
        <f t="shared" si="2"/>
        <v>522.72480336077149</v>
      </c>
      <c r="AJ22">
        <f t="shared" si="2"/>
        <v>896.03369870099311</v>
      </c>
      <c r="AK22">
        <f t="shared" si="2"/>
        <v>1960.4984422273103</v>
      </c>
      <c r="AO22">
        <v>0.29288702928870292</v>
      </c>
      <c r="AP22">
        <v>36.342193000000407</v>
      </c>
      <c r="AQ22">
        <v>0.39325842696629215</v>
      </c>
      <c r="AR22">
        <v>84.07638099999167</v>
      </c>
      <c r="AS22">
        <v>0.51756007393715342</v>
      </c>
      <c r="AT22">
        <v>255.04775599999994</v>
      </c>
      <c r="AU22">
        <v>0.36175710594315247</v>
      </c>
      <c r="AV22">
        <v>131.44841199999792</v>
      </c>
      <c r="AW22">
        <v>0.18980477223427331</v>
      </c>
      <c r="AX22">
        <v>55.669681999832392</v>
      </c>
      <c r="AY22">
        <v>0.1611047180667434</v>
      </c>
      <c r="AZ22">
        <v>62.454051000066102</v>
      </c>
      <c r="BA22">
        <v>0.16542597187758479</v>
      </c>
      <c r="BB22">
        <v>58.03324000001885</v>
      </c>
      <c r="BC22">
        <v>0.15056353781295706</v>
      </c>
      <c r="BD22">
        <v>114.6002879999578</v>
      </c>
    </row>
    <row r="23" spans="2:56" x14ac:dyDescent="0.2">
      <c r="B23">
        <v>50</v>
      </c>
      <c r="C23">
        <v>1200000</v>
      </c>
      <c r="D23">
        <v>868.29017799999997</v>
      </c>
      <c r="E23">
        <v>-23290.557067000002</v>
      </c>
      <c r="F23">
        <v>109954.81426</v>
      </c>
      <c r="G23">
        <v>-0.74353499999999995</v>
      </c>
      <c r="I23">
        <f t="shared" si="3"/>
        <v>809.56552136668324</v>
      </c>
      <c r="J23">
        <f t="shared" si="4"/>
        <v>0.20920502092050208</v>
      </c>
      <c r="K23">
        <f t="shared" si="5"/>
        <v>1.0004923619536361</v>
      </c>
      <c r="L23">
        <f t="shared" si="6"/>
        <v>15.078733999998803</v>
      </c>
      <c r="M23">
        <f t="shared" si="11"/>
        <v>-5.7021543180009759</v>
      </c>
      <c r="O23">
        <v>100</v>
      </c>
      <c r="P23">
        <v>1200000</v>
      </c>
      <c r="Q23">
        <v>868.02700100000004</v>
      </c>
      <c r="R23">
        <v>-69978.387468999994</v>
      </c>
      <c r="S23">
        <v>319717.52859200002</v>
      </c>
      <c r="T23">
        <v>-0.26658399999999999</v>
      </c>
      <c r="V23">
        <f t="shared" si="13"/>
        <v>194.32410831000016</v>
      </c>
      <c r="W23">
        <f t="shared" si="14"/>
        <v>0.2808988764044944</v>
      </c>
      <c r="X23">
        <f t="shared" si="15"/>
        <v>1.0027910189740812</v>
      </c>
      <c r="Y23">
        <f t="shared" si="16"/>
        <v>37.239237000001594</v>
      </c>
      <c r="Z23">
        <f t="shared" si="12"/>
        <v>-4.6869705179997254</v>
      </c>
      <c r="AB23">
        <v>0.375</v>
      </c>
      <c r="AC23">
        <f t="shared" si="1"/>
        <v>61.661218749999996</v>
      </c>
      <c r="AD23">
        <f t="shared" si="2"/>
        <v>61.463236080623709</v>
      </c>
      <c r="AE23">
        <f t="shared" si="2"/>
        <v>82.29993674839389</v>
      </c>
      <c r="AF23">
        <f t="shared" si="2"/>
        <v>111.16956478718819</v>
      </c>
      <c r="AG23">
        <f t="shared" si="2"/>
        <v>148.0721201970068</v>
      </c>
      <c r="AH23">
        <f t="shared" si="2"/>
        <v>306.97735065260753</v>
      </c>
      <c r="AI23">
        <f t="shared" si="2"/>
        <v>631.31197445441376</v>
      </c>
      <c r="AJ23">
        <f t="shared" si="2"/>
        <v>1084.1734361926071</v>
      </c>
      <c r="AK23">
        <f t="shared" si="2"/>
        <v>2375.4768734781555</v>
      </c>
      <c r="AO23">
        <v>0.31380753138075312</v>
      </c>
      <c r="AP23">
        <v>43.872495999999956</v>
      </c>
      <c r="AQ23">
        <v>0.42134831460674155</v>
      </c>
      <c r="AR23">
        <v>100.4739419999969</v>
      </c>
      <c r="AS23">
        <v>0.55452865064695012</v>
      </c>
      <c r="AT23">
        <v>294.66224999999395</v>
      </c>
      <c r="AU23">
        <v>0.38759689922480622</v>
      </c>
      <c r="AV23">
        <v>155.07350099999167</v>
      </c>
      <c r="AW23">
        <v>0.20336225596529284</v>
      </c>
      <c r="AX23">
        <v>47.189791999990121</v>
      </c>
      <c r="AY23">
        <v>0.17261219792865362</v>
      </c>
      <c r="AZ23">
        <v>75.255660000024363</v>
      </c>
      <c r="BA23">
        <v>0.1772421127259837</v>
      </c>
      <c r="BB23">
        <v>94.219380999915302</v>
      </c>
      <c r="BC23">
        <v>0.16131807622816829</v>
      </c>
      <c r="BD23">
        <v>132.39225499995518</v>
      </c>
    </row>
    <row r="24" spans="2:56" x14ac:dyDescent="0.2">
      <c r="B24">
        <v>55</v>
      </c>
      <c r="C24">
        <v>1300000</v>
      </c>
      <c r="D24">
        <v>868.24366699999996</v>
      </c>
      <c r="E24">
        <v>-23283.726594</v>
      </c>
      <c r="F24">
        <v>110182.63976799999</v>
      </c>
      <c r="G24">
        <v>-0.883243</v>
      </c>
      <c r="I24">
        <f t="shared" si="3"/>
        <v>816.39599436668504</v>
      </c>
      <c r="J24">
        <f t="shared" si="4"/>
        <v>0.23012552301255229</v>
      </c>
      <c r="K24">
        <f t="shared" si="5"/>
        <v>1.0025653742373295</v>
      </c>
      <c r="L24">
        <f t="shared" si="6"/>
        <v>21.909207000000606</v>
      </c>
      <c r="M24">
        <f t="shared" si="11"/>
        <v>-4.2567917180000219</v>
      </c>
      <c r="O24">
        <v>110</v>
      </c>
      <c r="P24">
        <v>1300000</v>
      </c>
      <c r="Q24">
        <v>867.99997299999995</v>
      </c>
      <c r="R24">
        <v>-69966.148633999997</v>
      </c>
      <c r="S24">
        <v>319989.56026</v>
      </c>
      <c r="T24">
        <v>-0.31168400000000002</v>
      </c>
      <c r="V24">
        <f t="shared" si="13"/>
        <v>206.56294330999663</v>
      </c>
      <c r="W24">
        <f t="shared" si="14"/>
        <v>0.3089887640449438</v>
      </c>
      <c r="X24">
        <f t="shared" si="15"/>
        <v>1.0036442437401685</v>
      </c>
      <c r="Y24">
        <f t="shared" si="16"/>
        <v>49.478071999998065</v>
      </c>
      <c r="Z24">
        <f t="shared" si="12"/>
        <v>-4.3990028180007359</v>
      </c>
      <c r="AB24">
        <v>0.4</v>
      </c>
      <c r="AC24">
        <f t="shared" si="1"/>
        <v>70.821799999999996</v>
      </c>
      <c r="AD24">
        <f t="shared" si="2"/>
        <v>70.584603868576451</v>
      </c>
      <c r="AE24">
        <f t="shared" si="2"/>
        <v>95.548328247056645</v>
      </c>
      <c r="AF24">
        <f t="shared" si="2"/>
        <v>130.13602275593152</v>
      </c>
      <c r="AG24">
        <f t="shared" si="2"/>
        <v>174.34768739520135</v>
      </c>
      <c r="AH24">
        <f t="shared" si="2"/>
        <v>364.7265020953792</v>
      </c>
      <c r="AI24">
        <f t="shared" si="2"/>
        <v>753.30050352114336</v>
      </c>
      <c r="AJ24">
        <f t="shared" si="2"/>
        <v>1295.8580270332241</v>
      </c>
      <c r="AK24">
        <f t="shared" si="2"/>
        <v>2842.9236403163359</v>
      </c>
      <c r="AO24">
        <v>0.33472803347280333</v>
      </c>
      <c r="AP24">
        <v>46.526426000000356</v>
      </c>
      <c r="AQ24">
        <v>0.449438202247191</v>
      </c>
      <c r="AR24">
        <v>119.09427999999025</v>
      </c>
      <c r="AS24">
        <v>0.59149722735674681</v>
      </c>
      <c r="AT24">
        <v>327.82554999999411</v>
      </c>
      <c r="AU24">
        <v>0.41343669250645992</v>
      </c>
      <c r="AV24">
        <v>182.93158299999777</v>
      </c>
      <c r="AW24">
        <v>0.21691973969631237</v>
      </c>
      <c r="AX24">
        <v>71.037188999820501</v>
      </c>
      <c r="AY24">
        <v>0.18411967779056387</v>
      </c>
      <c r="AZ24">
        <v>90.529674999881536</v>
      </c>
      <c r="BA24">
        <v>0.18905825357438261</v>
      </c>
      <c r="BB24">
        <v>139.26142099988647</v>
      </c>
      <c r="BC24">
        <v>0.1720726146433795</v>
      </c>
      <c r="BD24">
        <v>187.26724600000307</v>
      </c>
    </row>
    <row r="25" spans="2:56" x14ac:dyDescent="0.2">
      <c r="B25">
        <v>60</v>
      </c>
      <c r="C25">
        <v>1400000</v>
      </c>
      <c r="D25">
        <v>868.35011199999997</v>
      </c>
      <c r="E25">
        <v>-23282.577576</v>
      </c>
      <c r="F25">
        <v>110203.54244600001</v>
      </c>
      <c r="G25">
        <v>-0.90836700000000004</v>
      </c>
      <c r="I25">
        <f t="shared" si="3"/>
        <v>817.54501236668511</v>
      </c>
      <c r="J25">
        <f t="shared" si="4"/>
        <v>0.2510460251046025</v>
      </c>
      <c r="K25">
        <f t="shared" si="5"/>
        <v>1.0027555702721656</v>
      </c>
      <c r="L25">
        <f t="shared" si="6"/>
        <v>23.058225000000675</v>
      </c>
      <c r="M25">
        <f t="shared" si="11"/>
        <v>-5.3930827180003691</v>
      </c>
      <c r="O25">
        <v>120</v>
      </c>
      <c r="P25">
        <v>1400000</v>
      </c>
      <c r="Q25">
        <v>868.01779599999998</v>
      </c>
      <c r="R25">
        <v>-69955.181404999996</v>
      </c>
      <c r="S25">
        <v>320228.58188399998</v>
      </c>
      <c r="T25">
        <v>-0.266266</v>
      </c>
      <c r="V25">
        <f t="shared" si="13"/>
        <v>217.53017230999831</v>
      </c>
      <c r="W25">
        <f t="shared" si="14"/>
        <v>0.33707865168539325</v>
      </c>
      <c r="X25">
        <f t="shared" si="15"/>
        <v>1.0043939328139684</v>
      </c>
      <c r="Y25">
        <f t="shared" si="16"/>
        <v>60.445300999999745</v>
      </c>
      <c r="Z25">
        <f t="shared" si="12"/>
        <v>-4.5261634180002144</v>
      </c>
      <c r="AB25">
        <v>0.42499999999999999</v>
      </c>
      <c r="AC25">
        <f t="shared" si="1"/>
        <v>80.624318749999986</v>
      </c>
      <c r="AD25">
        <f t="shared" si="2"/>
        <v>80.343239600994167</v>
      </c>
      <c r="AE25">
        <f t="shared" si="2"/>
        <v>109.92543540750934</v>
      </c>
      <c r="AF25">
        <f t="shared" si="2"/>
        <v>150.91210614400779</v>
      </c>
      <c r="AG25">
        <f t="shared" si="2"/>
        <v>203.30325181048977</v>
      </c>
      <c r="AH25">
        <f t="shared" si="2"/>
        <v>428.90353838983555</v>
      </c>
      <c r="AI25">
        <f t="shared" si="2"/>
        <v>889.36656951539703</v>
      </c>
      <c r="AJ25">
        <f t="shared" si="2"/>
        <v>1532.3011995206923</v>
      </c>
      <c r="AK25">
        <f t="shared" si="2"/>
        <v>3365.5852561704855</v>
      </c>
      <c r="AO25">
        <v>0.35564853556485354</v>
      </c>
      <c r="AP25">
        <v>54.843580000000657</v>
      </c>
      <c r="AQ25">
        <v>0.47752808988764045</v>
      </c>
      <c r="AR25">
        <v>144.64309399999911</v>
      </c>
      <c r="AS25">
        <v>0.6284658040665434</v>
      </c>
      <c r="AT25">
        <v>371.13837000000058</v>
      </c>
      <c r="AU25">
        <v>0.43927648578811368</v>
      </c>
      <c r="AV25">
        <v>206.89672099999734</v>
      </c>
      <c r="AW25">
        <v>0.2304772234273319</v>
      </c>
      <c r="AX25">
        <v>70.417725999839604</v>
      </c>
      <c r="AY25">
        <v>0.1956271576524741</v>
      </c>
      <c r="AZ25">
        <v>110.85461200005375</v>
      </c>
      <c r="BA25">
        <v>0.20087439442278152</v>
      </c>
      <c r="BB25">
        <v>144.30058200005442</v>
      </c>
      <c r="BC25">
        <v>0.18282715305859074</v>
      </c>
      <c r="BD25">
        <v>243.79575199994724</v>
      </c>
    </row>
    <row r="26" spans="2:56" x14ac:dyDescent="0.2">
      <c r="B26">
        <v>65</v>
      </c>
      <c r="C26">
        <v>1500000</v>
      </c>
      <c r="D26">
        <v>868.30017499999997</v>
      </c>
      <c r="E26">
        <v>-23278.122598999998</v>
      </c>
      <c r="F26">
        <v>110453.00457999999</v>
      </c>
      <c r="G26">
        <v>-0.851051</v>
      </c>
      <c r="I26">
        <f t="shared" si="3"/>
        <v>821.99998936668635</v>
      </c>
      <c r="J26">
        <f t="shared" si="4"/>
        <v>0.27196652719665271</v>
      </c>
      <c r="K26">
        <f t="shared" si="5"/>
        <v>1.005025456873706</v>
      </c>
      <c r="L26">
        <f t="shared" si="6"/>
        <v>27.513202000001911</v>
      </c>
      <c r="M26">
        <f t="shared" si="11"/>
        <v>-4.7318909180001354</v>
      </c>
      <c r="O26">
        <v>130</v>
      </c>
      <c r="P26">
        <v>1500000</v>
      </c>
      <c r="Q26">
        <v>868.24199699999997</v>
      </c>
      <c r="R26">
        <v>-69946.871195</v>
      </c>
      <c r="S26">
        <v>320714.43626799999</v>
      </c>
      <c r="T26">
        <v>-0.212919</v>
      </c>
      <c r="V26">
        <f t="shared" si="13"/>
        <v>225.84038230999431</v>
      </c>
      <c r="W26">
        <f t="shared" si="14"/>
        <v>0.3651685393258427</v>
      </c>
      <c r="X26">
        <f t="shared" si="15"/>
        <v>1.0059178105161077</v>
      </c>
      <c r="Y26">
        <f t="shared" si="16"/>
        <v>68.755510999995749</v>
      </c>
      <c r="Z26">
        <f t="shared" si="12"/>
        <v>-4.7918653180007826</v>
      </c>
      <c r="AB26">
        <v>0.45</v>
      </c>
      <c r="AC26">
        <f t="shared" si="1"/>
        <v>91.068775000000002</v>
      </c>
      <c r="AD26">
        <f t="shared" si="2"/>
        <v>90.738911194889837</v>
      </c>
      <c r="AE26">
        <f t="shared" si="2"/>
        <v>125.45545173788406</v>
      </c>
      <c r="AF26">
        <f t="shared" si="2"/>
        <v>173.55585056063202</v>
      </c>
      <c r="AG26">
        <f t="shared" si="2"/>
        <v>235.04010766313405</v>
      </c>
      <c r="AH26">
        <f t="shared" si="2"/>
        <v>499.79602864916313</v>
      </c>
      <c r="AI26">
        <f t="shared" si="2"/>
        <v>1040.177939213756</v>
      </c>
      <c r="AJ26">
        <f t="shared" si="2"/>
        <v>1794.7015822544111</v>
      </c>
      <c r="AK26">
        <f t="shared" si="2"/>
        <v>3946.1740657639084</v>
      </c>
      <c r="AO26">
        <v>0.37656903765690375</v>
      </c>
      <c r="AP26">
        <v>58.528059000000212</v>
      </c>
      <c r="AQ26">
        <v>0.5056179775280899</v>
      </c>
      <c r="AR26">
        <v>154.65598499999032</v>
      </c>
      <c r="AS26">
        <v>0.6654343807763401</v>
      </c>
      <c r="AT26">
        <v>418.61061499999778</v>
      </c>
      <c r="AW26">
        <v>0.2440347071583514</v>
      </c>
      <c r="AX26">
        <v>96.248159999959171</v>
      </c>
      <c r="AY26">
        <v>0.20713463751438435</v>
      </c>
      <c r="AZ26">
        <v>143.1807770000305</v>
      </c>
      <c r="BA26">
        <v>0.21269053527118043</v>
      </c>
      <c r="BB26">
        <v>194.86325599998236</v>
      </c>
      <c r="BC26">
        <v>0.19358169147380194</v>
      </c>
      <c r="BD26">
        <v>313.56755499995779</v>
      </c>
    </row>
    <row r="27" spans="2:56" x14ac:dyDescent="0.2">
      <c r="B27">
        <v>70</v>
      </c>
      <c r="C27">
        <v>1600000</v>
      </c>
      <c r="D27">
        <v>868.41117899999995</v>
      </c>
      <c r="E27">
        <v>-23269.293608</v>
      </c>
      <c r="F27">
        <v>110625.85462100001</v>
      </c>
      <c r="G27">
        <v>-0.79444800000000004</v>
      </c>
      <c r="I27">
        <f t="shared" si="3"/>
        <v>830.82898036668485</v>
      </c>
      <c r="J27">
        <f t="shared" si="4"/>
        <v>0.29288702928870292</v>
      </c>
      <c r="K27">
        <f t="shared" si="5"/>
        <v>1.0065982406299039</v>
      </c>
      <c r="L27">
        <f t="shared" si="6"/>
        <v>36.342193000000407</v>
      </c>
      <c r="M27">
        <f t="shared" si="11"/>
        <v>-3.8570881180006835</v>
      </c>
      <c r="O27">
        <v>140</v>
      </c>
      <c r="P27">
        <v>1600000</v>
      </c>
      <c r="Q27">
        <v>867.81508199999996</v>
      </c>
      <c r="R27">
        <v>-69931.550325000004</v>
      </c>
      <c r="S27">
        <v>320896.912885</v>
      </c>
      <c r="T27">
        <v>-0.233406</v>
      </c>
      <c r="V27">
        <f t="shared" si="13"/>
        <v>241.16125230999023</v>
      </c>
      <c r="W27">
        <f t="shared" si="14"/>
        <v>0.39325842696629215</v>
      </c>
      <c r="X27">
        <f t="shared" si="15"/>
        <v>1.0064901467077023</v>
      </c>
      <c r="Y27">
        <f t="shared" si="16"/>
        <v>84.07638099999167</v>
      </c>
      <c r="Z27">
        <f t="shared" si="12"/>
        <v>-4.0907993180007907</v>
      </c>
      <c r="AB27">
        <v>0.47499999999999998</v>
      </c>
      <c r="AC27">
        <f t="shared" si="1"/>
        <v>102.15516874999999</v>
      </c>
      <c r="AD27">
        <f t="shared" si="2"/>
        <v>101.77138928525783</v>
      </c>
      <c r="AE27">
        <f t="shared" si="2"/>
        <v>142.16228741013816</v>
      </c>
      <c r="AF27">
        <f t="shared" si="2"/>
        <v>198.12461194560478</v>
      </c>
      <c r="AG27">
        <f t="shared" si="2"/>
        <v>269.6583628916581</v>
      </c>
      <c r="AH27">
        <f t="shared" si="2"/>
        <v>577.68817419333618</v>
      </c>
      <c r="AI27">
        <f t="shared" si="2"/>
        <v>1206.3945590104504</v>
      </c>
      <c r="AJ27">
        <f t="shared" si="2"/>
        <v>2084.2437663969476</v>
      </c>
      <c r="AK27">
        <f t="shared" si="2"/>
        <v>4587.3706488780917</v>
      </c>
      <c r="AO27">
        <v>0.39748953974895396</v>
      </c>
      <c r="AP27">
        <v>69.670748000000458</v>
      </c>
      <c r="AW27">
        <v>0.25759219088937091</v>
      </c>
      <c r="AX27">
        <v>114.66387099982239</v>
      </c>
      <c r="AY27">
        <v>0.2186421173762946</v>
      </c>
      <c r="AZ27">
        <v>149.60068999999203</v>
      </c>
      <c r="BA27">
        <v>0.22450667611957933</v>
      </c>
      <c r="BB27">
        <v>230.63927399995737</v>
      </c>
      <c r="BC27">
        <v>0.20433622988901318</v>
      </c>
      <c r="BD27">
        <v>387.44522999995388</v>
      </c>
    </row>
    <row r="28" spans="2:56" x14ac:dyDescent="0.2">
      <c r="B28">
        <v>75</v>
      </c>
      <c r="C28">
        <v>1700000</v>
      </c>
      <c r="D28">
        <v>868.49967200000003</v>
      </c>
      <c r="E28">
        <v>-23261.763305</v>
      </c>
      <c r="F28">
        <v>110742.26716600001</v>
      </c>
      <c r="G28">
        <v>-0.69184400000000001</v>
      </c>
      <c r="I28">
        <f t="shared" si="3"/>
        <v>838.35928336668439</v>
      </c>
      <c r="J28">
        <f t="shared" si="4"/>
        <v>0.31380753138075312</v>
      </c>
      <c r="K28">
        <f t="shared" si="5"/>
        <v>1.0076574926771373</v>
      </c>
      <c r="L28">
        <f t="shared" si="6"/>
        <v>43.872495999999956</v>
      </c>
      <c r="M28">
        <f t="shared" si="11"/>
        <v>-4.1168257180004728</v>
      </c>
      <c r="O28">
        <v>150</v>
      </c>
      <c r="P28">
        <v>1700000</v>
      </c>
      <c r="Q28">
        <v>868.07313799999997</v>
      </c>
      <c r="R28">
        <v>-69915.152763999999</v>
      </c>
      <c r="S28">
        <v>321332.06330799998</v>
      </c>
      <c r="T28">
        <v>-0.29941499999999999</v>
      </c>
      <c r="V28">
        <f t="shared" si="13"/>
        <v>257.55881330999546</v>
      </c>
      <c r="W28">
        <f t="shared" si="14"/>
        <v>0.42134831460674155</v>
      </c>
      <c r="X28">
        <f t="shared" si="15"/>
        <v>1.0078549919134339</v>
      </c>
      <c r="Y28">
        <f t="shared" si="16"/>
        <v>100.4739419999969</v>
      </c>
      <c r="Z28">
        <f t="shared" si="12"/>
        <v>-3.98313021799986</v>
      </c>
      <c r="AB28">
        <v>0.5</v>
      </c>
      <c r="AC28">
        <f t="shared" si="1"/>
        <v>113.88349999999998</v>
      </c>
      <c r="AD28">
        <f t="shared" si="2"/>
        <v>113.44044704447765</v>
      </c>
      <c r="AE28">
        <f t="shared" si="2"/>
        <v>160.06958808633121</v>
      </c>
      <c r="AF28">
        <f t="shared" si="2"/>
        <v>224.67511172995745</v>
      </c>
      <c r="AG28">
        <f t="shared" si="2"/>
        <v>307.25701797535686</v>
      </c>
      <c r="AH28">
        <f t="shared" si="2"/>
        <v>662.86103232219159</v>
      </c>
      <c r="AI28">
        <f t="shared" si="2"/>
        <v>1388.6690745427909</v>
      </c>
      <c r="AJ28">
        <f t="shared" si="2"/>
        <v>2402.0992383917564</v>
      </c>
      <c r="AK28">
        <f t="shared" si="2"/>
        <v>5291.8259309747855</v>
      </c>
      <c r="AO28">
        <v>0.41841004184100417</v>
      </c>
      <c r="AP28">
        <v>77.342513999999937</v>
      </c>
      <c r="AW28">
        <v>0.27114967462039047</v>
      </c>
      <c r="AX28">
        <v>139.07726599997841</v>
      </c>
      <c r="AY28">
        <v>0.23014959723820483</v>
      </c>
      <c r="AZ28">
        <v>160.30923300003633</v>
      </c>
      <c r="BA28">
        <v>0.23632281696797827</v>
      </c>
      <c r="BB28">
        <v>235.74058300000615</v>
      </c>
      <c r="BC28">
        <v>0.21509076830422438</v>
      </c>
      <c r="BD28">
        <v>471.08894299995154</v>
      </c>
    </row>
    <row r="29" spans="2:56" x14ac:dyDescent="0.2">
      <c r="B29">
        <v>80</v>
      </c>
      <c r="C29">
        <v>1800000</v>
      </c>
      <c r="D29">
        <v>868.12003400000003</v>
      </c>
      <c r="E29">
        <v>-23259.109375</v>
      </c>
      <c r="F29">
        <v>110935.90001899999</v>
      </c>
      <c r="G29">
        <v>-0.84798899999999999</v>
      </c>
      <c r="I29">
        <f t="shared" si="3"/>
        <v>841.01321336668479</v>
      </c>
      <c r="J29">
        <f t="shared" si="4"/>
        <v>0.33472803347280333</v>
      </c>
      <c r="K29">
        <f t="shared" si="5"/>
        <v>1.0094193817927124</v>
      </c>
      <c r="L29">
        <f t="shared" si="6"/>
        <v>46.526426000000356</v>
      </c>
      <c r="M29">
        <f t="shared" si="11"/>
        <v>-5.0921003180003028</v>
      </c>
      <c r="O29">
        <v>160</v>
      </c>
      <c r="P29">
        <v>1800000</v>
      </c>
      <c r="Q29">
        <v>868.12172299999997</v>
      </c>
      <c r="R29">
        <v>-69896.532426000005</v>
      </c>
      <c r="S29">
        <v>321819.867745</v>
      </c>
      <c r="T29">
        <v>-0.22831899999999999</v>
      </c>
      <c r="V29">
        <f t="shared" si="13"/>
        <v>276.17915130998881</v>
      </c>
      <c r="W29">
        <f t="shared" si="14"/>
        <v>0.449438202247191</v>
      </c>
      <c r="X29">
        <f t="shared" si="15"/>
        <v>1.0093849859384521</v>
      </c>
      <c r="Y29">
        <f t="shared" si="16"/>
        <v>119.09427999999025</v>
      </c>
      <c r="Z29">
        <f t="shared" si="12"/>
        <v>-3.7608525180010473</v>
      </c>
      <c r="AB29">
        <v>0.52500000000000002</v>
      </c>
      <c r="AC29">
        <f t="shared" si="1"/>
        <v>126.25376874999998</v>
      </c>
      <c r="AD29">
        <f t="shared" si="2"/>
        <v>125.74586002258111</v>
      </c>
      <c r="AE29">
        <f t="shared" si="2"/>
        <v>179.2007515699849</v>
      </c>
      <c r="AF29">
        <f t="shared" si="2"/>
        <v>253.26347677938742</v>
      </c>
      <c r="AG29">
        <f t="shared" si="2"/>
        <v>347.93403565078916</v>
      </c>
      <c r="AH29">
        <f t="shared" si="2"/>
        <v>755.59271423698715</v>
      </c>
      <c r="AI29">
        <f t="shared" si="2"/>
        <v>1587.6472902865692</v>
      </c>
      <c r="AJ29">
        <f t="shared" si="2"/>
        <v>2749.4272049281335</v>
      </c>
      <c r="AK29">
        <f t="shared" si="2"/>
        <v>6062.1630499872117</v>
      </c>
      <c r="AO29">
        <v>0.43933054393305437</v>
      </c>
      <c r="AP29">
        <v>86.724708000001556</v>
      </c>
      <c r="AW29">
        <v>0.28470715835140997</v>
      </c>
      <c r="AX29">
        <v>145.08568499982357</v>
      </c>
      <c r="AY29">
        <v>0.24165707710011508</v>
      </c>
      <c r="AZ29">
        <v>196.66612099995837</v>
      </c>
      <c r="BA29">
        <v>0.24813895781637718</v>
      </c>
      <c r="BB29">
        <v>299.6077519999817</v>
      </c>
      <c r="BC29">
        <v>0.22584530671943559</v>
      </c>
      <c r="BD29">
        <v>508.99751499993727</v>
      </c>
    </row>
    <row r="30" spans="2:56" x14ac:dyDescent="0.2">
      <c r="B30">
        <v>85</v>
      </c>
      <c r="C30">
        <v>1900000</v>
      </c>
      <c r="D30">
        <v>868.12111100000004</v>
      </c>
      <c r="E30">
        <v>-23250.792221</v>
      </c>
      <c r="F30">
        <v>111046.48621800001</v>
      </c>
      <c r="G30">
        <v>-0.76583100000000004</v>
      </c>
      <c r="I30">
        <f t="shared" si="3"/>
        <v>849.3303673666851</v>
      </c>
      <c r="J30">
        <f t="shared" si="4"/>
        <v>0.35564853556485354</v>
      </c>
      <c r="K30">
        <f t="shared" si="5"/>
        <v>1.0104256192019756</v>
      </c>
      <c r="L30">
        <f t="shared" si="6"/>
        <v>54.843580000000657</v>
      </c>
      <c r="M30">
        <f t="shared" si="11"/>
        <v>-3.9594555180003228</v>
      </c>
      <c r="O30">
        <v>170</v>
      </c>
      <c r="P30">
        <v>1900000</v>
      </c>
      <c r="Q30">
        <v>868.17090399999995</v>
      </c>
      <c r="R30">
        <v>-69870.983611999996</v>
      </c>
      <c r="S30">
        <v>322372.48324899998</v>
      </c>
      <c r="T30">
        <v>-0.27416200000000002</v>
      </c>
      <c r="V30">
        <f t="shared" si="13"/>
        <v>301.72796530999767</v>
      </c>
      <c r="W30">
        <f t="shared" si="14"/>
        <v>0.47752808988764045</v>
      </c>
      <c r="X30">
        <f t="shared" si="15"/>
        <v>1.0111182592650583</v>
      </c>
      <c r="Y30">
        <f t="shared" si="16"/>
        <v>144.64309399999911</v>
      </c>
      <c r="Z30">
        <f t="shared" si="12"/>
        <v>-3.0680049179994966</v>
      </c>
      <c r="AB30">
        <v>0.55000000000000004</v>
      </c>
      <c r="AC30">
        <f t="shared" si="1"/>
        <v>139.26597500000003</v>
      </c>
      <c r="AD30">
        <f t="shared" si="2"/>
        <v>138.68740600504941</v>
      </c>
      <c r="AE30">
        <f t="shared" si="2"/>
        <v>199.57894263003368</v>
      </c>
      <c r="AF30">
        <f t="shared" si="2"/>
        <v>283.94527495408664</v>
      </c>
      <c r="AG30">
        <f t="shared" si="2"/>
        <v>391.78640297720887</v>
      </c>
      <c r="AH30">
        <f t="shared" si="2"/>
        <v>856.15856124098832</v>
      </c>
      <c r="AI30">
        <f t="shared" si="2"/>
        <v>1803.9685787129922</v>
      </c>
      <c r="AJ30">
        <f t="shared" si="2"/>
        <v>3127.3753273700986</v>
      </c>
      <c r="AK30">
        <f t="shared" si="2"/>
        <v>6900.9790182396218</v>
      </c>
      <c r="AO30">
        <v>0.46025104602510458</v>
      </c>
      <c r="AP30">
        <v>95.702062000000296</v>
      </c>
      <c r="AW30">
        <v>0.29826464208242948</v>
      </c>
      <c r="AX30">
        <v>191.25634199986234</v>
      </c>
      <c r="AY30">
        <v>0.25316455696202533</v>
      </c>
      <c r="AZ30">
        <v>217.65976800001226</v>
      </c>
      <c r="BA30">
        <v>0.25995509866477606</v>
      </c>
      <c r="BB30">
        <v>328.57735199993476</v>
      </c>
      <c r="BC30">
        <v>0.23659984513464682</v>
      </c>
      <c r="BD30">
        <v>600.70672599994577</v>
      </c>
    </row>
    <row r="31" spans="2:56" x14ac:dyDescent="0.2">
      <c r="B31">
        <v>90</v>
      </c>
      <c r="C31">
        <v>2000000</v>
      </c>
      <c r="D31">
        <v>868.31001500000002</v>
      </c>
      <c r="E31">
        <v>-23247.107742</v>
      </c>
      <c r="F31">
        <v>111265.877066</v>
      </c>
      <c r="G31">
        <v>-0.68038500000000002</v>
      </c>
      <c r="I31">
        <f t="shared" si="3"/>
        <v>853.01484636668465</v>
      </c>
      <c r="J31">
        <f t="shared" si="4"/>
        <v>0.37656903765690375</v>
      </c>
      <c r="K31">
        <f t="shared" si="5"/>
        <v>1.0124218834782037</v>
      </c>
      <c r="L31">
        <f t="shared" si="6"/>
        <v>58.528059000000212</v>
      </c>
      <c r="M31">
        <f t="shared" si="11"/>
        <v>-4.8859905180004715</v>
      </c>
      <c r="O31">
        <v>180</v>
      </c>
      <c r="P31">
        <v>2000000</v>
      </c>
      <c r="Q31">
        <v>868.12500899999998</v>
      </c>
      <c r="R31">
        <v>-69860.970721000005</v>
      </c>
      <c r="S31">
        <v>322772.14194900001</v>
      </c>
      <c r="T31">
        <v>-0.30861100000000002</v>
      </c>
      <c r="V31">
        <f t="shared" si="13"/>
        <v>311.74085630998889</v>
      </c>
      <c r="W31">
        <f t="shared" si="14"/>
        <v>0.5056179775280899</v>
      </c>
      <c r="X31">
        <f t="shared" si="15"/>
        <v>1.012371785015679</v>
      </c>
      <c r="Y31">
        <f t="shared" si="16"/>
        <v>154.65598499999032</v>
      </c>
      <c r="Z31">
        <f t="shared" si="12"/>
        <v>-4.621597218001261</v>
      </c>
      <c r="AB31">
        <v>0.57499999999999996</v>
      </c>
      <c r="AC31">
        <f t="shared" si="1"/>
        <v>152.92011874999994</v>
      </c>
      <c r="AD31">
        <f t="shared" si="2"/>
        <v>152.26486488547278</v>
      </c>
      <c r="AE31">
        <f t="shared" si="2"/>
        <v>221.22710627541329</v>
      </c>
      <c r="AF31">
        <f t="shared" si="2"/>
        <v>316.77554695194692</v>
      </c>
      <c r="AG31">
        <f t="shared" si="2"/>
        <v>438.91018691507429</v>
      </c>
      <c r="AH31">
        <f t="shared" si="2"/>
        <v>964.83130252401543</v>
      </c>
      <c r="AI31">
        <f t="shared" si="2"/>
        <v>2038.2662466815768</v>
      </c>
      <c r="AJ31">
        <f t="shared" si="2"/>
        <v>3537.0803794246317</v>
      </c>
      <c r="AK31">
        <f t="shared" si="2"/>
        <v>7810.8462106672232</v>
      </c>
      <c r="AO31">
        <v>0.48117154811715479</v>
      </c>
      <c r="AP31">
        <v>110.82049700000061</v>
      </c>
      <c r="AW31">
        <v>0.31182212581344904</v>
      </c>
      <c r="AX31">
        <v>216.50050999992527</v>
      </c>
      <c r="AY31">
        <v>0.26467203682393559</v>
      </c>
      <c r="AZ31">
        <v>242.72358500002883</v>
      </c>
      <c r="BA31">
        <v>0.271771239513175</v>
      </c>
      <c r="BB31">
        <v>399.10140700009651</v>
      </c>
      <c r="BC31">
        <v>0.24735438354985803</v>
      </c>
      <c r="BD31">
        <v>686.49548199994024</v>
      </c>
    </row>
    <row r="32" spans="2:56" x14ac:dyDescent="0.2">
      <c r="B32">
        <v>95</v>
      </c>
      <c r="C32">
        <v>2100000</v>
      </c>
      <c r="D32">
        <v>868.44046600000001</v>
      </c>
      <c r="E32">
        <v>-23235.965053</v>
      </c>
      <c r="F32">
        <v>111516.25030299999</v>
      </c>
      <c r="G32">
        <v>-0.77847999999999995</v>
      </c>
      <c r="I32">
        <f t="shared" ref="I32:I43" si="17">E32-(16000-B$11)/16000*E$12</f>
        <v>864.1575353666849</v>
      </c>
      <c r="J32">
        <f t="shared" ref="J32:J43" si="18">B32/B$11</f>
        <v>0.39748953974895396</v>
      </c>
      <c r="K32">
        <f t="shared" ref="K32:K43" si="19">F32/F$12</f>
        <v>1.0147000603178624</v>
      </c>
      <c r="L32">
        <f t="shared" ref="L32:L43" si="20">E32-E$13</f>
        <v>69.670748000000458</v>
      </c>
      <c r="M32">
        <f t="shared" si="11"/>
        <v>-3.3943485180003337</v>
      </c>
      <c r="AB32">
        <v>0.6</v>
      </c>
      <c r="AC32">
        <f t="shared" si="1"/>
        <v>167.21619999999999</v>
      </c>
      <c r="AD32">
        <f t="shared" si="2"/>
        <v>166.47801855091501</v>
      </c>
      <c r="AE32">
        <f t="shared" si="2"/>
        <v>244.16797970529478</v>
      </c>
      <c r="AF32">
        <f t="shared" si="2"/>
        <v>351.80883497488975</v>
      </c>
      <c r="AG32">
        <f t="shared" si="2"/>
        <v>489.40058435970059</v>
      </c>
      <c r="AH32">
        <f t="shared" si="2"/>
        <v>1081.8811972054248</v>
      </c>
      <c r="AI32">
        <f t="shared" si="2"/>
        <v>2291.1678652794058</v>
      </c>
      <c r="AJ32">
        <f t="shared" si="2"/>
        <v>3979.6688391968341</v>
      </c>
      <c r="AK32">
        <f t="shared" si="2"/>
        <v>8794.3137045620333</v>
      </c>
      <c r="AO32">
        <v>0.502092050209205</v>
      </c>
      <c r="AP32">
        <v>117.3451270000005</v>
      </c>
      <c r="AW32">
        <v>0.32537960954446854</v>
      </c>
      <c r="AX32">
        <v>200.27798099978827</v>
      </c>
      <c r="AY32">
        <v>0.27617951668584578</v>
      </c>
      <c r="AZ32">
        <v>270.75347399991006</v>
      </c>
      <c r="BA32">
        <v>0.28358738036157394</v>
      </c>
      <c r="BB32">
        <v>431.16377099999227</v>
      </c>
      <c r="BC32">
        <v>0.25810892196506924</v>
      </c>
      <c r="BD32">
        <v>819.12570799991954</v>
      </c>
    </row>
    <row r="33" spans="2:54" x14ac:dyDescent="0.2">
      <c r="B33">
        <v>100</v>
      </c>
      <c r="C33">
        <v>2200000</v>
      </c>
      <c r="D33">
        <v>868.418724</v>
      </c>
      <c r="E33">
        <v>-23228.293287</v>
      </c>
      <c r="F33">
        <v>111751.75541899999</v>
      </c>
      <c r="G33">
        <v>-0.74588900000000002</v>
      </c>
      <c r="I33">
        <f t="shared" si="17"/>
        <v>871.82930136668438</v>
      </c>
      <c r="J33">
        <f t="shared" si="18"/>
        <v>0.41841004184100417</v>
      </c>
      <c r="K33">
        <f t="shared" si="19"/>
        <v>1.0168429502981216</v>
      </c>
      <c r="L33">
        <f t="shared" si="20"/>
        <v>77.342513999999937</v>
      </c>
      <c r="M33">
        <f t="shared" si="11"/>
        <v>-4.0885331180004867</v>
      </c>
      <c r="O33" t="s">
        <v>35</v>
      </c>
      <c r="Q33" t="s">
        <v>36</v>
      </c>
      <c r="S33" t="s">
        <v>41</v>
      </c>
      <c r="AO33">
        <v>0.52301255230125521</v>
      </c>
      <c r="AP33">
        <v>127.58079500000167</v>
      </c>
      <c r="AW33">
        <v>0.33893709327548804</v>
      </c>
      <c r="AX33">
        <v>240.40197899984196</v>
      </c>
      <c r="AY33">
        <v>0.28768699654775604</v>
      </c>
      <c r="AZ33">
        <v>319.97407700004987</v>
      </c>
      <c r="BA33">
        <v>0.29540352120997282</v>
      </c>
      <c r="BB33">
        <v>509.37026200001128</v>
      </c>
    </row>
    <row r="34" spans="2:54" x14ac:dyDescent="0.2">
      <c r="B34">
        <v>105</v>
      </c>
      <c r="C34">
        <v>2300000</v>
      </c>
      <c r="D34">
        <v>868.325874</v>
      </c>
      <c r="E34">
        <v>-23218.911092999999</v>
      </c>
      <c r="F34">
        <v>112075.477681</v>
      </c>
      <c r="G34">
        <v>-0.91184200000000004</v>
      </c>
      <c r="I34">
        <f t="shared" si="17"/>
        <v>881.21149536668599</v>
      </c>
      <c r="J34">
        <f t="shared" si="18"/>
        <v>0.43933054393305437</v>
      </c>
      <c r="K34">
        <f t="shared" si="19"/>
        <v>1.0197885389265513</v>
      </c>
      <c r="L34">
        <f t="shared" si="20"/>
        <v>86.724708000001556</v>
      </c>
      <c r="M34">
        <f t="shared" si="11"/>
        <v>-3.7464475180000592</v>
      </c>
      <c r="O34">
        <v>541</v>
      </c>
      <c r="V34" t="s">
        <v>8</v>
      </c>
      <c r="W34" t="s">
        <v>39</v>
      </c>
      <c r="X34" t="s">
        <v>40</v>
      </c>
      <c r="Y34" t="s">
        <v>20</v>
      </c>
      <c r="AO34">
        <v>0.54393305439330542</v>
      </c>
      <c r="AP34">
        <v>141.25454600000012</v>
      </c>
      <c r="AW34">
        <v>0.3524945770065076</v>
      </c>
      <c r="AX34">
        <v>277.5607009998057</v>
      </c>
      <c r="AY34">
        <v>0.29919447640966629</v>
      </c>
      <c r="AZ34">
        <v>350.19411200005561</v>
      </c>
      <c r="BA34">
        <v>0.30721966205837176</v>
      </c>
      <c r="BB34">
        <v>583.37678100005724</v>
      </c>
    </row>
    <row r="35" spans="2:54" x14ac:dyDescent="0.2">
      <c r="B35">
        <v>110</v>
      </c>
      <c r="C35">
        <v>2400000</v>
      </c>
      <c r="D35">
        <v>868.29745300000002</v>
      </c>
      <c r="E35">
        <v>-23209.933739</v>
      </c>
      <c r="F35">
        <v>112296.570094</v>
      </c>
      <c r="G35">
        <v>-0.703793</v>
      </c>
      <c r="I35">
        <f t="shared" si="17"/>
        <v>890.18884936668474</v>
      </c>
      <c r="J35">
        <f t="shared" si="18"/>
        <v>0.46025104602510458</v>
      </c>
      <c r="K35">
        <f t="shared" si="19"/>
        <v>1.0218002859517368</v>
      </c>
      <c r="L35">
        <f t="shared" si="20"/>
        <v>95.702062000000296</v>
      </c>
      <c r="M35">
        <f t="shared" si="11"/>
        <v>-3.8274155180006346</v>
      </c>
      <c r="O35" t="s">
        <v>5</v>
      </c>
      <c r="P35">
        <v>100000</v>
      </c>
      <c r="Q35">
        <v>867.55269099999998</v>
      </c>
      <c r="R35">
        <v>-71769.584839999996</v>
      </c>
      <c r="S35">
        <v>318827.67450299999</v>
      </c>
      <c r="T35">
        <v>-0.30180400000000002</v>
      </c>
      <c r="AB35" t="s">
        <v>17</v>
      </c>
      <c r="AC35" t="s">
        <v>59</v>
      </c>
      <c r="AD35" t="s">
        <v>3</v>
      </c>
      <c r="AE35" t="s">
        <v>60</v>
      </c>
      <c r="AO35">
        <v>0.56485355648535562</v>
      </c>
      <c r="AP35">
        <v>148.08635499999946</v>
      </c>
      <c r="AW35">
        <v>0.36605206073752711</v>
      </c>
      <c r="AX35">
        <v>307.80844999989495</v>
      </c>
      <c r="AY35">
        <v>0.31070195627157654</v>
      </c>
      <c r="AZ35">
        <v>371.63133200001903</v>
      </c>
      <c r="BA35">
        <v>0.31903580290677064</v>
      </c>
      <c r="BB35">
        <v>633.09402499999851</v>
      </c>
    </row>
    <row r="36" spans="2:54" x14ac:dyDescent="0.2">
      <c r="B36">
        <v>115</v>
      </c>
      <c r="C36">
        <v>2500000</v>
      </c>
      <c r="D36">
        <v>868.34991400000001</v>
      </c>
      <c r="E36">
        <v>-23194.815304</v>
      </c>
      <c r="F36">
        <v>112754.06084200001</v>
      </c>
      <c r="G36">
        <v>-0.75809199999999999</v>
      </c>
      <c r="I36">
        <f t="shared" si="17"/>
        <v>905.30728436668505</v>
      </c>
      <c r="J36">
        <f t="shared" si="18"/>
        <v>0.48117154811715479</v>
      </c>
      <c r="K36">
        <f t="shared" si="19"/>
        <v>1.0259630504665869</v>
      </c>
      <c r="L36">
        <f t="shared" si="20"/>
        <v>110.82049700000061</v>
      </c>
      <c r="M36">
        <f t="shared" si="11"/>
        <v>-2.599199318000319</v>
      </c>
      <c r="O36">
        <v>0</v>
      </c>
      <c r="P36">
        <v>200000</v>
      </c>
      <c r="Q36">
        <v>867.44062799999995</v>
      </c>
      <c r="R36">
        <v>-69156.268809000001</v>
      </c>
      <c r="S36">
        <v>318133.60577999998</v>
      </c>
      <c r="T36">
        <v>-0.193221</v>
      </c>
      <c r="V36">
        <f>R36-(16000-O$34)/16000*R$35</f>
        <v>186.60694359749323</v>
      </c>
      <c r="W36">
        <f>O36/O$34</f>
        <v>0</v>
      </c>
      <c r="X36">
        <f>S36/S$35</f>
        <v>0.99782305998347876</v>
      </c>
      <c r="Y36">
        <f>R36-R$36</f>
        <v>0</v>
      </c>
      <c r="AB36">
        <v>239</v>
      </c>
      <c r="AC36">
        <v>0.20920502092050208</v>
      </c>
      <c r="AD36">
        <v>15.078733999998803</v>
      </c>
      <c r="AE36">
        <f>3*3.4</f>
        <v>10.199999999999999</v>
      </c>
      <c r="AF36">
        <f t="shared" ref="AF36:AF41" si="21">AD36-$AD$36</f>
        <v>0</v>
      </c>
      <c r="AG36">
        <f t="shared" ref="AG36:AG40" si="22">AF36/$AF$41</f>
        <v>0</v>
      </c>
      <c r="AO36">
        <v>0.58577405857740583</v>
      </c>
      <c r="AP36">
        <v>158.10278200000175</v>
      </c>
      <c r="AW36">
        <v>0.37960954446854661</v>
      </c>
      <c r="AX36">
        <v>323.645859999815</v>
      </c>
      <c r="BA36">
        <v>0.33085194375516958</v>
      </c>
      <c r="BB36">
        <v>720.20630600000732</v>
      </c>
    </row>
    <row r="37" spans="2:54" x14ac:dyDescent="0.2">
      <c r="B37">
        <v>120</v>
      </c>
      <c r="C37">
        <v>2600000</v>
      </c>
      <c r="D37">
        <v>868.31540199999995</v>
      </c>
      <c r="E37">
        <v>-23188.290674</v>
      </c>
      <c r="F37">
        <v>112872.907202</v>
      </c>
      <c r="G37">
        <v>-0.74252899999999999</v>
      </c>
      <c r="I37">
        <f t="shared" si="17"/>
        <v>911.83191436668494</v>
      </c>
      <c r="J37">
        <f t="shared" si="18"/>
        <v>0.502092050209205</v>
      </c>
      <c r="K37">
        <f t="shared" si="19"/>
        <v>1.0270444480954786</v>
      </c>
      <c r="L37">
        <f t="shared" si="20"/>
        <v>117.3451270000005</v>
      </c>
      <c r="M37">
        <f t="shared" si="11"/>
        <v>-4.3179603180004049</v>
      </c>
      <c r="O37">
        <v>20</v>
      </c>
      <c r="P37">
        <v>300000</v>
      </c>
      <c r="Q37">
        <v>868.65407700000003</v>
      </c>
      <c r="R37">
        <v>-69154.104416000002</v>
      </c>
      <c r="S37">
        <v>317977.92901199998</v>
      </c>
      <c r="T37">
        <v>-0.25682100000000002</v>
      </c>
      <c r="V37">
        <f t="shared" ref="V37:V54" si="23">R37-(16000-O$34)/16000*R$35</f>
        <v>188.77133659749234</v>
      </c>
      <c r="W37">
        <f t="shared" ref="W37:W54" si="24">O37/O$34</f>
        <v>3.6968576709796676E-2</v>
      </c>
      <c r="X37">
        <f t="shared" ref="X37:X54" si="25">S37/S$35</f>
        <v>0.9973347812660095</v>
      </c>
      <c r="Y37">
        <f t="shared" ref="Y37:Y54" si="26">R37-R$36</f>
        <v>2.1643929999991087</v>
      </c>
      <c r="Z37">
        <f>((Y37-Y36)-(O37-O36)*$C$3)/(O37-O36)</f>
        <v>-5.5146666680004275</v>
      </c>
      <c r="AB37">
        <v>356</v>
      </c>
      <c r="AC37">
        <v>0.19662921348314608</v>
      </c>
      <c r="AD37">
        <v>11.641722999993362</v>
      </c>
      <c r="AE37">
        <f>3.5*3.4</f>
        <v>11.9</v>
      </c>
      <c r="AF37">
        <f t="shared" si="21"/>
        <v>-3.437011000005441</v>
      </c>
      <c r="AG37">
        <f t="shared" si="22"/>
        <v>-3.0704331938155804E-2</v>
      </c>
      <c r="AO37">
        <v>0.60669456066945604</v>
      </c>
      <c r="AP37">
        <v>170.45704100000148</v>
      </c>
      <c r="AW37">
        <v>0.39316702819956617</v>
      </c>
      <c r="AX37">
        <v>363.76938699977472</v>
      </c>
      <c r="BA37">
        <v>0.34266808460356846</v>
      </c>
      <c r="BB37">
        <v>797.90072100004181</v>
      </c>
    </row>
    <row r="38" spans="2:54" x14ac:dyDescent="0.2">
      <c r="B38">
        <v>125</v>
      </c>
      <c r="C38">
        <v>2700000</v>
      </c>
      <c r="D38">
        <v>868.39770999999996</v>
      </c>
      <c r="E38">
        <v>-23178.055005999999</v>
      </c>
      <c r="F38">
        <v>113089.135922</v>
      </c>
      <c r="G38">
        <v>-0.768065</v>
      </c>
      <c r="I38">
        <f t="shared" si="17"/>
        <v>922.06758236668611</v>
      </c>
      <c r="J38">
        <f t="shared" si="18"/>
        <v>0.52301255230125521</v>
      </c>
      <c r="K38">
        <f t="shared" si="19"/>
        <v>1.0290119397805946</v>
      </c>
      <c r="L38">
        <f t="shared" si="20"/>
        <v>127.58079500000167</v>
      </c>
      <c r="M38">
        <f t="shared" si="11"/>
        <v>-3.5757527180001487</v>
      </c>
      <c r="O38">
        <v>40</v>
      </c>
      <c r="P38">
        <v>400000</v>
      </c>
      <c r="Q38">
        <v>868.55479300000002</v>
      </c>
      <c r="R38">
        <v>-69151.642657000004</v>
      </c>
      <c r="S38">
        <v>318183.24952800001</v>
      </c>
      <c r="T38">
        <v>-0.21277099999999999</v>
      </c>
      <c r="V38">
        <f t="shared" si="23"/>
        <v>191.23309559749032</v>
      </c>
      <c r="W38">
        <f t="shared" si="24"/>
        <v>7.3937153419593352E-2</v>
      </c>
      <c r="X38">
        <f t="shared" si="25"/>
        <v>0.99797876713179146</v>
      </c>
      <c r="Y38">
        <f t="shared" si="26"/>
        <v>4.6261519999970915</v>
      </c>
      <c r="Z38">
        <f t="shared" ref="Z38:Z54" si="27">((Y38-Y37)-(O38-O37)*$C$3)/(O38-O37)</f>
        <v>-5.4997983680004836</v>
      </c>
      <c r="AB38">
        <v>541</v>
      </c>
      <c r="AC38">
        <v>0.20332717190388172</v>
      </c>
      <c r="AD38">
        <v>26.655985500001407</v>
      </c>
      <c r="AE38">
        <f>4*3.4</f>
        <v>13.6</v>
      </c>
      <c r="AF38">
        <f t="shared" si="21"/>
        <v>11.577251500002603</v>
      </c>
      <c r="AG38">
        <f t="shared" si="22"/>
        <v>0.10342468295476197</v>
      </c>
      <c r="AO38">
        <v>0.62761506276150625</v>
      </c>
      <c r="AP38">
        <v>176.61085499999899</v>
      </c>
      <c r="AW38">
        <v>0.40672451193058567</v>
      </c>
      <c r="AX38">
        <v>400.47082999977283</v>
      </c>
      <c r="BA38">
        <v>0.35448422545196739</v>
      </c>
      <c r="BB38">
        <v>892.83611200004816</v>
      </c>
    </row>
    <row r="39" spans="2:54" x14ac:dyDescent="0.2">
      <c r="B39">
        <v>130</v>
      </c>
      <c r="C39">
        <v>2800000</v>
      </c>
      <c r="D39">
        <v>868.06651699999998</v>
      </c>
      <c r="E39">
        <v>-23164.381255</v>
      </c>
      <c r="F39">
        <v>113444.97392999999</v>
      </c>
      <c r="G39">
        <v>-0.683728</v>
      </c>
      <c r="I39">
        <f t="shared" si="17"/>
        <v>935.74133336668456</v>
      </c>
      <c r="J39">
        <f t="shared" si="18"/>
        <v>0.54393305439330542</v>
      </c>
      <c r="K39">
        <f t="shared" si="19"/>
        <v>1.032249753527021</v>
      </c>
      <c r="L39">
        <f t="shared" si="20"/>
        <v>141.25454600000012</v>
      </c>
      <c r="M39">
        <f t="shared" si="11"/>
        <v>-2.8881361180006935</v>
      </c>
      <c r="O39">
        <v>60</v>
      </c>
      <c r="P39">
        <v>500000</v>
      </c>
      <c r="Q39">
        <v>868.57229199999995</v>
      </c>
      <c r="R39">
        <v>-69156.654152999996</v>
      </c>
      <c r="S39">
        <v>318325.43577600003</v>
      </c>
      <c r="T39">
        <v>-0.23643700000000001</v>
      </c>
      <c r="V39">
        <f t="shared" si="23"/>
        <v>186.22159959749843</v>
      </c>
      <c r="W39">
        <f t="shared" si="24"/>
        <v>0.11090573012939002</v>
      </c>
      <c r="X39">
        <f t="shared" si="25"/>
        <v>0.9984247329602649</v>
      </c>
      <c r="Y39">
        <f t="shared" si="26"/>
        <v>-0.38534399999480229</v>
      </c>
      <c r="Z39">
        <f t="shared" si="27"/>
        <v>-5.8734611179999776</v>
      </c>
      <c r="AB39">
        <v>774</v>
      </c>
      <c r="AC39">
        <v>0.20671834625322996</v>
      </c>
      <c r="AD39">
        <v>31.991754999995464</v>
      </c>
      <c r="AE39">
        <f>4.5*3.4</f>
        <v>15.299999999999999</v>
      </c>
      <c r="AF39">
        <f t="shared" si="21"/>
        <v>16.913020999996661</v>
      </c>
      <c r="AG39">
        <f t="shared" si="22"/>
        <v>0.15109146024265713</v>
      </c>
    </row>
    <row r="40" spans="2:54" x14ac:dyDescent="0.2">
      <c r="B40">
        <v>135</v>
      </c>
      <c r="C40">
        <v>2900000</v>
      </c>
      <c r="D40">
        <v>868.32340799999997</v>
      </c>
      <c r="E40">
        <v>-23157.549446000001</v>
      </c>
      <c r="F40">
        <v>113745.352334</v>
      </c>
      <c r="G40">
        <v>-0.74147099999999999</v>
      </c>
      <c r="I40">
        <f t="shared" si="17"/>
        <v>942.5731423666839</v>
      </c>
      <c r="J40">
        <f t="shared" si="18"/>
        <v>0.56485355648535562</v>
      </c>
      <c r="K40">
        <f t="shared" si="19"/>
        <v>1.0349829335239167</v>
      </c>
      <c r="L40">
        <f t="shared" si="20"/>
        <v>148.08635499999946</v>
      </c>
      <c r="M40">
        <f t="shared" si="11"/>
        <v>-4.2565245180005151</v>
      </c>
      <c r="O40">
        <v>80</v>
      </c>
      <c r="P40">
        <v>600000</v>
      </c>
      <c r="Q40">
        <v>868.58914800000002</v>
      </c>
      <c r="R40">
        <v>-69141.783366999996</v>
      </c>
      <c r="S40">
        <v>318631.07770199998</v>
      </c>
      <c r="T40">
        <v>-0.24001500000000001</v>
      </c>
      <c r="V40">
        <f t="shared" si="23"/>
        <v>201.09238559749792</v>
      </c>
      <c r="W40">
        <f t="shared" si="24"/>
        <v>0.1478743068391867</v>
      </c>
      <c r="X40">
        <f t="shared" si="25"/>
        <v>0.99938337598420068</v>
      </c>
      <c r="Y40">
        <f t="shared" si="26"/>
        <v>14.485442000004696</v>
      </c>
      <c r="Z40">
        <f t="shared" si="27"/>
        <v>-4.8793470180004075</v>
      </c>
      <c r="AB40">
        <v>1844</v>
      </c>
      <c r="AC40">
        <v>0.20336225596529284</v>
      </c>
      <c r="AD40">
        <v>47.189791999990121</v>
      </c>
      <c r="AE40">
        <f>6*3.4</f>
        <v>20.399999999999999</v>
      </c>
      <c r="AF40">
        <f t="shared" si="21"/>
        <v>32.111057999991317</v>
      </c>
      <c r="AG40">
        <f t="shared" si="22"/>
        <v>0.2868622136256026</v>
      </c>
    </row>
    <row r="41" spans="2:54" x14ac:dyDescent="0.2">
      <c r="B41">
        <v>140</v>
      </c>
      <c r="C41">
        <v>3000000</v>
      </c>
      <c r="D41">
        <v>868.28292699999997</v>
      </c>
      <c r="E41">
        <v>-23147.533018999999</v>
      </c>
      <c r="F41">
        <v>114108.54736900001</v>
      </c>
      <c r="G41">
        <v>-0.72811599999999999</v>
      </c>
      <c r="I41">
        <f t="shared" si="17"/>
        <v>952.58956936668619</v>
      </c>
      <c r="J41">
        <f t="shared" si="18"/>
        <v>0.58577405857740583</v>
      </c>
      <c r="K41">
        <f t="shared" si="19"/>
        <v>1.0382876897627638</v>
      </c>
      <c r="L41">
        <f t="shared" si="20"/>
        <v>158.10278200000175</v>
      </c>
      <c r="M41">
        <f t="shared" si="11"/>
        <v>-3.6196009179999238</v>
      </c>
      <c r="O41">
        <v>100</v>
      </c>
      <c r="P41">
        <v>700000</v>
      </c>
      <c r="Q41">
        <v>868.65097600000001</v>
      </c>
      <c r="R41">
        <v>-69138.235291000005</v>
      </c>
      <c r="S41">
        <v>318917.13304699998</v>
      </c>
      <c r="T41">
        <v>-0.279472</v>
      </c>
      <c r="V41">
        <f t="shared" si="23"/>
        <v>204.64046159748978</v>
      </c>
      <c r="W41">
        <f t="shared" si="24"/>
        <v>0.18484288354898337</v>
      </c>
      <c r="X41">
        <f t="shared" si="25"/>
        <v>1.0002805858811956</v>
      </c>
      <c r="Y41">
        <f t="shared" si="26"/>
        <v>18.033517999996548</v>
      </c>
      <c r="Z41">
        <f t="shared" si="27"/>
        <v>-5.44548251800079</v>
      </c>
      <c r="AB41">
        <v>4345</v>
      </c>
      <c r="AC41">
        <v>0.20138089758342922</v>
      </c>
      <c r="AD41">
        <v>127.01769450004213</v>
      </c>
      <c r="AE41">
        <v>27.2</v>
      </c>
      <c r="AF41">
        <f t="shared" si="21"/>
        <v>111.93896050004332</v>
      </c>
      <c r="AG41">
        <f>AF41/$AF$41</f>
        <v>1</v>
      </c>
    </row>
    <row r="42" spans="2:54" x14ac:dyDescent="0.2">
      <c r="B42">
        <v>145</v>
      </c>
      <c r="C42">
        <v>3100000</v>
      </c>
      <c r="D42">
        <v>868.13029300000005</v>
      </c>
      <c r="E42">
        <v>-23135.178759999999</v>
      </c>
      <c r="F42">
        <v>114567.36821499999</v>
      </c>
      <c r="G42">
        <v>-0.51641199999999998</v>
      </c>
      <c r="I42">
        <f t="shared" si="17"/>
        <v>964.94382836668592</v>
      </c>
      <c r="J42">
        <f t="shared" si="18"/>
        <v>0.60669456066945604</v>
      </c>
      <c r="K42">
        <f t="shared" si="19"/>
        <v>1.0424625570027066</v>
      </c>
      <c r="L42">
        <f t="shared" si="20"/>
        <v>170.45704100000148</v>
      </c>
      <c r="M42">
        <f t="shared" si="11"/>
        <v>-3.1520345180004368</v>
      </c>
      <c r="O42">
        <v>120</v>
      </c>
      <c r="P42">
        <v>800000</v>
      </c>
      <c r="Q42">
        <v>868.74557300000004</v>
      </c>
      <c r="R42">
        <v>-69120.990355999995</v>
      </c>
      <c r="S42">
        <v>319365.014012</v>
      </c>
      <c r="T42">
        <v>-0.136075</v>
      </c>
      <c r="V42">
        <f t="shared" si="23"/>
        <v>221.88539659749949</v>
      </c>
      <c r="W42">
        <f t="shared" si="24"/>
        <v>0.22181146025878004</v>
      </c>
      <c r="X42">
        <f t="shared" si="25"/>
        <v>1.0016853603120797</v>
      </c>
      <c r="Y42">
        <f t="shared" si="26"/>
        <v>35.278453000006266</v>
      </c>
      <c r="Z42">
        <f t="shared" si="27"/>
        <v>-4.7606395679998972</v>
      </c>
    </row>
    <row r="43" spans="2:54" x14ac:dyDescent="0.2">
      <c r="B43">
        <v>150</v>
      </c>
      <c r="C43">
        <v>3200000</v>
      </c>
      <c r="D43">
        <v>868.38498700000002</v>
      </c>
      <c r="E43">
        <v>-23129.024946000001</v>
      </c>
      <c r="F43">
        <v>114918.840175</v>
      </c>
      <c r="G43">
        <v>-0.57534300000000005</v>
      </c>
      <c r="I43">
        <f t="shared" si="17"/>
        <v>971.09764236668343</v>
      </c>
      <c r="J43">
        <f t="shared" si="18"/>
        <v>0.62761506276150625</v>
      </c>
      <c r="K43">
        <f t="shared" si="19"/>
        <v>1.0456606435420499</v>
      </c>
      <c r="L43">
        <f t="shared" si="20"/>
        <v>176.61085499999899</v>
      </c>
      <c r="M43">
        <f t="shared" si="11"/>
        <v>-4.3921235180008811</v>
      </c>
      <c r="O43">
        <v>140</v>
      </c>
      <c r="P43">
        <v>900000</v>
      </c>
      <c r="Q43">
        <v>868.721767</v>
      </c>
      <c r="R43">
        <v>-69114.599390999996</v>
      </c>
      <c r="S43">
        <v>319748.07781500003</v>
      </c>
      <c r="T43">
        <v>-0.222464</v>
      </c>
      <c r="V43">
        <f t="shared" si="23"/>
        <v>228.27636159749818</v>
      </c>
      <c r="W43">
        <f t="shared" si="24"/>
        <v>0.25878003696857671</v>
      </c>
      <c r="X43">
        <f t="shared" si="25"/>
        <v>1.0028868363244652</v>
      </c>
      <c r="Y43">
        <f t="shared" si="26"/>
        <v>41.669418000004953</v>
      </c>
      <c r="Z43">
        <f t="shared" si="27"/>
        <v>-5.303338068000448</v>
      </c>
      <c r="AB43">
        <v>239</v>
      </c>
      <c r="AC43">
        <v>0.29288702928870292</v>
      </c>
      <c r="AD43">
        <v>36.342193000000407</v>
      </c>
      <c r="AE43">
        <f>3*3.4</f>
        <v>10.199999999999999</v>
      </c>
      <c r="AF43">
        <f t="shared" ref="AF43:AF48" si="28">AD43-$AD$43</f>
        <v>0</v>
      </c>
      <c r="AG43">
        <f t="shared" ref="AG43:AG47" si="29">AF43/$AF$48</f>
        <v>0</v>
      </c>
    </row>
    <row r="44" spans="2:54" x14ac:dyDescent="0.2">
      <c r="O44">
        <v>160</v>
      </c>
      <c r="P44">
        <v>1000000</v>
      </c>
      <c r="Q44">
        <v>868.59910500000001</v>
      </c>
      <c r="R44">
        <v>-69096.150804999997</v>
      </c>
      <c r="S44">
        <v>320255.29985900002</v>
      </c>
      <c r="T44">
        <v>-0.25504300000000002</v>
      </c>
      <c r="V44">
        <f t="shared" si="23"/>
        <v>246.72494759749679</v>
      </c>
      <c r="W44">
        <f t="shared" si="24"/>
        <v>0.29574861367837341</v>
      </c>
      <c r="X44">
        <f t="shared" si="25"/>
        <v>1.0044777334910637</v>
      </c>
      <c r="Y44">
        <f t="shared" si="26"/>
        <v>60.118004000003566</v>
      </c>
      <c r="Z44">
        <f t="shared" si="27"/>
        <v>-4.7004570180004519</v>
      </c>
      <c r="AB44">
        <v>356</v>
      </c>
      <c r="AC44">
        <v>0.3089887640449438</v>
      </c>
      <c r="AD44">
        <v>49.478071999998065</v>
      </c>
      <c r="AE44">
        <f>3.5*3.4</f>
        <v>11.9</v>
      </c>
      <c r="AF44">
        <f t="shared" si="28"/>
        <v>13.135878999997658</v>
      </c>
      <c r="AG44">
        <f t="shared" si="29"/>
        <v>4.1853747594881988E-2</v>
      </c>
    </row>
    <row r="45" spans="2:54" x14ac:dyDescent="0.2">
      <c r="B45" t="s">
        <v>35</v>
      </c>
      <c r="D45" t="s">
        <v>36</v>
      </c>
      <c r="F45" t="s">
        <v>48</v>
      </c>
      <c r="O45">
        <v>180</v>
      </c>
      <c r="P45">
        <v>1100000</v>
      </c>
      <c r="Q45">
        <v>868.63401399999998</v>
      </c>
      <c r="R45">
        <v>-69069.019509999998</v>
      </c>
      <c r="S45">
        <v>320841.74217400001</v>
      </c>
      <c r="T45">
        <v>-0.249973</v>
      </c>
      <c r="V45">
        <f t="shared" si="23"/>
        <v>273.85624259749602</v>
      </c>
      <c r="W45">
        <f t="shared" si="24"/>
        <v>0.33271719038817005</v>
      </c>
      <c r="X45">
        <f t="shared" si="25"/>
        <v>1.0063171042919647</v>
      </c>
      <c r="Y45">
        <f t="shared" si="26"/>
        <v>87.249299000002793</v>
      </c>
      <c r="Z45">
        <f t="shared" si="27"/>
        <v>-4.2663215680004214</v>
      </c>
      <c r="AB45">
        <v>541</v>
      </c>
      <c r="AC45">
        <v>0.29574861367837341</v>
      </c>
      <c r="AD45">
        <v>60.118004000003566</v>
      </c>
      <c r="AE45">
        <f>4*3.4</f>
        <v>13.6</v>
      </c>
      <c r="AF45">
        <f t="shared" si="28"/>
        <v>23.775811000003159</v>
      </c>
      <c r="AG45">
        <f t="shared" si="29"/>
        <v>7.5754868970544606E-2</v>
      </c>
    </row>
    <row r="46" spans="2:54" x14ac:dyDescent="0.2">
      <c r="B46">
        <v>774</v>
      </c>
      <c r="I46" t="s">
        <v>8</v>
      </c>
      <c r="J46" t="s">
        <v>39</v>
      </c>
      <c r="K46" t="s">
        <v>40</v>
      </c>
      <c r="L46" t="s">
        <v>20</v>
      </c>
      <c r="O46">
        <v>200</v>
      </c>
      <c r="P46">
        <v>1200000</v>
      </c>
      <c r="Q46">
        <v>868.53787899999998</v>
      </c>
      <c r="R46">
        <v>-69053.453022999995</v>
      </c>
      <c r="S46">
        <v>321447.08267700003</v>
      </c>
      <c r="T46">
        <v>-0.32605800000000001</v>
      </c>
      <c r="V46">
        <f t="shared" si="23"/>
        <v>289.42272959749971</v>
      </c>
      <c r="W46">
        <f t="shared" si="24"/>
        <v>0.36968576709796674</v>
      </c>
      <c r="X46">
        <f t="shared" si="25"/>
        <v>1.0082157490816419</v>
      </c>
      <c r="Y46">
        <f t="shared" si="26"/>
        <v>102.81578600000648</v>
      </c>
      <c r="Z46">
        <f t="shared" si="27"/>
        <v>-4.8445619680001979</v>
      </c>
      <c r="AB46">
        <v>774</v>
      </c>
      <c r="AC46">
        <v>0.29715762273901808</v>
      </c>
      <c r="AD46">
        <v>78.156693000004452</v>
      </c>
      <c r="AE46">
        <f>4.5*3.4</f>
        <v>15.299999999999999</v>
      </c>
      <c r="AF46">
        <f t="shared" si="28"/>
        <v>41.814500000004045</v>
      </c>
      <c r="AG46">
        <f t="shared" si="29"/>
        <v>0.1332300281394701</v>
      </c>
    </row>
    <row r="47" spans="2:54" x14ac:dyDescent="0.2">
      <c r="B47" t="s">
        <v>5</v>
      </c>
      <c r="C47">
        <v>100000</v>
      </c>
      <c r="D47">
        <v>867.55269099999998</v>
      </c>
      <c r="E47">
        <v>-71769.584839999996</v>
      </c>
      <c r="F47">
        <v>318827.67450299999</v>
      </c>
      <c r="G47">
        <v>-0.30180400000000002</v>
      </c>
      <c r="O47">
        <v>220</v>
      </c>
      <c r="P47">
        <v>1300000</v>
      </c>
      <c r="Q47">
        <v>868.53635599999996</v>
      </c>
      <c r="R47">
        <v>-68995.382362000004</v>
      </c>
      <c r="S47">
        <v>322368.15176400001</v>
      </c>
      <c r="T47">
        <v>-0.26778600000000002</v>
      </c>
      <c r="V47">
        <f t="shared" si="23"/>
        <v>347.49339059749036</v>
      </c>
      <c r="W47">
        <f t="shared" si="24"/>
        <v>0.40665434380776339</v>
      </c>
      <c r="X47">
        <f t="shared" si="25"/>
        <v>1.0111046736031275</v>
      </c>
      <c r="Y47">
        <f t="shared" si="26"/>
        <v>160.88644699999713</v>
      </c>
      <c r="Z47">
        <f t="shared" si="27"/>
        <v>-2.7193532680008503</v>
      </c>
      <c r="AB47">
        <v>1844</v>
      </c>
      <c r="AC47">
        <v>0.29826464208242948</v>
      </c>
      <c r="AD47">
        <v>191.25634199986234</v>
      </c>
      <c r="AE47">
        <f>6*3.4</f>
        <v>20.399999999999999</v>
      </c>
      <c r="AF47">
        <f t="shared" si="28"/>
        <v>154.91414899986194</v>
      </c>
      <c r="AG47">
        <f t="shared" si="29"/>
        <v>0.49358993723353556</v>
      </c>
    </row>
    <row r="48" spans="2:54" x14ac:dyDescent="0.2">
      <c r="B48">
        <v>0</v>
      </c>
      <c r="C48">
        <v>200000</v>
      </c>
      <c r="D48">
        <v>867.62308499999995</v>
      </c>
      <c r="E48">
        <v>-68056.680380999998</v>
      </c>
      <c r="F48">
        <v>317876.89848899998</v>
      </c>
      <c r="G48">
        <v>-0.216693</v>
      </c>
      <c r="I48">
        <f>E48-(16000-B$46)/16000*E$47</f>
        <v>241.05079236500023</v>
      </c>
      <c r="J48">
        <f>B48/B$46</f>
        <v>0</v>
      </c>
      <c r="K48">
        <f>F48/F$47</f>
        <v>0.99701789998160573</v>
      </c>
      <c r="L48">
        <f>E48-E$48</f>
        <v>0</v>
      </c>
      <c r="O48">
        <v>240</v>
      </c>
      <c r="P48">
        <v>1400000</v>
      </c>
      <c r="Q48">
        <v>868.59509500000001</v>
      </c>
      <c r="R48">
        <v>-68976.432130000001</v>
      </c>
      <c r="S48">
        <v>323110.18625899998</v>
      </c>
      <c r="T48">
        <v>-0.25615399999999999</v>
      </c>
      <c r="V48">
        <f t="shared" si="23"/>
        <v>366.44362259749323</v>
      </c>
      <c r="W48">
        <f t="shared" si="24"/>
        <v>0.44362292051756008</v>
      </c>
      <c r="X48">
        <f t="shared" si="25"/>
        <v>1.0134320578120319</v>
      </c>
      <c r="Y48">
        <f t="shared" si="26"/>
        <v>179.836679</v>
      </c>
      <c r="Z48">
        <f t="shared" si="27"/>
        <v>-4.6753747180002394</v>
      </c>
      <c r="AB48">
        <v>4345</v>
      </c>
      <c r="AC48">
        <v>0.29919447640966629</v>
      </c>
      <c r="AD48">
        <v>350.19411200005561</v>
      </c>
      <c r="AE48">
        <v>27.2</v>
      </c>
      <c r="AF48">
        <f t="shared" si="28"/>
        <v>313.8519190000552</v>
      </c>
      <c r="AG48">
        <f>AF48/$AF$48</f>
        <v>1</v>
      </c>
    </row>
    <row r="49" spans="2:33" x14ac:dyDescent="0.2">
      <c r="B49">
        <v>20</v>
      </c>
      <c r="C49">
        <v>300000</v>
      </c>
      <c r="D49">
        <v>868.79477699999995</v>
      </c>
      <c r="E49">
        <v>-68060.940862999996</v>
      </c>
      <c r="F49">
        <v>317701.98425099999</v>
      </c>
      <c r="G49">
        <v>-0.39738200000000001</v>
      </c>
      <c r="I49">
        <f t="shared" ref="I49:I65" si="30">E49-(16000-B$46)/16000*E$47</f>
        <v>236.79031036500237</v>
      </c>
      <c r="J49">
        <f t="shared" ref="J49:J65" si="31">B49/B$46</f>
        <v>2.5839793281653745E-2</v>
      </c>
      <c r="K49">
        <f t="shared" ref="K49:K65" si="32">F49/F$47</f>
        <v>0.99646928312056104</v>
      </c>
      <c r="L49">
        <f t="shared" ref="L49:L65" si="33">E49-E$48</f>
        <v>-4.2604819999978645</v>
      </c>
      <c r="M49">
        <f>((L49-L48)-(B49-B48)*$C$3)/(B49-B48)</f>
        <v>-5.8359104180002763</v>
      </c>
      <c r="O49">
        <v>260</v>
      </c>
      <c r="P49">
        <v>1500000</v>
      </c>
      <c r="Q49">
        <v>868.72444299999995</v>
      </c>
      <c r="R49">
        <v>-68941.243585999997</v>
      </c>
      <c r="S49">
        <v>324098.58387799998</v>
      </c>
      <c r="T49">
        <v>-0.22517999999999999</v>
      </c>
      <c r="V49">
        <f t="shared" si="23"/>
        <v>401.63216659749742</v>
      </c>
      <c r="W49">
        <f t="shared" si="24"/>
        <v>0.48059149722735672</v>
      </c>
      <c r="X49">
        <f t="shared" si="25"/>
        <v>1.0165321576403821</v>
      </c>
      <c r="Y49">
        <f t="shared" si="26"/>
        <v>215.02522300000419</v>
      </c>
      <c r="Z49">
        <f t="shared" si="27"/>
        <v>-3.8634591180001734</v>
      </c>
    </row>
    <row r="50" spans="2:33" x14ac:dyDescent="0.2">
      <c r="B50">
        <v>40</v>
      </c>
      <c r="C50">
        <v>400000</v>
      </c>
      <c r="D50">
        <v>868.65794700000004</v>
      </c>
      <c r="E50">
        <v>-68057.777488000007</v>
      </c>
      <c r="F50">
        <v>317741.69354200002</v>
      </c>
      <c r="G50">
        <v>-0.23366000000000001</v>
      </c>
      <c r="I50">
        <f t="shared" si="30"/>
        <v>239.95368536499154</v>
      </c>
      <c r="J50">
        <f t="shared" si="31"/>
        <v>5.1679586563307491E-2</v>
      </c>
      <c r="K50">
        <f t="shared" si="32"/>
        <v>0.99659383093800491</v>
      </c>
      <c r="L50">
        <f t="shared" si="33"/>
        <v>-1.0971070000086911</v>
      </c>
      <c r="M50">
        <f t="shared" ref="M50:M65" si="34">((L50-L49)-(B50-B49)*$C$3)/(B50-B49)</f>
        <v>-5.4647175680009239</v>
      </c>
      <c r="O50">
        <v>280</v>
      </c>
      <c r="P50">
        <v>1600000</v>
      </c>
      <c r="Q50">
        <v>868.67133200000001</v>
      </c>
      <c r="R50">
        <v>-68901.221053000001</v>
      </c>
      <c r="S50">
        <v>325023.95094399998</v>
      </c>
      <c r="T50">
        <v>-0.25690800000000003</v>
      </c>
      <c r="V50">
        <f t="shared" si="23"/>
        <v>441.65469959749316</v>
      </c>
      <c r="W50">
        <f t="shared" si="24"/>
        <v>0.51756007393715342</v>
      </c>
      <c r="X50">
        <f t="shared" si="25"/>
        <v>1.019434562732545</v>
      </c>
      <c r="Y50">
        <f t="shared" si="26"/>
        <v>255.04775599999994</v>
      </c>
      <c r="Z50">
        <f t="shared" si="27"/>
        <v>-3.6217596680005952</v>
      </c>
      <c r="AB50">
        <v>239</v>
      </c>
      <c r="AC50">
        <v>0.39748953974895396</v>
      </c>
      <c r="AD50">
        <v>69.670748000000458</v>
      </c>
      <c r="AE50">
        <f>3*3.4</f>
        <v>10.199999999999999</v>
      </c>
      <c r="AF50">
        <f>AD50-$AD$50</f>
        <v>0</v>
      </c>
      <c r="AG50">
        <f>AF50/$AF$54</f>
        <v>0</v>
      </c>
    </row>
    <row r="51" spans="2:33" x14ac:dyDescent="0.2">
      <c r="B51">
        <v>60</v>
      </c>
      <c r="C51">
        <v>500000</v>
      </c>
      <c r="D51">
        <v>868.54375700000003</v>
      </c>
      <c r="E51">
        <v>-68058.446486999994</v>
      </c>
      <c r="F51">
        <v>317811.08750099997</v>
      </c>
      <c r="G51">
        <v>-0.242261</v>
      </c>
      <c r="I51">
        <f t="shared" si="30"/>
        <v>239.28468636500475</v>
      </c>
      <c r="J51">
        <f t="shared" si="31"/>
        <v>7.7519379844961239E-2</v>
      </c>
      <c r="K51">
        <f t="shared" si="32"/>
        <v>0.99681148443721301</v>
      </c>
      <c r="L51">
        <f t="shared" si="33"/>
        <v>-1.7661059999954887</v>
      </c>
      <c r="M51">
        <f t="shared" si="34"/>
        <v>-5.6563362679997224</v>
      </c>
      <c r="O51">
        <v>300</v>
      </c>
      <c r="P51">
        <v>1700000</v>
      </c>
      <c r="Q51">
        <v>868.76633800000002</v>
      </c>
      <c r="R51">
        <v>-68861.606559000007</v>
      </c>
      <c r="S51">
        <v>326332.60158299998</v>
      </c>
      <c r="T51">
        <v>-0.29298600000000002</v>
      </c>
      <c r="V51">
        <f t="shared" si="23"/>
        <v>481.26919359748717</v>
      </c>
      <c r="W51">
        <f t="shared" si="24"/>
        <v>0.55452865064695012</v>
      </c>
      <c r="X51">
        <f t="shared" si="25"/>
        <v>1.0235391331436299</v>
      </c>
      <c r="Y51">
        <f t="shared" si="26"/>
        <v>294.66224999999395</v>
      </c>
      <c r="Z51">
        <f t="shared" si="27"/>
        <v>-3.6421616180006824</v>
      </c>
      <c r="AB51">
        <v>356</v>
      </c>
      <c r="AC51">
        <v>0.39325842696629215</v>
      </c>
      <c r="AD51">
        <v>84.07638099999167</v>
      </c>
      <c r="AE51">
        <f>3.5*3.4</f>
        <v>11.9</v>
      </c>
      <c r="AF51">
        <f t="shared" ref="AF51:AF54" si="35">AD51-$AD$50</f>
        <v>14.405632999991212</v>
      </c>
      <c r="AG51">
        <f t="shared" ref="AG50:AG53" si="36">AF51/$AF$54</f>
        <v>4.3547851962144085E-2</v>
      </c>
    </row>
    <row r="52" spans="2:33" x14ac:dyDescent="0.2">
      <c r="B52">
        <v>80</v>
      </c>
      <c r="C52">
        <v>600000</v>
      </c>
      <c r="D52">
        <v>868.62868600000002</v>
      </c>
      <c r="E52">
        <v>-68049.457794000002</v>
      </c>
      <c r="F52">
        <v>318145.12823099998</v>
      </c>
      <c r="G52">
        <v>-0.43152299999999999</v>
      </c>
      <c r="I52">
        <f t="shared" si="30"/>
        <v>248.2733793649968</v>
      </c>
      <c r="J52">
        <f t="shared" si="31"/>
        <v>0.10335917312661498</v>
      </c>
      <c r="K52">
        <f t="shared" si="32"/>
        <v>0.997859200042581</v>
      </c>
      <c r="L52">
        <f t="shared" si="33"/>
        <v>7.2225869999965653</v>
      </c>
      <c r="M52">
        <f t="shared" si="34"/>
        <v>-5.17345166800078</v>
      </c>
      <c r="O52">
        <v>320</v>
      </c>
      <c r="P52">
        <v>1800000</v>
      </c>
      <c r="Q52">
        <v>868.53506500000003</v>
      </c>
      <c r="R52">
        <v>-68828.443259000007</v>
      </c>
      <c r="S52">
        <v>327504.21804499999</v>
      </c>
      <c r="T52">
        <v>-0.27547500000000003</v>
      </c>
      <c r="V52">
        <f t="shared" si="23"/>
        <v>514.43249359748734</v>
      </c>
      <c r="W52">
        <f t="shared" si="24"/>
        <v>0.59149722735674681</v>
      </c>
      <c r="X52">
        <f t="shared" si="25"/>
        <v>1.027213897148437</v>
      </c>
      <c r="Y52">
        <f t="shared" si="26"/>
        <v>327.82554999999411</v>
      </c>
      <c r="Z52">
        <f t="shared" si="27"/>
        <v>-3.9647213180003744</v>
      </c>
      <c r="AB52">
        <v>541</v>
      </c>
      <c r="AC52">
        <v>0.40665434380776339</v>
      </c>
      <c r="AD52">
        <v>160.88644699999713</v>
      </c>
      <c r="AE52">
        <f>4*3.4</f>
        <v>13.6</v>
      </c>
      <c r="AF52">
        <f t="shared" si="35"/>
        <v>91.215698999996675</v>
      </c>
      <c r="AG52">
        <f t="shared" si="36"/>
        <v>0.27574267348597403</v>
      </c>
    </row>
    <row r="53" spans="2:33" x14ac:dyDescent="0.2">
      <c r="B53">
        <v>100</v>
      </c>
      <c r="C53">
        <v>700000</v>
      </c>
      <c r="D53">
        <v>868.62962200000004</v>
      </c>
      <c r="E53">
        <v>-68045.153323000006</v>
      </c>
      <c r="F53">
        <v>318159.62924799998</v>
      </c>
      <c r="G53">
        <v>-0.58257999999999999</v>
      </c>
      <c r="I53">
        <f t="shared" si="30"/>
        <v>252.57785036499263</v>
      </c>
      <c r="J53">
        <f t="shared" si="31"/>
        <v>0.12919896640826872</v>
      </c>
      <c r="K53">
        <f t="shared" si="32"/>
        <v>0.99790468234590557</v>
      </c>
      <c r="L53">
        <f t="shared" si="33"/>
        <v>11.527057999992394</v>
      </c>
      <c r="M53">
        <f t="shared" si="34"/>
        <v>-5.4076627680005913</v>
      </c>
      <c r="O53">
        <v>340</v>
      </c>
      <c r="P53">
        <v>1900000</v>
      </c>
      <c r="Q53">
        <v>868.61129300000005</v>
      </c>
      <c r="R53">
        <v>-68785.130439</v>
      </c>
      <c r="S53">
        <v>328549.46545199997</v>
      </c>
      <c r="T53">
        <v>-0.265677</v>
      </c>
      <c r="V53">
        <f t="shared" si="23"/>
        <v>557.7453135974938</v>
      </c>
      <c r="W53">
        <f t="shared" si="24"/>
        <v>0.6284658040665434</v>
      </c>
      <c r="X53">
        <f t="shared" si="25"/>
        <v>1.0304923058017303</v>
      </c>
      <c r="Y53">
        <f t="shared" si="26"/>
        <v>371.13837000000058</v>
      </c>
      <c r="Z53">
        <f t="shared" si="27"/>
        <v>-3.4572453180000595</v>
      </c>
      <c r="AB53">
        <v>774</v>
      </c>
      <c r="AC53">
        <v>0.40051679586563305</v>
      </c>
      <c r="AD53">
        <v>169.00254199999472</v>
      </c>
      <c r="AE53">
        <f>4.5*3.4</f>
        <v>15.299999999999999</v>
      </c>
      <c r="AF53">
        <f t="shared" si="35"/>
        <v>99.331793999994261</v>
      </c>
      <c r="AG53">
        <f t="shared" si="36"/>
        <v>0.30027741649732304</v>
      </c>
    </row>
    <row r="54" spans="2:33" x14ac:dyDescent="0.2">
      <c r="B54">
        <v>120</v>
      </c>
      <c r="C54">
        <v>800000</v>
      </c>
      <c r="D54">
        <v>868.59624199999996</v>
      </c>
      <c r="E54">
        <v>-68039.199126000007</v>
      </c>
      <c r="F54">
        <v>318592.53246900003</v>
      </c>
      <c r="G54">
        <v>-0.45684999999999998</v>
      </c>
      <c r="I54">
        <f t="shared" si="30"/>
        <v>258.53204736499174</v>
      </c>
      <c r="J54">
        <f t="shared" si="31"/>
        <v>0.15503875968992248</v>
      </c>
      <c r="K54">
        <f t="shared" si="32"/>
        <v>0.99926247922371703</v>
      </c>
      <c r="L54">
        <f t="shared" si="33"/>
        <v>17.481254999991506</v>
      </c>
      <c r="M54">
        <f t="shared" si="34"/>
        <v>-5.3251764680004268</v>
      </c>
      <c r="O54">
        <v>360</v>
      </c>
      <c r="P54">
        <v>2000000</v>
      </c>
      <c r="Q54">
        <v>868.63480000000004</v>
      </c>
      <c r="R54">
        <v>-68737.658194000003</v>
      </c>
      <c r="S54">
        <v>329862.71592500003</v>
      </c>
      <c r="T54">
        <v>-0.35974099999999998</v>
      </c>
      <c r="V54">
        <f t="shared" si="23"/>
        <v>605.21755859749101</v>
      </c>
      <c r="W54">
        <f t="shared" si="24"/>
        <v>0.6654343807763401</v>
      </c>
      <c r="X54">
        <f t="shared" si="25"/>
        <v>1.0346113035488587</v>
      </c>
      <c r="Y54">
        <f t="shared" si="26"/>
        <v>418.61061499999778</v>
      </c>
      <c r="Z54">
        <f t="shared" si="27"/>
        <v>-3.2492740680005228</v>
      </c>
      <c r="AB54">
        <v>1844</v>
      </c>
      <c r="AC54">
        <v>0.40672451193058567</v>
      </c>
      <c r="AD54">
        <v>400.47082999977283</v>
      </c>
      <c r="AE54">
        <f>6*3.4</f>
        <v>20.399999999999999</v>
      </c>
      <c r="AF54">
        <f>AD54-$AD$50</f>
        <v>330.80008199977237</v>
      </c>
      <c r="AG54">
        <f>AF54/$AF$54</f>
        <v>1</v>
      </c>
    </row>
    <row r="55" spans="2:33" x14ac:dyDescent="0.2">
      <c r="B55">
        <v>140</v>
      </c>
      <c r="C55">
        <v>900000</v>
      </c>
      <c r="D55">
        <v>868.72091</v>
      </c>
      <c r="E55">
        <v>-68033.982029999999</v>
      </c>
      <c r="F55">
        <v>318538.34846900002</v>
      </c>
      <c r="G55">
        <v>-0.53237100000000004</v>
      </c>
      <c r="I55">
        <f t="shared" si="30"/>
        <v>263.74914336499933</v>
      </c>
      <c r="J55">
        <f t="shared" si="31"/>
        <v>0.18087855297157623</v>
      </c>
      <c r="K55">
        <f t="shared" si="32"/>
        <v>0.99909253161774314</v>
      </c>
      <c r="L55">
        <f t="shared" si="33"/>
        <v>22.698350999999093</v>
      </c>
      <c r="M55">
        <f t="shared" si="34"/>
        <v>-5.3620315180000038</v>
      </c>
    </row>
    <row r="56" spans="2:33" x14ac:dyDescent="0.2">
      <c r="B56">
        <v>160</v>
      </c>
      <c r="C56">
        <v>1000000</v>
      </c>
      <c r="D56">
        <v>868.53017499999999</v>
      </c>
      <c r="E56">
        <v>-68024.688626000003</v>
      </c>
      <c r="F56">
        <v>319175.39389499999</v>
      </c>
      <c r="G56">
        <v>-0.30977100000000002</v>
      </c>
      <c r="I56">
        <f t="shared" si="30"/>
        <v>273.0425473649957</v>
      </c>
      <c r="J56">
        <f t="shared" si="31"/>
        <v>0.20671834625322996</v>
      </c>
      <c r="K56">
        <f t="shared" si="32"/>
        <v>1.0010906185999757</v>
      </c>
      <c r="L56">
        <f t="shared" si="33"/>
        <v>31.991754999995464</v>
      </c>
      <c r="M56">
        <f t="shared" si="34"/>
        <v>-5.1582161180005643</v>
      </c>
      <c r="O56" t="s">
        <v>35</v>
      </c>
      <c r="Q56" t="s">
        <v>36</v>
      </c>
      <c r="S56" t="s">
        <v>57</v>
      </c>
      <c r="AB56">
        <v>0.01</v>
      </c>
      <c r="AC56">
        <v>0</v>
      </c>
      <c r="AF56">
        <v>0.01</v>
      </c>
    </row>
    <row r="57" spans="2:33" x14ac:dyDescent="0.2">
      <c r="B57">
        <v>180</v>
      </c>
      <c r="C57">
        <v>1100000</v>
      </c>
      <c r="D57">
        <v>868.46275300000002</v>
      </c>
      <c r="E57">
        <v>-68022.311375000005</v>
      </c>
      <c r="F57">
        <v>319402.42372399999</v>
      </c>
      <c r="G57">
        <v>-0.20019799999999999</v>
      </c>
      <c r="I57">
        <f t="shared" si="30"/>
        <v>275.41979836499377</v>
      </c>
      <c r="J57">
        <f t="shared" si="31"/>
        <v>0.23255813953488372</v>
      </c>
      <c r="K57">
        <f t="shared" si="32"/>
        <v>1.0018026955216355</v>
      </c>
      <c r="L57">
        <f t="shared" si="33"/>
        <v>34.369005999993533</v>
      </c>
      <c r="M57">
        <f t="shared" si="34"/>
        <v>-5.5040237680004793</v>
      </c>
      <c r="O57">
        <v>1844</v>
      </c>
      <c r="V57" t="s">
        <v>8</v>
      </c>
      <c r="W57" t="s">
        <v>39</v>
      </c>
      <c r="X57" t="s">
        <v>40</v>
      </c>
      <c r="Y57" t="s">
        <v>20</v>
      </c>
      <c r="AC57">
        <v>0.05</v>
      </c>
      <c r="AF57">
        <v>0.01</v>
      </c>
    </row>
    <row r="58" spans="2:33" x14ac:dyDescent="0.2">
      <c r="B58">
        <v>200</v>
      </c>
      <c r="C58">
        <v>1200000</v>
      </c>
      <c r="D58">
        <v>869.13313300000004</v>
      </c>
      <c r="E58">
        <v>-67999.297967999999</v>
      </c>
      <c r="F58">
        <v>320072.50255799998</v>
      </c>
      <c r="G58">
        <v>-1.031277</v>
      </c>
      <c r="I58">
        <f t="shared" si="30"/>
        <v>298.43320536499959</v>
      </c>
      <c r="J58">
        <f t="shared" si="31"/>
        <v>0.25839793281653745</v>
      </c>
      <c r="K58">
        <f t="shared" si="32"/>
        <v>1.0039043914771215</v>
      </c>
      <c r="L58">
        <f t="shared" si="33"/>
        <v>57.38241299999936</v>
      </c>
      <c r="M58">
        <f t="shared" si="34"/>
        <v>-4.472215968000091</v>
      </c>
      <c r="O58" t="s">
        <v>5</v>
      </c>
      <c r="P58">
        <v>100000</v>
      </c>
      <c r="Q58">
        <v>867.51847999999995</v>
      </c>
      <c r="R58">
        <v>-1122274.122925</v>
      </c>
      <c r="S58">
        <v>4978550.2511830004</v>
      </c>
      <c r="T58">
        <v>-9.9629999999999996E-3</v>
      </c>
      <c r="AC58">
        <v>0.1</v>
      </c>
      <c r="AF58">
        <v>0.01</v>
      </c>
    </row>
    <row r="59" spans="2:33" x14ac:dyDescent="0.2">
      <c r="B59">
        <v>220</v>
      </c>
      <c r="C59">
        <v>1300000</v>
      </c>
      <c r="D59">
        <v>868.91973199999995</v>
      </c>
      <c r="E59">
        <v>-67990.969893999994</v>
      </c>
      <c r="F59">
        <v>320495.944563</v>
      </c>
      <c r="G59">
        <v>-0.771675</v>
      </c>
      <c r="I59">
        <f t="shared" si="30"/>
        <v>306.76127936500416</v>
      </c>
      <c r="J59">
        <f t="shared" si="31"/>
        <v>0.2842377260981912</v>
      </c>
      <c r="K59">
        <f t="shared" si="32"/>
        <v>1.005232513340006</v>
      </c>
      <c r="L59">
        <f t="shared" si="33"/>
        <v>65.710487000003923</v>
      </c>
      <c r="M59">
        <f t="shared" si="34"/>
        <v>-5.2064826180001544</v>
      </c>
      <c r="O59">
        <v>0</v>
      </c>
      <c r="P59">
        <v>200000</v>
      </c>
      <c r="Q59">
        <v>867.51663499999995</v>
      </c>
      <c r="R59">
        <v>-1113501.7787279999</v>
      </c>
      <c r="S59">
        <v>4977318.4109810004</v>
      </c>
      <c r="T59">
        <v>-1.8204000000000001E-2</v>
      </c>
      <c r="V59">
        <f>R59-(250000-O$57)/250000*R$58</f>
        <v>494.45026630535722</v>
      </c>
      <c r="W59">
        <f>O59/O$57</f>
        <v>0</v>
      </c>
      <c r="X59">
        <f>S59/S$58</f>
        <v>0.99975257049947275</v>
      </c>
      <c r="Y59">
        <f>R59-R$59</f>
        <v>0</v>
      </c>
      <c r="AB59">
        <f t="shared" ref="AB59:AB61" si="37">AC59-$AC$56</f>
        <v>0.20336225596529284</v>
      </c>
      <c r="AC59">
        <v>0.20336225596529284</v>
      </c>
      <c r="AF59">
        <v>32.111057999991317</v>
      </c>
      <c r="AG59">
        <v>0.01</v>
      </c>
    </row>
    <row r="60" spans="2:33" x14ac:dyDescent="0.2">
      <c r="B60">
        <v>240</v>
      </c>
      <c r="C60">
        <v>1400000</v>
      </c>
      <c r="D60">
        <v>869.067858</v>
      </c>
      <c r="E60">
        <v>-67966.077481999993</v>
      </c>
      <c r="F60">
        <v>320879.44491899997</v>
      </c>
      <c r="G60">
        <v>-0.44552799999999998</v>
      </c>
      <c r="I60">
        <f t="shared" si="30"/>
        <v>331.65369136500522</v>
      </c>
      <c r="J60">
        <f t="shared" si="31"/>
        <v>0.31007751937984496</v>
      </c>
      <c r="K60">
        <f t="shared" si="32"/>
        <v>1.0064353585967667</v>
      </c>
      <c r="L60">
        <f t="shared" si="33"/>
        <v>90.602899000004982</v>
      </c>
      <c r="M60">
        <f t="shared" si="34"/>
        <v>-4.3782657180003302</v>
      </c>
      <c r="O60">
        <v>25</v>
      </c>
      <c r="P60">
        <v>300000</v>
      </c>
      <c r="Q60">
        <v>867.59100699999999</v>
      </c>
      <c r="R60">
        <v>-1113490.2039389999</v>
      </c>
      <c r="S60">
        <v>4977078.084148</v>
      </c>
      <c r="T60">
        <v>-9.9629999999999996E-3</v>
      </c>
      <c r="V60">
        <f t="shared" ref="V60:V89" si="38">R60-(250000-O$57)/250000*R$58</f>
        <v>506.02505530533381</v>
      </c>
      <c r="W60">
        <f t="shared" ref="W60:W89" si="39">O60/O$57</f>
        <v>1.3557483731019523E-2</v>
      </c>
      <c r="X60">
        <f t="shared" ref="X60:X89" si="40">S60/S$58</f>
        <v>0.99970429804647432</v>
      </c>
      <c r="Y60">
        <f t="shared" ref="Y60:Y89" si="41">R60-R$59</f>
        <v>11.57478899997659</v>
      </c>
      <c r="Z60">
        <f>((Y60-Y59)-(O60-O59)*$C$3)/(O60-O59)</f>
        <v>-5.159894758001319</v>
      </c>
      <c r="AB60">
        <f t="shared" si="37"/>
        <v>0.29826464208242948</v>
      </c>
      <c r="AC60">
        <v>0.29826464208242948</v>
      </c>
      <c r="AF60">
        <v>154.91414899986194</v>
      </c>
      <c r="AG60">
        <f t="shared" ref="AG60:AG61" si="42">AF60-$AF$59</f>
        <v>122.80309099987062</v>
      </c>
    </row>
    <row r="61" spans="2:33" x14ac:dyDescent="0.2">
      <c r="B61">
        <v>260</v>
      </c>
      <c r="C61">
        <v>1500000</v>
      </c>
      <c r="D61">
        <v>869.00906399999997</v>
      </c>
      <c r="E61">
        <v>-67948.409289000003</v>
      </c>
      <c r="F61">
        <v>321530.90253600001</v>
      </c>
      <c r="G61">
        <v>-0.78503999999999996</v>
      </c>
      <c r="I61">
        <f t="shared" si="30"/>
        <v>349.32188436499564</v>
      </c>
      <c r="J61">
        <f t="shared" si="31"/>
        <v>0.33591731266149871</v>
      </c>
      <c r="K61">
        <f t="shared" si="32"/>
        <v>1.0084786492804112</v>
      </c>
      <c r="L61">
        <f t="shared" si="33"/>
        <v>108.27109199999541</v>
      </c>
      <c r="M61">
        <f t="shared" si="34"/>
        <v>-4.7394766680008615</v>
      </c>
      <c r="O61">
        <v>50</v>
      </c>
      <c r="P61">
        <v>400000</v>
      </c>
      <c r="Q61">
        <v>867.57944299999997</v>
      </c>
      <c r="R61">
        <v>-1113500.2644849999</v>
      </c>
      <c r="S61">
        <v>4977039.2065479998</v>
      </c>
      <c r="T61">
        <v>-3.0920000000000001E-3</v>
      </c>
      <c r="V61">
        <f t="shared" si="38"/>
        <v>495.96450930531137</v>
      </c>
      <c r="W61">
        <f t="shared" si="39"/>
        <v>2.7114967462039046E-2</v>
      </c>
      <c r="X61">
        <f t="shared" si="40"/>
        <v>0.99969648902616948</v>
      </c>
      <c r="Y61">
        <f t="shared" si="41"/>
        <v>1.5142429999541491</v>
      </c>
      <c r="Z61">
        <f t="shared" ref="Z61:Z89" si="43">((Y61-Y60)-(O61-O60)*$C$3)/(O61-O60)</f>
        <v>-6.0253081580012804</v>
      </c>
      <c r="AB61">
        <f t="shared" si="37"/>
        <v>0.40672451193058567</v>
      </c>
      <c r="AC61">
        <v>0.40672451193058567</v>
      </c>
      <c r="AF61">
        <v>330.80008199977237</v>
      </c>
      <c r="AG61">
        <f t="shared" si="42"/>
        <v>298.68902399978106</v>
      </c>
    </row>
    <row r="62" spans="2:33" x14ac:dyDescent="0.2">
      <c r="B62">
        <v>280</v>
      </c>
      <c r="C62">
        <v>1600000</v>
      </c>
      <c r="D62">
        <v>869.45761900000002</v>
      </c>
      <c r="E62">
        <v>-67925.231969</v>
      </c>
      <c r="F62">
        <v>322265.94142400002</v>
      </c>
      <c r="G62">
        <v>-1.207352</v>
      </c>
      <c r="I62">
        <f t="shared" si="30"/>
        <v>372.49920436499815</v>
      </c>
      <c r="J62">
        <f t="shared" si="31"/>
        <v>0.36175710594315247</v>
      </c>
      <c r="K62">
        <f t="shared" si="32"/>
        <v>1.0107840918338087</v>
      </c>
      <c r="L62">
        <f t="shared" si="33"/>
        <v>131.44841199999792</v>
      </c>
      <c r="M62">
        <f t="shared" si="34"/>
        <v>-4.4640203180002569</v>
      </c>
      <c r="O62">
        <v>75</v>
      </c>
      <c r="P62">
        <v>500000</v>
      </c>
      <c r="Q62">
        <v>867.61111400000004</v>
      </c>
      <c r="R62">
        <v>-1113491.2015460001</v>
      </c>
      <c r="S62">
        <v>4976932.0427940004</v>
      </c>
      <c r="T62">
        <v>-2.3970999999999999E-2</v>
      </c>
      <c r="V62">
        <f t="shared" si="38"/>
        <v>505.02744830516167</v>
      </c>
      <c r="W62">
        <f t="shared" si="39"/>
        <v>4.0672451193058567E-2</v>
      </c>
      <c r="X62">
        <f t="shared" si="40"/>
        <v>0.99967496393380473</v>
      </c>
      <c r="Y62">
        <f t="shared" si="41"/>
        <v>10.577181999804452</v>
      </c>
      <c r="Z62">
        <f t="shared" si="43"/>
        <v>-5.2603687580063703</v>
      </c>
    </row>
    <row r="63" spans="2:33" x14ac:dyDescent="0.2">
      <c r="B63">
        <v>300</v>
      </c>
      <c r="C63">
        <v>1700000</v>
      </c>
      <c r="D63">
        <v>868.58823800000005</v>
      </c>
      <c r="E63">
        <v>-67901.606880000007</v>
      </c>
      <c r="F63">
        <v>322980.019554</v>
      </c>
      <c r="G63">
        <v>-0.39847700000000003</v>
      </c>
      <c r="I63">
        <f t="shared" si="30"/>
        <v>396.1242933649919</v>
      </c>
      <c r="J63">
        <f t="shared" si="31"/>
        <v>0.38759689922480622</v>
      </c>
      <c r="K63">
        <f t="shared" si="32"/>
        <v>1.0130237911670399</v>
      </c>
      <c r="L63">
        <f t="shared" si="33"/>
        <v>155.07350099999167</v>
      </c>
      <c r="M63">
        <f t="shared" si="34"/>
        <v>-4.4416318680006954</v>
      </c>
      <c r="O63">
        <v>100</v>
      </c>
      <c r="P63">
        <v>600000</v>
      </c>
      <c r="Q63">
        <v>867.61344799999995</v>
      </c>
      <c r="R63">
        <v>-1113493.2324109999</v>
      </c>
      <c r="S63">
        <v>4977372.832045</v>
      </c>
      <c r="T63">
        <v>-1.1486E-2</v>
      </c>
      <c r="V63">
        <f t="shared" si="38"/>
        <v>502.99658330529928</v>
      </c>
      <c r="W63">
        <f t="shared" si="39"/>
        <v>5.4229934924078092E-2</v>
      </c>
      <c r="X63">
        <f t="shared" si="40"/>
        <v>0.99976350160617133</v>
      </c>
      <c r="Y63">
        <f t="shared" si="41"/>
        <v>8.5463169999420643</v>
      </c>
      <c r="Z63">
        <f t="shared" si="43"/>
        <v>-5.704120917994878</v>
      </c>
      <c r="AC63">
        <v>0.05</v>
      </c>
      <c r="AD63">
        <f>3784*AC63^2.7982</f>
        <v>0.86578288008876214</v>
      </c>
      <c r="AE63">
        <f>5000*AC63^3.25</f>
        <v>0.2955442528134925</v>
      </c>
      <c r="AF63">
        <f>3177.5*(AC63-0.1)^2+129.59*(AC63-0.1)-5.103</f>
        <v>-3.638749999999999</v>
      </c>
      <c r="AG63">
        <f>-47627*AC63^4 + 38371*AC63^3-6434.9*AC63^2+289.27*AC63</f>
        <v>2.8749562500000003</v>
      </c>
    </row>
    <row r="64" spans="2:33" x14ac:dyDescent="0.2">
      <c r="B64">
        <v>320</v>
      </c>
      <c r="C64">
        <v>1800000</v>
      </c>
      <c r="D64">
        <v>869.26560199999994</v>
      </c>
      <c r="E64">
        <v>-67873.748798000001</v>
      </c>
      <c r="F64">
        <v>323568.01571900002</v>
      </c>
      <c r="G64">
        <v>-0.56129399999999996</v>
      </c>
      <c r="I64">
        <f t="shared" si="30"/>
        <v>423.98237536499801</v>
      </c>
      <c r="J64">
        <f t="shared" si="31"/>
        <v>0.41343669250645992</v>
      </c>
      <c r="K64">
        <f t="shared" si="32"/>
        <v>1.0148680356038398</v>
      </c>
      <c r="L64">
        <f t="shared" si="33"/>
        <v>182.93158299999777</v>
      </c>
      <c r="M64">
        <f t="shared" si="34"/>
        <v>-4.2299822180000772</v>
      </c>
      <c r="O64">
        <v>125</v>
      </c>
      <c r="P64">
        <v>700000</v>
      </c>
      <c r="Q64">
        <v>867.56233799999995</v>
      </c>
      <c r="R64">
        <v>-1113487.621183</v>
      </c>
      <c r="S64">
        <v>4977453.9675279995</v>
      </c>
      <c r="T64">
        <v>-9.7660000000000004E-3</v>
      </c>
      <c r="V64">
        <f t="shared" si="38"/>
        <v>508.60781130520627</v>
      </c>
      <c r="W64">
        <f t="shared" si="39"/>
        <v>6.7787418655097617E-2</v>
      </c>
      <c r="X64">
        <f t="shared" si="40"/>
        <v>0.9997797986161252</v>
      </c>
      <c r="Y64">
        <f t="shared" si="41"/>
        <v>14.157544999849051</v>
      </c>
      <c r="Z64">
        <f t="shared" si="43"/>
        <v>-5.3984371980041033</v>
      </c>
      <c r="AC64">
        <v>0.1</v>
      </c>
      <c r="AD64">
        <f t="shared" ref="AD64:AD74" si="44">3784*AC64^2.7982</f>
        <v>6.0221438847403554</v>
      </c>
      <c r="AE64">
        <f t="shared" ref="AE64:AE74" si="45">5000*AC64^3.25</f>
        <v>2.8117066259517478</v>
      </c>
      <c r="AF64">
        <f>3177.5*(AC64-0.1)^2+129.59*(AC64-0.1)-5.103</f>
        <v>-5.1029999999999998</v>
      </c>
      <c r="AG64">
        <f t="shared" ref="AG64:AG74" si="46">-47627*AC64^4 + 38371*AC64^3-6434.9*AC64^2+289.27*AC64</f>
        <v>-1.8136999999999972</v>
      </c>
    </row>
    <row r="65" spans="2:33" x14ac:dyDescent="0.2">
      <c r="B65">
        <v>340</v>
      </c>
      <c r="C65">
        <v>1900000</v>
      </c>
      <c r="D65">
        <v>869.47719800000004</v>
      </c>
      <c r="E65">
        <v>-67849.783660000001</v>
      </c>
      <c r="F65">
        <v>324665.488052</v>
      </c>
      <c r="G65">
        <v>-1.33253</v>
      </c>
      <c r="I65">
        <f t="shared" si="30"/>
        <v>447.94751336499758</v>
      </c>
      <c r="J65">
        <f t="shared" si="31"/>
        <v>0.43927648578811368</v>
      </c>
      <c r="K65">
        <f t="shared" si="32"/>
        <v>1.0183102472459462</v>
      </c>
      <c r="L65">
        <f t="shared" si="33"/>
        <v>206.89672099999734</v>
      </c>
      <c r="M65">
        <f t="shared" si="34"/>
        <v>-4.4246294180004044</v>
      </c>
      <c r="O65">
        <v>150</v>
      </c>
      <c r="P65">
        <v>800000</v>
      </c>
      <c r="Q65">
        <v>867.60896400000001</v>
      </c>
      <c r="R65">
        <v>-1113503.417631</v>
      </c>
      <c r="S65">
        <v>4977266.0697250003</v>
      </c>
      <c r="T65">
        <v>-2.7924999999999998E-2</v>
      </c>
      <c r="V65">
        <f t="shared" si="38"/>
        <v>492.81136330519803</v>
      </c>
      <c r="W65">
        <f t="shared" si="39"/>
        <v>8.1344902386117135E-2</v>
      </c>
      <c r="X65">
        <f t="shared" si="40"/>
        <v>0.99974205714651676</v>
      </c>
      <c r="Y65">
        <f t="shared" si="41"/>
        <v>-1.6389030001591891</v>
      </c>
      <c r="Z65">
        <f t="shared" si="43"/>
        <v>-6.2547442380007121</v>
      </c>
      <c r="AC65">
        <v>0.15</v>
      </c>
      <c r="AD65">
        <f t="shared" si="44"/>
        <v>18.727926179528797</v>
      </c>
      <c r="AE65">
        <f t="shared" si="45"/>
        <v>10.501868991743066</v>
      </c>
      <c r="AF65">
        <f t="shared" ref="AF65:AF74" si="47">3177.5*(AC65-0.1)^2+129.59*(AC65-0.1)-5.103</f>
        <v>9.3202499999999961</v>
      </c>
      <c r="AG65">
        <f t="shared" si="46"/>
        <v>3.9962062500000215</v>
      </c>
    </row>
    <row r="66" spans="2:33" x14ac:dyDescent="0.2">
      <c r="O66">
        <v>175</v>
      </c>
      <c r="P66">
        <v>900000</v>
      </c>
      <c r="Q66">
        <v>867.58184800000004</v>
      </c>
      <c r="R66">
        <v>-1113508.6236680001</v>
      </c>
      <c r="S66">
        <v>4977560.4708209997</v>
      </c>
      <c r="T66">
        <v>-1.6930000000000001E-3</v>
      </c>
      <c r="V66">
        <f t="shared" si="38"/>
        <v>487.60532630514354</v>
      </c>
      <c r="W66">
        <f t="shared" si="39"/>
        <v>9.4902386117136653E-2</v>
      </c>
      <c r="X66">
        <f t="shared" si="40"/>
        <v>0.99980119104717979</v>
      </c>
      <c r="Y66">
        <f t="shared" si="41"/>
        <v>-6.8449400002136827</v>
      </c>
      <c r="Z66">
        <f t="shared" si="43"/>
        <v>-5.8311277980025622</v>
      </c>
      <c r="AC66">
        <v>0.2</v>
      </c>
      <c r="AD66">
        <f t="shared" si="44"/>
        <v>41.888350766184615</v>
      </c>
      <c r="AE66">
        <f t="shared" si="45"/>
        <v>26.749612199056902</v>
      </c>
      <c r="AF66">
        <f t="shared" si="47"/>
        <v>39.631000000000007</v>
      </c>
      <c r="AG66">
        <f t="shared" si="46"/>
        <v>31.222800000000021</v>
      </c>
    </row>
    <row r="67" spans="2:33" x14ac:dyDescent="0.2">
      <c r="B67" t="s">
        <v>35</v>
      </c>
      <c r="D67" t="s">
        <v>45</v>
      </c>
      <c r="F67" t="s">
        <v>56</v>
      </c>
      <c r="O67">
        <v>200</v>
      </c>
      <c r="P67">
        <v>1000000</v>
      </c>
      <c r="Q67">
        <v>867.61236299999996</v>
      </c>
      <c r="R67">
        <v>-1113479.6383460001</v>
      </c>
      <c r="S67">
        <v>4977762.5703480002</v>
      </c>
      <c r="T67">
        <v>-2.6197000000000002E-2</v>
      </c>
      <c r="V67">
        <f t="shared" si="38"/>
        <v>516.59064830513671</v>
      </c>
      <c r="W67">
        <f t="shared" si="39"/>
        <v>0.10845986984815618</v>
      </c>
      <c r="X67">
        <f t="shared" si="40"/>
        <v>0.99984178509902288</v>
      </c>
      <c r="Y67">
        <f t="shared" si="41"/>
        <v>22.140381999779493</v>
      </c>
      <c r="Z67">
        <f t="shared" si="43"/>
        <v>-4.4634734380006558</v>
      </c>
      <c r="AC67">
        <v>0.25</v>
      </c>
      <c r="AD67">
        <f t="shared" si="44"/>
        <v>78.210823733375662</v>
      </c>
      <c r="AE67">
        <f t="shared" si="45"/>
        <v>55.242717280199045</v>
      </c>
      <c r="AF67">
        <f t="shared" si="47"/>
        <v>85.829250000000002</v>
      </c>
      <c r="AG67">
        <f t="shared" si="46"/>
        <v>83.640156250000018</v>
      </c>
    </row>
    <row r="68" spans="2:33" x14ac:dyDescent="0.2">
      <c r="B68">
        <v>4345</v>
      </c>
      <c r="I68" t="s">
        <v>8</v>
      </c>
      <c r="J68" t="s">
        <v>39</v>
      </c>
      <c r="K68" t="s">
        <v>40</v>
      </c>
      <c r="L68" t="s">
        <v>20</v>
      </c>
      <c r="O68">
        <v>225</v>
      </c>
      <c r="P68">
        <v>1100000</v>
      </c>
      <c r="Q68">
        <v>867.61300500000004</v>
      </c>
      <c r="R68">
        <v>-1113479.955814</v>
      </c>
      <c r="S68">
        <v>4978017.2165940003</v>
      </c>
      <c r="T68">
        <v>-2.1343999999999998E-2</v>
      </c>
      <c r="V68">
        <f t="shared" si="38"/>
        <v>516.2731803052593</v>
      </c>
      <c r="W68">
        <f t="shared" si="39"/>
        <v>0.1220173535791757</v>
      </c>
      <c r="X68">
        <f t="shared" si="40"/>
        <v>0.99989293377346677</v>
      </c>
      <c r="Y68">
        <f t="shared" si="41"/>
        <v>21.822913999902084</v>
      </c>
      <c r="Z68">
        <f t="shared" si="43"/>
        <v>-5.6355850379954795</v>
      </c>
      <c r="AC68">
        <v>0.3</v>
      </c>
      <c r="AD68">
        <f t="shared" si="44"/>
        <v>130.26622344894986</v>
      </c>
      <c r="AE68">
        <f t="shared" si="45"/>
        <v>99.911178606458449</v>
      </c>
      <c r="AF68">
        <f t="shared" si="47"/>
        <v>147.91499999999996</v>
      </c>
      <c r="AG68">
        <f t="shared" si="46"/>
        <v>157.87830000000014</v>
      </c>
    </row>
    <row r="69" spans="2:33" x14ac:dyDescent="0.2">
      <c r="B69" t="s">
        <v>5</v>
      </c>
      <c r="C69">
        <v>100000</v>
      </c>
      <c r="D69">
        <v>867.51847999999995</v>
      </c>
      <c r="E69">
        <v>-1122274.122925</v>
      </c>
      <c r="F69">
        <v>4978550.2511830004</v>
      </c>
      <c r="G69">
        <v>-9.9629999999999996E-3</v>
      </c>
      <c r="O69">
        <v>250</v>
      </c>
      <c r="P69">
        <v>1200000</v>
      </c>
      <c r="Q69">
        <v>867.61427500000002</v>
      </c>
      <c r="R69">
        <v>-1113496.385033</v>
      </c>
      <c r="S69">
        <v>4977954.6839500004</v>
      </c>
      <c r="T69">
        <v>4.8200000000000001E-4</v>
      </c>
      <c r="V69">
        <f t="shared" si="38"/>
        <v>499.84396130521782</v>
      </c>
      <c r="W69">
        <f t="shared" si="39"/>
        <v>0.13557483731019523</v>
      </c>
      <c r="X69">
        <f t="shared" si="40"/>
        <v>0.99988037336112889</v>
      </c>
      <c r="Y69">
        <f t="shared" si="41"/>
        <v>5.3936949998605996</v>
      </c>
      <c r="Z69">
        <f t="shared" si="43"/>
        <v>-6.2800550780020421</v>
      </c>
      <c r="AC69">
        <v>0.35</v>
      </c>
      <c r="AD69">
        <f t="shared" si="44"/>
        <v>200.52213936014783</v>
      </c>
      <c r="AE69">
        <f t="shared" si="45"/>
        <v>164.88879661782258</v>
      </c>
      <c r="AF69">
        <f t="shared" si="47"/>
        <v>225.88824999999991</v>
      </c>
      <c r="AG69">
        <f t="shared" si="46"/>
        <v>243.42320624999999</v>
      </c>
    </row>
    <row r="70" spans="2:33" x14ac:dyDescent="0.2">
      <c r="B70">
        <v>0</v>
      </c>
      <c r="C70">
        <v>200000</v>
      </c>
      <c r="D70">
        <v>867.52336100000002</v>
      </c>
      <c r="E70">
        <v>-1102075.270114</v>
      </c>
      <c r="F70">
        <v>4976072.7091589998</v>
      </c>
      <c r="G70">
        <v>-2.8310000000000002E-3</v>
      </c>
      <c r="I70">
        <f>E70-(250000-B$68)/250000*E$69</f>
        <v>693.72855456359684</v>
      </c>
      <c r="J70">
        <f>B70/B$68</f>
        <v>0</v>
      </c>
      <c r="K70">
        <f>F70/F$69</f>
        <v>0.99950235673057397</v>
      </c>
      <c r="L70">
        <f>E70-E$70</f>
        <v>0</v>
      </c>
      <c r="O70">
        <v>275</v>
      </c>
      <c r="P70">
        <v>1300000</v>
      </c>
      <c r="Q70">
        <v>867.609511</v>
      </c>
      <c r="R70">
        <v>-1113486.5762209999</v>
      </c>
      <c r="S70">
        <v>4978188.31446</v>
      </c>
      <c r="T70">
        <v>-1.0937000000000001E-2</v>
      </c>
      <c r="V70">
        <f t="shared" si="38"/>
        <v>509.65277330530807</v>
      </c>
      <c r="W70">
        <f t="shared" si="39"/>
        <v>0.14913232104121474</v>
      </c>
      <c r="X70">
        <f t="shared" si="40"/>
        <v>0.99992730077939573</v>
      </c>
      <c r="Y70">
        <f t="shared" si="41"/>
        <v>15.202506999950856</v>
      </c>
      <c r="Z70">
        <f t="shared" si="43"/>
        <v>-5.2305338379967727</v>
      </c>
      <c r="AC70">
        <v>0.4</v>
      </c>
      <c r="AD70">
        <f t="shared" si="44"/>
        <v>291.36366773916279</v>
      </c>
      <c r="AE70">
        <f t="shared" si="45"/>
        <v>254.48663320545626</v>
      </c>
      <c r="AF70">
        <f t="shared" si="47"/>
        <v>319.74900000000008</v>
      </c>
      <c r="AG70">
        <f t="shared" si="46"/>
        <v>322.6167999999999</v>
      </c>
    </row>
    <row r="71" spans="2:33" x14ac:dyDescent="0.2">
      <c r="B71">
        <v>50</v>
      </c>
      <c r="C71">
        <v>300000</v>
      </c>
      <c r="D71">
        <v>867.70527000000004</v>
      </c>
      <c r="E71">
        <v>-1102037.704564</v>
      </c>
      <c r="F71">
        <v>4975835.7123469999</v>
      </c>
      <c r="G71">
        <v>-3.1855000000000001E-2</v>
      </c>
      <c r="I71">
        <f t="shared" ref="I71:I97" si="48">E71-(250000-B$68)/250000*E$69</f>
        <v>731.29410456353799</v>
      </c>
      <c r="J71">
        <f t="shared" ref="J71:J97" si="49">B71/B$68</f>
        <v>1.1507479861910242E-2</v>
      </c>
      <c r="K71">
        <f t="shared" ref="K71:K97" si="50">F71/F$69</f>
        <v>0.99945475315120991</v>
      </c>
      <c r="L71">
        <f t="shared" ref="L71:L97" si="51">E71-E$70</f>
        <v>37.56554999994114</v>
      </c>
      <c r="M71">
        <f>((L71-L70)-(B71-B70)*$C$3)/(B71-B70)</f>
        <v>-4.8715753180015602</v>
      </c>
      <c r="O71">
        <v>300</v>
      </c>
      <c r="P71">
        <v>1400000</v>
      </c>
      <c r="Q71">
        <v>867.61159499999997</v>
      </c>
      <c r="R71">
        <v>-1113483.578792</v>
      </c>
      <c r="S71">
        <v>4978674.8910079999</v>
      </c>
      <c r="T71">
        <v>-6.9199999999999999E-3</v>
      </c>
      <c r="V71">
        <f t="shared" si="38"/>
        <v>512.65020230528899</v>
      </c>
      <c r="W71">
        <f t="shared" si="39"/>
        <v>0.16268980477223427</v>
      </c>
      <c r="X71">
        <f t="shared" si="40"/>
        <v>1.0000250353654601</v>
      </c>
      <c r="Y71">
        <f t="shared" si="41"/>
        <v>18.199935999931768</v>
      </c>
      <c r="Z71">
        <f t="shared" si="43"/>
        <v>-5.5029891580011459</v>
      </c>
      <c r="AC71">
        <v>0.45</v>
      </c>
      <c r="AD71">
        <f t="shared" si="44"/>
        <v>405.10759343026263</v>
      </c>
      <c r="AE71">
        <f t="shared" si="45"/>
        <v>373.17339542154554</v>
      </c>
      <c r="AF71">
        <f t="shared" si="47"/>
        <v>429.49724999999995</v>
      </c>
      <c r="AG71">
        <f t="shared" si="46"/>
        <v>370.65695625000001</v>
      </c>
    </row>
    <row r="72" spans="2:33" x14ac:dyDescent="0.2">
      <c r="B72">
        <v>100</v>
      </c>
      <c r="C72">
        <v>400000</v>
      </c>
      <c r="D72">
        <v>867.716093</v>
      </c>
      <c r="E72">
        <v>-1102037.325249</v>
      </c>
      <c r="F72">
        <v>4975368.9422800001</v>
      </c>
      <c r="G72">
        <v>7.574E-3</v>
      </c>
      <c r="I72">
        <f t="shared" si="48"/>
        <v>731.6734195635654</v>
      </c>
      <c r="J72">
        <f t="shared" si="49"/>
        <v>2.3014959723820484E-2</v>
      </c>
      <c r="K72">
        <f t="shared" si="50"/>
        <v>0.99936099692832381</v>
      </c>
      <c r="L72">
        <f t="shared" si="51"/>
        <v>37.944864999968559</v>
      </c>
      <c r="M72">
        <f t="shared" ref="M72:M97" si="52">((L72-L71)-(B72-B71)*$C$3)/(B72-B71)</f>
        <v>-5.615300017999834</v>
      </c>
      <c r="O72">
        <v>325</v>
      </c>
      <c r="P72">
        <v>1500000</v>
      </c>
      <c r="Q72">
        <v>867.60029799999995</v>
      </c>
      <c r="R72">
        <v>-1113466.5474100001</v>
      </c>
      <c r="S72">
        <v>4978706.0109660001</v>
      </c>
      <c r="T72">
        <v>-2.6856999999999999E-2</v>
      </c>
      <c r="V72">
        <f t="shared" si="38"/>
        <v>529.68158430512995</v>
      </c>
      <c r="W72">
        <f t="shared" si="39"/>
        <v>0.1762472885032538</v>
      </c>
      <c r="X72">
        <f t="shared" si="40"/>
        <v>1.0000312861727092</v>
      </c>
      <c r="Y72">
        <f t="shared" si="41"/>
        <v>35.231317999772727</v>
      </c>
      <c r="Z72">
        <f t="shared" si="43"/>
        <v>-4.9416310380067445</v>
      </c>
      <c r="AC72">
        <v>0.5</v>
      </c>
      <c r="AD72">
        <f t="shared" si="44"/>
        <v>544.01264416104652</v>
      </c>
      <c r="AE72">
        <f t="shared" si="45"/>
        <v>525.56025953357175</v>
      </c>
      <c r="AF72">
        <f t="shared" si="47"/>
        <v>555.13300000000015</v>
      </c>
      <c r="AG72">
        <f t="shared" si="46"/>
        <v>355.59750000000008</v>
      </c>
    </row>
    <row r="73" spans="2:33" x14ac:dyDescent="0.2">
      <c r="B73">
        <v>150</v>
      </c>
      <c r="C73">
        <v>500000</v>
      </c>
      <c r="D73">
        <v>867.67445499999997</v>
      </c>
      <c r="E73">
        <v>-1102042.206279</v>
      </c>
      <c r="F73">
        <v>4975558.2865500003</v>
      </c>
      <c r="G73">
        <v>8.1030000000000008E-3</v>
      </c>
      <c r="I73">
        <f t="shared" si="48"/>
        <v>726.79238956351765</v>
      </c>
      <c r="J73">
        <f t="shared" si="49"/>
        <v>3.4522439585730723E-2</v>
      </c>
      <c r="K73">
        <f t="shared" si="50"/>
        <v>0.99939902893773358</v>
      </c>
      <c r="L73">
        <f t="shared" si="51"/>
        <v>33.0638349999208</v>
      </c>
      <c r="M73">
        <f t="shared" si="52"/>
        <v>-5.7205069180013375</v>
      </c>
      <c r="O73">
        <v>350</v>
      </c>
      <c r="P73">
        <v>1600000</v>
      </c>
      <c r="Q73">
        <v>867.59407499999998</v>
      </c>
      <c r="R73">
        <v>-1113446.1090460001</v>
      </c>
      <c r="S73">
        <v>4979339.9043610003</v>
      </c>
      <c r="T73">
        <v>-7.6900000000000004E-4</v>
      </c>
      <c r="V73">
        <f t="shared" si="38"/>
        <v>550.11994830518961</v>
      </c>
      <c r="W73">
        <f t="shared" si="39"/>
        <v>0.18980477223427331</v>
      </c>
      <c r="X73">
        <f t="shared" si="40"/>
        <v>1.0001586110691185</v>
      </c>
      <c r="Y73">
        <f t="shared" si="41"/>
        <v>55.669681999832392</v>
      </c>
      <c r="Z73">
        <f t="shared" si="43"/>
        <v>-4.8053517579979959</v>
      </c>
      <c r="AC73">
        <v>0.55000000000000004</v>
      </c>
      <c r="AD73">
        <f t="shared" si="44"/>
        <v>710.28722796450131</v>
      </c>
      <c r="AE73">
        <f t="shared" si="45"/>
        <v>716.38873023827603</v>
      </c>
      <c r="AF73">
        <f t="shared" si="47"/>
        <v>696.65625000000034</v>
      </c>
      <c r="AG73">
        <f t="shared" si="46"/>
        <v>238.34820625000015</v>
      </c>
    </row>
    <row r="74" spans="2:33" x14ac:dyDescent="0.2">
      <c r="B74">
        <v>200</v>
      </c>
      <c r="C74">
        <v>600000</v>
      </c>
      <c r="D74">
        <v>867.72395500000005</v>
      </c>
      <c r="E74">
        <v>-1102067.549041</v>
      </c>
      <c r="F74">
        <v>4975375.5186200002</v>
      </c>
      <c r="G74">
        <v>-2.1749000000000001E-2</v>
      </c>
      <c r="I74">
        <f t="shared" si="48"/>
        <v>701.44962756359018</v>
      </c>
      <c r="J74">
        <f t="shared" si="49"/>
        <v>4.6029919447640968E-2</v>
      </c>
      <c r="K74">
        <f t="shared" si="50"/>
        <v>0.99936231786306751</v>
      </c>
      <c r="L74">
        <f t="shared" si="51"/>
        <v>7.7210729999933392</v>
      </c>
      <c r="M74">
        <f t="shared" si="52"/>
        <v>-6.1297415579989316</v>
      </c>
      <c r="O74">
        <v>375</v>
      </c>
      <c r="P74">
        <v>1700000</v>
      </c>
      <c r="Q74">
        <v>867.61754900000005</v>
      </c>
      <c r="R74">
        <v>-1113454.5889359999</v>
      </c>
      <c r="S74">
        <v>4979352.3512190003</v>
      </c>
      <c r="T74">
        <v>-1.1058999999999999E-2</v>
      </c>
      <c r="V74">
        <f t="shared" si="38"/>
        <v>541.64005830534734</v>
      </c>
      <c r="W74">
        <f t="shared" si="39"/>
        <v>0.20336225596529284</v>
      </c>
      <c r="X74">
        <f t="shared" si="40"/>
        <v>1.0001611111660085</v>
      </c>
      <c r="Y74">
        <f t="shared" si="41"/>
        <v>47.189791999990121</v>
      </c>
      <c r="Z74">
        <f t="shared" si="43"/>
        <v>-5.9620819179940732</v>
      </c>
      <c r="AC74">
        <v>0.6</v>
      </c>
      <c r="AD74">
        <f t="shared" si="44"/>
        <v>906.0954645475166</v>
      </c>
      <c r="AE74">
        <f t="shared" si="45"/>
        <v>950.52067573686475</v>
      </c>
      <c r="AF74">
        <f t="shared" si="47"/>
        <v>854.06700000000001</v>
      </c>
      <c r="AG74">
        <f t="shared" si="46"/>
        <v>-27.325199999998773</v>
      </c>
    </row>
    <row r="75" spans="2:33" x14ac:dyDescent="0.2">
      <c r="B75">
        <v>250</v>
      </c>
      <c r="C75">
        <v>700000</v>
      </c>
      <c r="D75">
        <v>867.74386900000002</v>
      </c>
      <c r="E75">
        <v>-1102056.574608</v>
      </c>
      <c r="F75">
        <v>4975444.9443880003</v>
      </c>
      <c r="G75">
        <v>-9.8589999999999997E-3</v>
      </c>
      <c r="I75">
        <f t="shared" si="48"/>
        <v>712.42406056355685</v>
      </c>
      <c r="J75">
        <f t="shared" si="49"/>
        <v>5.7537399309551207E-2</v>
      </c>
      <c r="K75">
        <f t="shared" si="50"/>
        <v>0.99937626283991765</v>
      </c>
      <c r="L75">
        <f t="shared" si="51"/>
        <v>18.695505999960005</v>
      </c>
      <c r="M75">
        <f t="shared" si="52"/>
        <v>-5.4033976580010492</v>
      </c>
      <c r="O75">
        <v>400</v>
      </c>
      <c r="P75">
        <v>1800000</v>
      </c>
      <c r="Q75">
        <v>867.64029200000004</v>
      </c>
      <c r="R75">
        <v>-1113430.7415390001</v>
      </c>
      <c r="S75">
        <v>4979893.6308300002</v>
      </c>
      <c r="T75">
        <v>1.7110000000000001E-3</v>
      </c>
      <c r="V75">
        <f t="shared" si="38"/>
        <v>565.48745530517772</v>
      </c>
      <c r="W75">
        <f t="shared" si="39"/>
        <v>0.21691973969631237</v>
      </c>
      <c r="X75">
        <f t="shared" si="40"/>
        <v>1.0002698335015661</v>
      </c>
      <c r="Y75">
        <f t="shared" si="41"/>
        <v>71.037188999820501</v>
      </c>
      <c r="Z75">
        <f t="shared" si="43"/>
        <v>-4.6689904380071674</v>
      </c>
    </row>
    <row r="76" spans="2:33" x14ac:dyDescent="0.2">
      <c r="B76">
        <v>300</v>
      </c>
      <c r="C76">
        <v>800000</v>
      </c>
      <c r="D76">
        <v>867.72149400000001</v>
      </c>
      <c r="E76">
        <v>-1102072.044155</v>
      </c>
      <c r="F76">
        <v>4975676.7249729997</v>
      </c>
      <c r="G76">
        <v>-5.1393000000000001E-2</v>
      </c>
      <c r="I76">
        <f t="shared" si="48"/>
        <v>696.9545135635417</v>
      </c>
      <c r="J76">
        <f t="shared" si="49"/>
        <v>6.9044879171461446E-2</v>
      </c>
      <c r="K76">
        <f t="shared" si="50"/>
        <v>0.99942281867912897</v>
      </c>
      <c r="L76">
        <f t="shared" si="51"/>
        <v>3.2259589999448508</v>
      </c>
      <c r="M76">
        <f t="shared" si="52"/>
        <v>-5.9322772580006857</v>
      </c>
      <c r="O76">
        <v>425</v>
      </c>
      <c r="P76">
        <v>1900000</v>
      </c>
      <c r="Q76">
        <v>867.61938299999997</v>
      </c>
      <c r="R76">
        <v>-1113431.361002</v>
      </c>
      <c r="S76">
        <v>4980267.5321859997</v>
      </c>
      <c r="T76">
        <v>-3.4200000000000001E-2</v>
      </c>
      <c r="V76">
        <f t="shared" si="38"/>
        <v>564.86799230519682</v>
      </c>
      <c r="W76">
        <f t="shared" si="39"/>
        <v>0.2304772234273319</v>
      </c>
      <c r="X76">
        <f t="shared" si="40"/>
        <v>1.0003449359585335</v>
      </c>
      <c r="Y76">
        <f t="shared" si="41"/>
        <v>70.417725999839604</v>
      </c>
      <c r="Z76">
        <f t="shared" si="43"/>
        <v>-5.6476648379996188</v>
      </c>
    </row>
    <row r="77" spans="2:33" x14ac:dyDescent="0.2">
      <c r="B77">
        <v>350</v>
      </c>
      <c r="C77">
        <v>900000</v>
      </c>
      <c r="D77">
        <v>867.69152199999996</v>
      </c>
      <c r="E77">
        <v>-1102056.9882469999</v>
      </c>
      <c r="F77">
        <v>4975948.2507339995</v>
      </c>
      <c r="G77">
        <v>-2.7248000000000001E-2</v>
      </c>
      <c r="I77">
        <f t="shared" si="48"/>
        <v>712.01042156363837</v>
      </c>
      <c r="J77">
        <f t="shared" si="49"/>
        <v>8.0552359033371698E-2</v>
      </c>
      <c r="K77">
        <f t="shared" si="50"/>
        <v>0.99947735780142366</v>
      </c>
      <c r="L77">
        <f t="shared" si="51"/>
        <v>18.28186700004153</v>
      </c>
      <c r="M77">
        <f t="shared" si="52"/>
        <v>-5.3217681579984495</v>
      </c>
      <c r="O77">
        <v>450</v>
      </c>
      <c r="P77">
        <v>2000000</v>
      </c>
      <c r="Q77">
        <v>867.61520900000005</v>
      </c>
      <c r="R77">
        <v>-1113405.5305679999</v>
      </c>
      <c r="S77">
        <v>4980992.7042889996</v>
      </c>
      <c r="T77">
        <v>-8.4419999999999999E-3</v>
      </c>
      <c r="V77">
        <f t="shared" si="38"/>
        <v>590.69842630531639</v>
      </c>
      <c r="W77">
        <f t="shared" si="39"/>
        <v>0.2440347071583514</v>
      </c>
      <c r="X77">
        <f t="shared" si="40"/>
        <v>1.0004905952501773</v>
      </c>
      <c r="Y77">
        <f t="shared" si="41"/>
        <v>96.248159999959171</v>
      </c>
      <c r="Z77">
        <f t="shared" si="43"/>
        <v>-4.5896689579955998</v>
      </c>
    </row>
    <row r="78" spans="2:33" x14ac:dyDescent="0.2">
      <c r="B78">
        <v>400</v>
      </c>
      <c r="C78">
        <v>1000000</v>
      </c>
      <c r="D78">
        <v>867.72583999999995</v>
      </c>
      <c r="E78">
        <v>-1102062.8969439999</v>
      </c>
      <c r="F78">
        <v>4975993.5814800002</v>
      </c>
      <c r="G78">
        <v>-2.1925E-2</v>
      </c>
      <c r="I78">
        <f t="shared" si="48"/>
        <v>706.10172456363216</v>
      </c>
      <c r="J78">
        <f t="shared" si="49"/>
        <v>9.2059838895281937E-2</v>
      </c>
      <c r="K78">
        <f t="shared" si="50"/>
        <v>0.99948646301151767</v>
      </c>
      <c r="L78">
        <f t="shared" si="51"/>
        <v>12.373170000035316</v>
      </c>
      <c r="M78">
        <f t="shared" si="52"/>
        <v>-5.7410602580005072</v>
      </c>
      <c r="O78">
        <v>475</v>
      </c>
      <c r="P78">
        <v>2100000</v>
      </c>
      <c r="Q78">
        <v>867.612436</v>
      </c>
      <c r="R78">
        <v>-1113387.1148570001</v>
      </c>
      <c r="S78">
        <v>4981157.2199179996</v>
      </c>
      <c r="T78">
        <v>2.7469999999999999E-3</v>
      </c>
      <c r="V78">
        <f t="shared" si="38"/>
        <v>609.11413730517961</v>
      </c>
      <c r="W78">
        <f t="shared" si="39"/>
        <v>0.25759219088937091</v>
      </c>
      <c r="X78">
        <f t="shared" si="40"/>
        <v>1.0005236401368811</v>
      </c>
      <c r="Y78">
        <f t="shared" si="41"/>
        <v>114.66387099982239</v>
      </c>
      <c r="Z78">
        <f t="shared" si="43"/>
        <v>-4.8862578780058534</v>
      </c>
    </row>
    <row r="79" spans="2:33" x14ac:dyDescent="0.2">
      <c r="B79">
        <v>450</v>
      </c>
      <c r="C79">
        <v>1100000</v>
      </c>
      <c r="D79">
        <v>867.66364299999998</v>
      </c>
      <c r="E79">
        <v>-1102043.7379660001</v>
      </c>
      <c r="F79">
        <v>4976080.5783909997</v>
      </c>
      <c r="G79">
        <v>-8.2649999999999998E-3</v>
      </c>
      <c r="I79">
        <f t="shared" si="48"/>
        <v>725.26070256344974</v>
      </c>
      <c r="J79">
        <f t="shared" si="49"/>
        <v>0.10356731875719218</v>
      </c>
      <c r="K79">
        <f t="shared" si="50"/>
        <v>0.99950393735778531</v>
      </c>
      <c r="L79">
        <f t="shared" si="51"/>
        <v>31.532147999852896</v>
      </c>
      <c r="M79">
        <f t="shared" si="52"/>
        <v>-5.2397067580040311</v>
      </c>
      <c r="O79">
        <v>500</v>
      </c>
      <c r="P79">
        <v>2200000</v>
      </c>
      <c r="Q79">
        <v>867.61761300000001</v>
      </c>
      <c r="R79">
        <v>-1113362.7014619999</v>
      </c>
      <c r="S79">
        <v>4981528.0534840003</v>
      </c>
      <c r="T79">
        <v>-1.6539000000000002E-2</v>
      </c>
      <c r="V79">
        <f t="shared" si="38"/>
        <v>633.52753230533563</v>
      </c>
      <c r="W79">
        <f t="shared" si="39"/>
        <v>0.27114967462039047</v>
      </c>
      <c r="X79">
        <f t="shared" si="40"/>
        <v>1.0005981263923753</v>
      </c>
      <c r="Y79">
        <f t="shared" si="41"/>
        <v>139.07726599997841</v>
      </c>
      <c r="Z79">
        <f t="shared" si="43"/>
        <v>-4.6463505179941418</v>
      </c>
    </row>
    <row r="80" spans="2:33" x14ac:dyDescent="0.2">
      <c r="B80">
        <v>500</v>
      </c>
      <c r="C80">
        <v>1200000</v>
      </c>
      <c r="D80">
        <v>867.67718200000002</v>
      </c>
      <c r="E80">
        <v>-1102056.2819620001</v>
      </c>
      <c r="F80">
        <v>4976305.9818200003</v>
      </c>
      <c r="G80">
        <v>-1.2494E-2</v>
      </c>
      <c r="I80">
        <f t="shared" si="48"/>
        <v>712.71670656348579</v>
      </c>
      <c r="J80">
        <f t="shared" si="49"/>
        <v>0.11507479861910241</v>
      </c>
      <c r="K80">
        <f t="shared" si="50"/>
        <v>0.99954921227068727</v>
      </c>
      <c r="L80">
        <f t="shared" si="51"/>
        <v>18.988151999888942</v>
      </c>
      <c r="M80">
        <f t="shared" si="52"/>
        <v>-5.8737662379996616</v>
      </c>
      <c r="O80">
        <v>525</v>
      </c>
      <c r="P80">
        <v>2300000</v>
      </c>
      <c r="Q80">
        <v>867.61522100000002</v>
      </c>
      <c r="R80">
        <v>-1113356.6930430001</v>
      </c>
      <c r="S80">
        <v>4982056.1912669996</v>
      </c>
      <c r="T80">
        <v>-3.4390999999999998E-2</v>
      </c>
      <c r="V80">
        <f t="shared" si="38"/>
        <v>639.53595130518079</v>
      </c>
      <c r="W80">
        <f t="shared" si="39"/>
        <v>0.28470715835140997</v>
      </c>
      <c r="X80">
        <f t="shared" si="40"/>
        <v>1.0007042090381966</v>
      </c>
      <c r="Y80">
        <f t="shared" si="41"/>
        <v>145.08568499982357</v>
      </c>
      <c r="Z80">
        <f t="shared" si="43"/>
        <v>-5.3825495580065761</v>
      </c>
    </row>
    <row r="81" spans="2:26" x14ac:dyDescent="0.2">
      <c r="B81">
        <v>550</v>
      </c>
      <c r="C81">
        <v>1300000</v>
      </c>
      <c r="D81">
        <v>867.72212300000001</v>
      </c>
      <c r="E81">
        <v>-1102030.408362</v>
      </c>
      <c r="F81">
        <v>4976829.6126110004</v>
      </c>
      <c r="G81">
        <v>-2.3505000000000002E-2</v>
      </c>
      <c r="I81">
        <f t="shared" si="48"/>
        <v>738.59030656353571</v>
      </c>
      <c r="J81">
        <f t="shared" si="49"/>
        <v>0.12658227848101267</v>
      </c>
      <c r="K81">
        <f t="shared" si="50"/>
        <v>0.99965438963449427</v>
      </c>
      <c r="L81">
        <f t="shared" si="51"/>
        <v>44.861751999938861</v>
      </c>
      <c r="M81">
        <f t="shared" si="52"/>
        <v>-5.1054143179993847</v>
      </c>
      <c r="O81">
        <v>550</v>
      </c>
      <c r="P81">
        <v>2400000</v>
      </c>
      <c r="Q81">
        <v>867.62681199999997</v>
      </c>
      <c r="R81">
        <v>-1113310.522386</v>
      </c>
      <c r="S81">
        <v>4982691.2233929997</v>
      </c>
      <c r="T81">
        <v>4.6160000000000003E-3</v>
      </c>
      <c r="V81">
        <f t="shared" si="38"/>
        <v>685.70660830521956</v>
      </c>
      <c r="W81">
        <f t="shared" si="39"/>
        <v>0.29826464208242948</v>
      </c>
      <c r="X81">
        <f t="shared" si="40"/>
        <v>1.0008317626620351</v>
      </c>
      <c r="Y81">
        <f t="shared" si="41"/>
        <v>191.25634199986234</v>
      </c>
      <c r="Z81">
        <f t="shared" si="43"/>
        <v>-3.7760600379988318</v>
      </c>
    </row>
    <row r="82" spans="2:26" x14ac:dyDescent="0.2">
      <c r="B82">
        <v>600</v>
      </c>
      <c r="C82">
        <v>1400000</v>
      </c>
      <c r="D82">
        <v>867.71423500000003</v>
      </c>
      <c r="E82">
        <v>-1102028.7606319999</v>
      </c>
      <c r="F82">
        <v>4977600.6070539998</v>
      </c>
      <c r="G82">
        <v>-2.4459000000000002E-2</v>
      </c>
      <c r="I82">
        <f t="shared" si="48"/>
        <v>740.23803656361997</v>
      </c>
      <c r="J82">
        <f t="shared" si="49"/>
        <v>0.13808975834292289</v>
      </c>
      <c r="K82">
        <f t="shared" si="50"/>
        <v>0.99980925287863165</v>
      </c>
      <c r="L82">
        <f t="shared" si="51"/>
        <v>46.509482000023127</v>
      </c>
      <c r="M82">
        <f t="shared" si="52"/>
        <v>-5.5899317179986978</v>
      </c>
      <c r="O82">
        <v>575</v>
      </c>
      <c r="P82">
        <v>2500000</v>
      </c>
      <c r="Q82">
        <v>867.60808999999995</v>
      </c>
      <c r="R82">
        <v>-1113285.278218</v>
      </c>
      <c r="S82">
        <v>4983323.8423450002</v>
      </c>
      <c r="T82">
        <v>-1.1745999999999999E-2</v>
      </c>
      <c r="V82">
        <f t="shared" si="38"/>
        <v>710.95077630528249</v>
      </c>
      <c r="W82">
        <f t="shared" si="39"/>
        <v>0.31182212581344904</v>
      </c>
      <c r="X82">
        <f t="shared" si="40"/>
        <v>1.000958831571674</v>
      </c>
      <c r="Y82">
        <f t="shared" si="41"/>
        <v>216.50050999992527</v>
      </c>
      <c r="Z82">
        <f t="shared" si="43"/>
        <v>-4.6131195979978656</v>
      </c>
    </row>
    <row r="83" spans="2:26" x14ac:dyDescent="0.2">
      <c r="B83">
        <v>650</v>
      </c>
      <c r="C83">
        <v>1500000</v>
      </c>
      <c r="D83">
        <v>867.66769699999998</v>
      </c>
      <c r="E83">
        <v>-1102021.1699580001</v>
      </c>
      <c r="F83">
        <v>4977750.8009590004</v>
      </c>
      <c r="G83">
        <v>7.3369999999999998E-3</v>
      </c>
      <c r="I83">
        <f t="shared" si="48"/>
        <v>747.82871056348085</v>
      </c>
      <c r="J83">
        <f t="shared" si="49"/>
        <v>0.14959723820483314</v>
      </c>
      <c r="K83">
        <f t="shared" si="50"/>
        <v>0.99983942107969881</v>
      </c>
      <c r="L83">
        <f t="shared" si="51"/>
        <v>54.100155999884009</v>
      </c>
      <c r="M83">
        <f t="shared" si="52"/>
        <v>-5.471072838003165</v>
      </c>
      <c r="O83">
        <v>600</v>
      </c>
      <c r="P83">
        <v>2600000</v>
      </c>
      <c r="Q83">
        <v>867.60981400000003</v>
      </c>
      <c r="R83">
        <v>-1113301.5007470001</v>
      </c>
      <c r="S83">
        <v>4983738.3719459996</v>
      </c>
      <c r="T83">
        <v>-5.9870000000000001E-3</v>
      </c>
      <c r="V83">
        <f t="shared" si="38"/>
        <v>694.72824730514549</v>
      </c>
      <c r="W83">
        <f t="shared" si="39"/>
        <v>0.32537960954446854</v>
      </c>
      <c r="X83">
        <f t="shared" si="40"/>
        <v>1.0010420946864533</v>
      </c>
      <c r="Y83">
        <f t="shared" si="41"/>
        <v>200.27798099978827</v>
      </c>
      <c r="Z83">
        <f t="shared" si="43"/>
        <v>-6.2717874780058631</v>
      </c>
    </row>
    <row r="84" spans="2:26" x14ac:dyDescent="0.2">
      <c r="B84">
        <v>700</v>
      </c>
      <c r="C84">
        <v>1600000</v>
      </c>
      <c r="D84">
        <v>867.69167300000004</v>
      </c>
      <c r="E84">
        <v>-1102012.8160629999</v>
      </c>
      <c r="F84">
        <v>4978168.3704580003</v>
      </c>
      <c r="G84">
        <v>-1.7982000000000001E-2</v>
      </c>
      <c r="I84">
        <f t="shared" si="48"/>
        <v>756.18260556366295</v>
      </c>
      <c r="J84">
        <f t="shared" si="49"/>
        <v>0.1611047180667434</v>
      </c>
      <c r="K84">
        <f t="shared" si="50"/>
        <v>0.9999232947935176</v>
      </c>
      <c r="L84">
        <f t="shared" si="51"/>
        <v>62.454051000066102</v>
      </c>
      <c r="M84">
        <f t="shared" si="52"/>
        <v>-5.4558084179967405</v>
      </c>
      <c r="O84">
        <v>625</v>
      </c>
      <c r="P84">
        <v>2700000</v>
      </c>
      <c r="Q84">
        <v>867.61022300000002</v>
      </c>
      <c r="R84">
        <v>-1113261.376749</v>
      </c>
      <c r="S84">
        <v>4984815.6641009999</v>
      </c>
      <c r="T84">
        <v>-1.4404999999999999E-2</v>
      </c>
      <c r="V84">
        <f t="shared" si="38"/>
        <v>734.85224530519918</v>
      </c>
      <c r="W84">
        <f t="shared" si="39"/>
        <v>0.33893709327548804</v>
      </c>
      <c r="X84">
        <f t="shared" si="40"/>
        <v>1.0012584814056082</v>
      </c>
      <c r="Y84">
        <f t="shared" si="41"/>
        <v>240.40197899984196</v>
      </c>
      <c r="Z84">
        <f t="shared" si="43"/>
        <v>-4.0179263979982354</v>
      </c>
    </row>
    <row r="85" spans="2:26" x14ac:dyDescent="0.2">
      <c r="B85">
        <v>750</v>
      </c>
      <c r="C85">
        <v>1700000</v>
      </c>
      <c r="D85">
        <v>867.67088699999999</v>
      </c>
      <c r="E85">
        <v>-1102000.0144539999</v>
      </c>
      <c r="F85">
        <v>4978362.0726460004</v>
      </c>
      <c r="G85">
        <v>-2.6967999999999999E-2</v>
      </c>
      <c r="I85">
        <f t="shared" si="48"/>
        <v>768.98421456362121</v>
      </c>
      <c r="J85">
        <f t="shared" si="49"/>
        <v>0.17261219792865362</v>
      </c>
      <c r="K85">
        <f t="shared" si="50"/>
        <v>0.99996220214168663</v>
      </c>
      <c r="L85">
        <f t="shared" si="51"/>
        <v>75.255660000024363</v>
      </c>
      <c r="M85">
        <f t="shared" si="52"/>
        <v>-5.3668541380012176</v>
      </c>
      <c r="O85">
        <v>650</v>
      </c>
      <c r="P85">
        <v>2800000</v>
      </c>
      <c r="Q85">
        <v>867.65317300000004</v>
      </c>
      <c r="R85">
        <v>-1113224.2180270001</v>
      </c>
      <c r="S85">
        <v>4985622.4508269997</v>
      </c>
      <c r="T85">
        <v>8.34E-4</v>
      </c>
      <c r="V85">
        <f t="shared" si="38"/>
        <v>772.01096730516292</v>
      </c>
      <c r="W85">
        <f t="shared" si="39"/>
        <v>0.3524945770065076</v>
      </c>
      <c r="X85">
        <f t="shared" si="40"/>
        <v>1.0014205339480744</v>
      </c>
      <c r="Y85">
        <f t="shared" si="41"/>
        <v>277.5607009998057</v>
      </c>
      <c r="Z85">
        <f t="shared" si="43"/>
        <v>-4.1365374380018327</v>
      </c>
    </row>
    <row r="86" spans="2:26" x14ac:dyDescent="0.2">
      <c r="B86">
        <v>800</v>
      </c>
      <c r="C86">
        <v>1800000</v>
      </c>
      <c r="D86">
        <v>867.67460600000004</v>
      </c>
      <c r="E86">
        <v>-1101984.7404390001</v>
      </c>
      <c r="F86">
        <v>4978809.0965940002</v>
      </c>
      <c r="G86">
        <v>-2.1565999999999998E-2</v>
      </c>
      <c r="I86">
        <f t="shared" si="48"/>
        <v>784.25822956347838</v>
      </c>
      <c r="J86">
        <f t="shared" si="49"/>
        <v>0.18411967779056387</v>
      </c>
      <c r="K86">
        <f t="shared" si="50"/>
        <v>1.0000519921258078</v>
      </c>
      <c r="L86">
        <f t="shared" si="51"/>
        <v>90.529674999881536</v>
      </c>
      <c r="M86">
        <f t="shared" si="52"/>
        <v>-5.317406018003239</v>
      </c>
      <c r="O86">
        <v>675</v>
      </c>
      <c r="P86">
        <v>2900000</v>
      </c>
      <c r="Q86">
        <v>867.60871299999997</v>
      </c>
      <c r="R86">
        <v>-1113193.970278</v>
      </c>
      <c r="S86">
        <v>4986186.5717409998</v>
      </c>
      <c r="T86">
        <v>-1.0043E-2</v>
      </c>
      <c r="V86">
        <f t="shared" si="38"/>
        <v>802.25871630525216</v>
      </c>
      <c r="W86">
        <f t="shared" si="39"/>
        <v>0.36605206073752711</v>
      </c>
      <c r="X86">
        <f t="shared" si="40"/>
        <v>1.0015338442262756</v>
      </c>
      <c r="Y86">
        <f t="shared" si="41"/>
        <v>307.80844999989495</v>
      </c>
      <c r="Z86">
        <f t="shared" si="43"/>
        <v>-4.4129763579968131</v>
      </c>
    </row>
    <row r="87" spans="2:26" x14ac:dyDescent="0.2">
      <c r="B87">
        <v>850</v>
      </c>
      <c r="C87">
        <v>1900000</v>
      </c>
      <c r="D87">
        <v>867.68231900000001</v>
      </c>
      <c r="E87">
        <v>-1101964.4155019999</v>
      </c>
      <c r="F87">
        <v>4979479.6631180001</v>
      </c>
      <c r="G87">
        <v>-3.7310000000000003E-2</v>
      </c>
      <c r="I87">
        <f t="shared" si="48"/>
        <v>804.58316656365059</v>
      </c>
      <c r="J87">
        <f t="shared" si="49"/>
        <v>0.1956271576524741</v>
      </c>
      <c r="K87">
        <f t="shared" si="50"/>
        <v>1.0001866832487587</v>
      </c>
      <c r="L87">
        <f t="shared" si="51"/>
        <v>110.85461200005375</v>
      </c>
      <c r="M87">
        <f t="shared" si="52"/>
        <v>-5.2163875779969384</v>
      </c>
      <c r="O87">
        <v>700</v>
      </c>
      <c r="P87">
        <v>3000000</v>
      </c>
      <c r="Q87">
        <v>867.58287099999995</v>
      </c>
      <c r="R87">
        <v>-1113178.1328680001</v>
      </c>
      <c r="S87">
        <v>4987010.4429320004</v>
      </c>
      <c r="T87">
        <v>-4.1006000000000001E-2</v>
      </c>
      <c r="V87">
        <f t="shared" si="38"/>
        <v>818.09612630517222</v>
      </c>
      <c r="W87">
        <f t="shared" si="39"/>
        <v>0.37960954446854661</v>
      </c>
      <c r="X87">
        <f t="shared" si="40"/>
        <v>1.0016993283831954</v>
      </c>
      <c r="Y87">
        <f t="shared" si="41"/>
        <v>323.645859999815</v>
      </c>
      <c r="Z87">
        <f t="shared" si="43"/>
        <v>-4.9893899180035808</v>
      </c>
    </row>
    <row r="88" spans="2:26" x14ac:dyDescent="0.2">
      <c r="B88">
        <v>900</v>
      </c>
      <c r="C88">
        <v>2000000</v>
      </c>
      <c r="D88">
        <v>867.71677199999999</v>
      </c>
      <c r="E88">
        <v>-1101932.0893369999</v>
      </c>
      <c r="F88">
        <v>4980077.6816539997</v>
      </c>
      <c r="G88">
        <v>-3.2892999999999999E-2</v>
      </c>
      <c r="I88">
        <f t="shared" si="48"/>
        <v>836.90933156362735</v>
      </c>
      <c r="J88">
        <f t="shared" si="49"/>
        <v>0.20713463751438435</v>
      </c>
      <c r="K88">
        <f t="shared" si="50"/>
        <v>1.0003068022604846</v>
      </c>
      <c r="L88">
        <f t="shared" si="51"/>
        <v>143.1807770000305</v>
      </c>
      <c r="M88">
        <f t="shared" si="52"/>
        <v>-4.976363018000848</v>
      </c>
      <c r="O88">
        <v>725</v>
      </c>
      <c r="P88">
        <v>3100000</v>
      </c>
      <c r="Q88">
        <v>867.64984000000004</v>
      </c>
      <c r="R88">
        <v>-1113138.0093410001</v>
      </c>
      <c r="S88">
        <v>4987803.5206829999</v>
      </c>
      <c r="T88">
        <v>-1.583E-2</v>
      </c>
      <c r="V88">
        <f t="shared" si="38"/>
        <v>858.21965330513194</v>
      </c>
      <c r="W88">
        <f t="shared" si="39"/>
        <v>0.39316702819956617</v>
      </c>
      <c r="X88">
        <f t="shared" si="40"/>
        <v>1.0018586273178223</v>
      </c>
      <c r="Y88">
        <f t="shared" si="41"/>
        <v>363.76938699977472</v>
      </c>
      <c r="Z88">
        <f t="shared" si="43"/>
        <v>-4.0179452380019942</v>
      </c>
    </row>
    <row r="89" spans="2:26" x14ac:dyDescent="0.2">
      <c r="B89">
        <v>950</v>
      </c>
      <c r="C89">
        <v>2100000</v>
      </c>
      <c r="D89">
        <v>867.66573700000004</v>
      </c>
      <c r="E89">
        <v>-1101925.669424</v>
      </c>
      <c r="F89">
        <v>4981303.1675519999</v>
      </c>
      <c r="G89">
        <v>-1.2659E-2</v>
      </c>
      <c r="I89">
        <f t="shared" si="48"/>
        <v>843.32924456358887</v>
      </c>
      <c r="J89">
        <f t="shared" si="49"/>
        <v>0.2186421173762946</v>
      </c>
      <c r="K89">
        <f t="shared" si="50"/>
        <v>1.0005529554247936</v>
      </c>
      <c r="L89">
        <f t="shared" si="51"/>
        <v>149.60068999999203</v>
      </c>
      <c r="M89">
        <f t="shared" si="52"/>
        <v>-5.4944880580011519</v>
      </c>
      <c r="O89">
        <v>750</v>
      </c>
      <c r="P89">
        <v>3200000</v>
      </c>
      <c r="Q89">
        <v>867.61588800000004</v>
      </c>
      <c r="R89">
        <v>-1113101.3078980001</v>
      </c>
      <c r="S89">
        <v>4988819.2994999997</v>
      </c>
      <c r="T89">
        <v>-1.8450999999999999E-2</v>
      </c>
      <c r="V89">
        <f t="shared" si="38"/>
        <v>894.92109630513005</v>
      </c>
      <c r="W89">
        <f t="shared" si="39"/>
        <v>0.40672451193058567</v>
      </c>
      <c r="X89">
        <f t="shared" si="40"/>
        <v>1.0020626583641612</v>
      </c>
      <c r="Y89">
        <f t="shared" si="41"/>
        <v>400.47082999977283</v>
      </c>
      <c r="Z89">
        <f t="shared" si="43"/>
        <v>-4.1548285980004582</v>
      </c>
    </row>
    <row r="90" spans="2:26" x14ac:dyDescent="0.2">
      <c r="B90">
        <v>1000</v>
      </c>
      <c r="C90">
        <v>2200000</v>
      </c>
      <c r="D90">
        <v>867.70761900000002</v>
      </c>
      <c r="E90">
        <v>-1101914.9608809999</v>
      </c>
      <c r="F90">
        <v>4981746.7598519996</v>
      </c>
      <c r="G90">
        <v>-4.0569999999999998E-3</v>
      </c>
      <c r="I90">
        <f t="shared" si="48"/>
        <v>854.03778756363317</v>
      </c>
      <c r="J90">
        <f t="shared" si="49"/>
        <v>0.23014959723820483</v>
      </c>
      <c r="K90">
        <f t="shared" si="50"/>
        <v>1.0006420561223097</v>
      </c>
      <c r="L90">
        <f t="shared" si="51"/>
        <v>160.30923300003633</v>
      </c>
      <c r="M90">
        <f t="shared" si="52"/>
        <v>-5.4087154579994969</v>
      </c>
    </row>
    <row r="91" spans="2:26" x14ac:dyDescent="0.2">
      <c r="B91">
        <v>1050</v>
      </c>
      <c r="C91">
        <v>2300000</v>
      </c>
      <c r="D91">
        <v>867.71964100000002</v>
      </c>
      <c r="E91">
        <v>-1101878.603993</v>
      </c>
      <c r="F91">
        <v>4982318.3577399999</v>
      </c>
      <c r="G91">
        <v>-4.9548000000000002E-2</v>
      </c>
      <c r="I91">
        <f t="shared" si="48"/>
        <v>890.39467556355521</v>
      </c>
      <c r="J91">
        <f t="shared" si="49"/>
        <v>0.24165707710011508</v>
      </c>
      <c r="K91">
        <f t="shared" si="50"/>
        <v>1.0007568682381189</v>
      </c>
      <c r="L91">
        <f t="shared" si="51"/>
        <v>196.66612099995837</v>
      </c>
      <c r="M91">
        <f t="shared" si="52"/>
        <v>-4.8957485580019418</v>
      </c>
      <c r="O91" t="s">
        <v>35</v>
      </c>
      <c r="Q91" t="s">
        <v>36</v>
      </c>
      <c r="S91" t="s">
        <v>49</v>
      </c>
    </row>
    <row r="92" spans="2:26" x14ac:dyDescent="0.2">
      <c r="B92">
        <v>1100</v>
      </c>
      <c r="C92">
        <v>2400000</v>
      </c>
      <c r="D92">
        <v>867.74058400000001</v>
      </c>
      <c r="E92">
        <v>-1101857.6103459999</v>
      </c>
      <c r="F92">
        <v>4983104.0667300001</v>
      </c>
      <c r="G92">
        <v>-1.0859000000000001E-2</v>
      </c>
      <c r="I92">
        <f t="shared" si="48"/>
        <v>911.38832256360911</v>
      </c>
      <c r="J92">
        <f t="shared" si="49"/>
        <v>0.25316455696202533</v>
      </c>
      <c r="K92">
        <f t="shared" si="50"/>
        <v>1.0009146870709837</v>
      </c>
      <c r="L92">
        <f t="shared" si="51"/>
        <v>217.65976800001226</v>
      </c>
      <c r="M92">
        <f t="shared" si="52"/>
        <v>-5.2030133779993051</v>
      </c>
      <c r="O92">
        <v>8463</v>
      </c>
      <c r="V92" t="s">
        <v>8</v>
      </c>
      <c r="W92" t="s">
        <v>39</v>
      </c>
      <c r="X92" t="s">
        <v>40</v>
      </c>
      <c r="Y92" t="s">
        <v>20</v>
      </c>
    </row>
    <row r="93" spans="2:26" x14ac:dyDescent="0.2">
      <c r="B93">
        <v>1150</v>
      </c>
      <c r="C93">
        <v>2500000</v>
      </c>
      <c r="D93">
        <v>867.70672500000001</v>
      </c>
      <c r="E93">
        <v>-1101832.5465289999</v>
      </c>
      <c r="F93">
        <v>4983823.0513819996</v>
      </c>
      <c r="G93">
        <v>-3.6811999999999998E-2</v>
      </c>
      <c r="I93">
        <f t="shared" si="48"/>
        <v>936.45213956362568</v>
      </c>
      <c r="J93">
        <f t="shared" si="49"/>
        <v>0.26467203682393559</v>
      </c>
      <c r="K93">
        <f t="shared" si="50"/>
        <v>1.0010591035407841</v>
      </c>
      <c r="L93">
        <f t="shared" si="51"/>
        <v>242.72358500002883</v>
      </c>
      <c r="M93">
        <f t="shared" si="52"/>
        <v>-5.121609978000051</v>
      </c>
      <c r="O93" t="s">
        <v>5</v>
      </c>
      <c r="P93">
        <v>100000</v>
      </c>
      <c r="Q93">
        <v>867.51847999999995</v>
      </c>
      <c r="R93">
        <v>-1122274.122925</v>
      </c>
      <c r="S93">
        <v>4978550.2511830004</v>
      </c>
      <c r="T93">
        <v>-9.9629999999999996E-3</v>
      </c>
    </row>
    <row r="94" spans="2:26" x14ac:dyDescent="0.2">
      <c r="B94">
        <v>1200</v>
      </c>
      <c r="C94">
        <v>2600000</v>
      </c>
      <c r="D94">
        <v>867.68321700000001</v>
      </c>
      <c r="E94">
        <v>-1101804.51664</v>
      </c>
      <c r="F94">
        <v>4984320.5549760005</v>
      </c>
      <c r="G94">
        <v>5.9519999999999998E-3</v>
      </c>
      <c r="I94">
        <f t="shared" si="48"/>
        <v>964.4820285635069</v>
      </c>
      <c r="J94">
        <f t="shared" si="49"/>
        <v>0.27617951668584578</v>
      </c>
      <c r="K94">
        <f t="shared" si="50"/>
        <v>1.001159032951737</v>
      </c>
      <c r="L94">
        <f t="shared" si="51"/>
        <v>270.75347399991006</v>
      </c>
      <c r="M94">
        <f t="shared" si="52"/>
        <v>-5.0622885380027585</v>
      </c>
      <c r="O94">
        <v>0</v>
      </c>
      <c r="P94">
        <v>200000</v>
      </c>
      <c r="Q94">
        <v>867.52660900000001</v>
      </c>
      <c r="R94">
        <v>-1083231.893437</v>
      </c>
      <c r="S94">
        <v>4975262.8629360003</v>
      </c>
      <c r="T94">
        <v>-2.8400000000000001E-3</v>
      </c>
      <c r="V94">
        <f>R94-(250000-O$92)/250000*R$93</f>
        <v>1051.0058787430171</v>
      </c>
      <c r="W94">
        <f>O94/O$92</f>
        <v>0</v>
      </c>
      <c r="X94">
        <f>S94/S$93</f>
        <v>0.9993396896523804</v>
      </c>
      <c r="Y94">
        <f>R94-R$94</f>
        <v>0</v>
      </c>
    </row>
    <row r="95" spans="2:26" x14ac:dyDescent="0.2">
      <c r="B95">
        <v>1250</v>
      </c>
      <c r="C95">
        <v>2700000</v>
      </c>
      <c r="D95">
        <v>867.712853</v>
      </c>
      <c r="E95">
        <v>-1101755.2960369999</v>
      </c>
      <c r="F95">
        <v>4985613.5926620001</v>
      </c>
      <c r="G95">
        <v>-1.7714000000000001E-2</v>
      </c>
      <c r="I95">
        <f t="shared" si="48"/>
        <v>1013.7026315636467</v>
      </c>
      <c r="J95">
        <f t="shared" si="49"/>
        <v>0.28768699654775604</v>
      </c>
      <c r="K95">
        <f t="shared" si="50"/>
        <v>1.0014187546821127</v>
      </c>
      <c r="L95">
        <f t="shared" si="51"/>
        <v>319.97407700004987</v>
      </c>
      <c r="M95">
        <f t="shared" si="52"/>
        <v>-4.6384742579975864</v>
      </c>
      <c r="O95">
        <v>100</v>
      </c>
      <c r="P95">
        <v>300000</v>
      </c>
      <c r="Q95">
        <v>867.90180699999996</v>
      </c>
      <c r="R95">
        <v>-1083228.69199</v>
      </c>
      <c r="S95">
        <v>4974146.9852959998</v>
      </c>
      <c r="T95">
        <v>9.6100000000000005E-4</v>
      </c>
      <c r="V95">
        <f t="shared" ref="V95:V124" si="53">R95-(250000-O$92)/250000*R$93</f>
        <v>1054.2073257430457</v>
      </c>
      <c r="W95">
        <f t="shared" ref="W95:W124" si="54">O95/O$92</f>
        <v>1.1816140848398913E-2</v>
      </c>
      <c r="X95">
        <f t="shared" ref="X95:X124" si="55">S95/S$93</f>
        <v>0.99911555258763241</v>
      </c>
      <c r="Y95">
        <f t="shared" ref="Y95:Y124" si="56">R95-R$94</f>
        <v>3.2014470000285655</v>
      </c>
      <c r="Z95">
        <f>((Y95-Y94)-(O95-O94)*$C$3)/(O95-O94)</f>
        <v>-5.5908718480000967</v>
      </c>
    </row>
    <row r="96" spans="2:26" x14ac:dyDescent="0.2">
      <c r="B96">
        <v>1300</v>
      </c>
      <c r="C96">
        <v>2800000</v>
      </c>
      <c r="D96">
        <v>867.69421999999997</v>
      </c>
      <c r="E96">
        <v>-1101725.0760019999</v>
      </c>
      <c r="F96">
        <v>4987307.7786579998</v>
      </c>
      <c r="G96">
        <v>-6.0410000000000004E-3</v>
      </c>
      <c r="I96">
        <f t="shared" si="48"/>
        <v>1043.9226665636525</v>
      </c>
      <c r="J96">
        <f t="shared" si="49"/>
        <v>0.29919447640966629</v>
      </c>
      <c r="K96">
        <f t="shared" si="50"/>
        <v>1.0017590517385897</v>
      </c>
      <c r="L96">
        <f t="shared" si="51"/>
        <v>350.19411200005561</v>
      </c>
      <c r="M96">
        <f t="shared" si="52"/>
        <v>-5.0184856180002679</v>
      </c>
      <c r="O96">
        <v>200</v>
      </c>
      <c r="P96">
        <v>400000</v>
      </c>
      <c r="Q96">
        <v>867.92389300000002</v>
      </c>
      <c r="R96">
        <v>-1083213.386923</v>
      </c>
      <c r="S96">
        <v>4973850.3808620004</v>
      </c>
      <c r="T96">
        <v>-4.0639999999999999E-3</v>
      </c>
      <c r="V96">
        <f t="shared" si="53"/>
        <v>1069.512392743025</v>
      </c>
      <c r="W96">
        <f t="shared" si="54"/>
        <v>2.3632281696797826E-2</v>
      </c>
      <c r="X96">
        <f t="shared" si="55"/>
        <v>0.99905597612078267</v>
      </c>
      <c r="Y96">
        <f t="shared" si="56"/>
        <v>18.506514000007883</v>
      </c>
      <c r="Z96">
        <f t="shared" ref="Z96:Z124" si="57">((Y96-Y95)-(O96-O95)*$C$3)/(O96-O95)</f>
        <v>-5.4698356480005899</v>
      </c>
    </row>
    <row r="97" spans="2:26" x14ac:dyDescent="0.2">
      <c r="B97">
        <v>1350</v>
      </c>
      <c r="C97">
        <v>2900000</v>
      </c>
      <c r="D97">
        <v>867.64779199999998</v>
      </c>
      <c r="E97">
        <v>-1101703.6387819999</v>
      </c>
      <c r="F97">
        <v>4988109.7709379997</v>
      </c>
      <c r="G97">
        <v>-3.1172999999999999E-2</v>
      </c>
      <c r="I97">
        <f t="shared" si="48"/>
        <v>1065.3598865636159</v>
      </c>
      <c r="J97">
        <f t="shared" si="49"/>
        <v>0.31070195627157654</v>
      </c>
      <c r="K97">
        <f t="shared" si="50"/>
        <v>1.0019201412605463</v>
      </c>
      <c r="L97">
        <f t="shared" si="51"/>
        <v>371.63133200001903</v>
      </c>
      <c r="M97">
        <f t="shared" si="52"/>
        <v>-5.1941419180011144</v>
      </c>
      <c r="O97">
        <v>300</v>
      </c>
      <c r="P97">
        <v>500000</v>
      </c>
      <c r="Q97">
        <v>867.888194</v>
      </c>
      <c r="R97">
        <v>-1083225.7129250001</v>
      </c>
      <c r="S97">
        <v>4973676.92777</v>
      </c>
      <c r="T97">
        <v>-2.4434000000000001E-2</v>
      </c>
      <c r="V97">
        <f t="shared" si="53"/>
        <v>1057.1863907428924</v>
      </c>
      <c r="W97">
        <f t="shared" si="54"/>
        <v>3.5448422545196742E-2</v>
      </c>
      <c r="X97">
        <f t="shared" si="55"/>
        <v>0.99902113604018716</v>
      </c>
      <c r="Y97">
        <f t="shared" si="56"/>
        <v>6.1805119998753071</v>
      </c>
      <c r="Z97">
        <f t="shared" si="57"/>
        <v>-5.7461463380017088</v>
      </c>
    </row>
    <row r="98" spans="2:26" x14ac:dyDescent="0.2">
      <c r="O98">
        <v>400</v>
      </c>
      <c r="P98">
        <v>600000</v>
      </c>
      <c r="Q98">
        <v>867.84814500000005</v>
      </c>
      <c r="R98">
        <v>-1083245.2722390001</v>
      </c>
      <c r="S98">
        <v>4973691.0246740002</v>
      </c>
      <c r="T98">
        <v>-7.6689999999999996E-3</v>
      </c>
      <c r="V98">
        <f t="shared" si="53"/>
        <v>1037.6270767429378</v>
      </c>
      <c r="W98">
        <f t="shared" si="54"/>
        <v>4.7264563393595652E-2</v>
      </c>
      <c r="X98">
        <f t="shared" si="55"/>
        <v>0.99902396756809964</v>
      </c>
      <c r="Y98">
        <f t="shared" si="56"/>
        <v>-13.378802000079304</v>
      </c>
      <c r="Z98">
        <f t="shared" si="57"/>
        <v>-5.8184794579999286</v>
      </c>
    </row>
    <row r="99" spans="2:26" x14ac:dyDescent="0.2">
      <c r="B99" t="s">
        <v>35</v>
      </c>
      <c r="D99" t="s">
        <v>45</v>
      </c>
      <c r="F99" t="s">
        <v>46</v>
      </c>
      <c r="O99">
        <v>500</v>
      </c>
      <c r="P99">
        <v>700000</v>
      </c>
      <c r="Q99">
        <v>867.85423300000002</v>
      </c>
      <c r="R99">
        <v>-1083238.1726899999</v>
      </c>
      <c r="S99">
        <v>4973928.9588400004</v>
      </c>
      <c r="T99">
        <v>-1.8728999999999999E-2</v>
      </c>
      <c r="V99">
        <f t="shared" si="53"/>
        <v>1044.7266257430892</v>
      </c>
      <c r="W99">
        <f t="shared" si="54"/>
        <v>5.9080704241994568E-2</v>
      </c>
      <c r="X99">
        <f t="shared" si="55"/>
        <v>0.99907175942596904</v>
      </c>
      <c r="Y99">
        <f t="shared" si="56"/>
        <v>-6.2792529999278486</v>
      </c>
      <c r="Z99">
        <f t="shared" si="57"/>
        <v>-5.5518908279988679</v>
      </c>
    </row>
    <row r="100" spans="2:26" x14ac:dyDescent="0.2">
      <c r="B100">
        <v>23246</v>
      </c>
      <c r="I100" t="s">
        <v>8</v>
      </c>
      <c r="J100" t="s">
        <v>39</v>
      </c>
      <c r="K100" t="s">
        <v>40</v>
      </c>
      <c r="L100" t="s">
        <v>20</v>
      </c>
      <c r="O100">
        <v>600</v>
      </c>
      <c r="P100">
        <v>800000</v>
      </c>
      <c r="Q100">
        <v>867.86124500000005</v>
      </c>
      <c r="R100">
        <v>-1083216.384932</v>
      </c>
      <c r="S100">
        <v>4973997.0187750002</v>
      </c>
      <c r="T100">
        <v>-7.0070000000000002E-3</v>
      </c>
      <c r="V100">
        <f t="shared" si="53"/>
        <v>1066.5143837430514</v>
      </c>
      <c r="W100">
        <f t="shared" si="54"/>
        <v>7.0896845090393484E-2</v>
      </c>
      <c r="X100">
        <f t="shared" si="55"/>
        <v>0.99908543005929928</v>
      </c>
      <c r="Y100">
        <f t="shared" si="56"/>
        <v>15.508505000034347</v>
      </c>
      <c r="Z100">
        <f t="shared" si="57"/>
        <v>-5.4050087380007605</v>
      </c>
    </row>
    <row r="101" spans="2:26" x14ac:dyDescent="0.2">
      <c r="B101" t="s">
        <v>5</v>
      </c>
      <c r="C101">
        <v>100000</v>
      </c>
      <c r="D101">
        <v>867.51847999999995</v>
      </c>
      <c r="E101">
        <v>-1122274.122925</v>
      </c>
      <c r="F101">
        <v>4978550.2511830004</v>
      </c>
      <c r="G101">
        <v>-9.9629999999999996E-3</v>
      </c>
      <c r="O101">
        <v>700</v>
      </c>
      <c r="P101">
        <v>900000</v>
      </c>
      <c r="Q101">
        <v>867.90582099999995</v>
      </c>
      <c r="R101">
        <v>-1083235.634574</v>
      </c>
      <c r="S101">
        <v>4975046.3328769999</v>
      </c>
      <c r="T101">
        <v>-8.5179999999999995E-3</v>
      </c>
      <c r="V101">
        <f t="shared" si="53"/>
        <v>1047.2647417429835</v>
      </c>
      <c r="W101">
        <f t="shared" si="54"/>
        <v>8.2712985938792394E-2</v>
      </c>
      <c r="X101">
        <f t="shared" si="55"/>
        <v>0.99929619705954198</v>
      </c>
      <c r="Y101">
        <f t="shared" si="56"/>
        <v>-3.7411370000336319</v>
      </c>
      <c r="Z101">
        <f t="shared" si="57"/>
        <v>-5.8153827380010625</v>
      </c>
    </row>
    <row r="102" spans="2:26" x14ac:dyDescent="0.2">
      <c r="B102">
        <v>0</v>
      </c>
      <c r="C102">
        <v>200000</v>
      </c>
      <c r="D102">
        <v>867.52760699999999</v>
      </c>
      <c r="E102">
        <v>-1016023.310309</v>
      </c>
      <c r="F102">
        <v>4971952.802681</v>
      </c>
      <c r="G102">
        <v>-2.4889000000000001E-2</v>
      </c>
      <c r="I102">
        <f>E102-(250000-B$100)/250000*E$101</f>
        <v>1897.2755699419649</v>
      </c>
      <c r="J102">
        <f>B102/B$100</f>
        <v>0</v>
      </c>
      <c r="K102">
        <f>F102/F$101</f>
        <v>0.99867482536699659</v>
      </c>
      <c r="L102">
        <f>E102-E$102</f>
        <v>0</v>
      </c>
      <c r="O102">
        <v>800</v>
      </c>
      <c r="P102">
        <v>1000000</v>
      </c>
      <c r="Q102">
        <v>867.89844000000005</v>
      </c>
      <c r="R102">
        <v>-1083229.295345</v>
      </c>
      <c r="S102">
        <v>4975335.0405259999</v>
      </c>
      <c r="T102">
        <v>-3.3187000000000001E-2</v>
      </c>
      <c r="V102">
        <f t="shared" si="53"/>
        <v>1053.6039707430173</v>
      </c>
      <c r="W102">
        <f t="shared" si="54"/>
        <v>9.4529126787191303E-2</v>
      </c>
      <c r="X102">
        <f t="shared" si="55"/>
        <v>0.9993541873648385</v>
      </c>
      <c r="Y102">
        <f t="shared" si="56"/>
        <v>2.5980920000001788</v>
      </c>
      <c r="Z102">
        <f t="shared" si="57"/>
        <v>-5.5594940280000449</v>
      </c>
    </row>
    <row r="103" spans="2:26" x14ac:dyDescent="0.2">
      <c r="B103">
        <v>250</v>
      </c>
      <c r="C103">
        <v>300000</v>
      </c>
      <c r="D103">
        <v>868.51355899999999</v>
      </c>
      <c r="E103">
        <v>-1016053.45192</v>
      </c>
      <c r="F103">
        <v>4969296.5653139995</v>
      </c>
      <c r="G103">
        <v>-1.8041000000000001E-2</v>
      </c>
      <c r="I103">
        <f t="shared" ref="I103:I126" si="58">E103-(250000-B$100)/250000*E$101</f>
        <v>1867.1339589419076</v>
      </c>
      <c r="J103">
        <f t="shared" ref="J103:J126" si="59">B103/B$100</f>
        <v>1.0754538415211219E-2</v>
      </c>
      <c r="K103">
        <f t="shared" ref="K103" si="60">F103/F$69</f>
        <v>0.99814128904959787</v>
      </c>
      <c r="L103">
        <f t="shared" ref="L103:L126" si="61">E103-E$102</f>
        <v>-30.14161100005731</v>
      </c>
      <c r="M103">
        <f>((L103-L102)-(B103-B102)*$C$3)/(B103-B102)</f>
        <v>-5.7434527620006124</v>
      </c>
      <c r="O103">
        <v>900</v>
      </c>
      <c r="P103">
        <v>1100000</v>
      </c>
      <c r="Q103">
        <v>867.90047000000004</v>
      </c>
      <c r="R103">
        <v>-1083205.7179060001</v>
      </c>
      <c r="S103">
        <v>4975545.573535</v>
      </c>
      <c r="T103">
        <v>-9.2490000000000003E-3</v>
      </c>
      <c r="V103">
        <f t="shared" si="53"/>
        <v>1077.181409742916</v>
      </c>
      <c r="W103">
        <f t="shared" si="54"/>
        <v>0.10634526763559021</v>
      </c>
      <c r="X103">
        <f t="shared" si="55"/>
        <v>0.99939647538009957</v>
      </c>
      <c r="Y103">
        <f t="shared" si="56"/>
        <v>26.175530999898911</v>
      </c>
      <c r="Z103">
        <f t="shared" si="57"/>
        <v>-5.3871119280013957</v>
      </c>
    </row>
    <row r="104" spans="2:26" x14ac:dyDescent="0.2">
      <c r="B104">
        <v>500</v>
      </c>
      <c r="C104">
        <v>400000</v>
      </c>
      <c r="D104">
        <v>868.49350800000002</v>
      </c>
      <c r="E104">
        <v>-1016044.992787</v>
      </c>
      <c r="F104">
        <v>4968412.9272560002</v>
      </c>
      <c r="G104">
        <v>-2.6096999999999999E-2</v>
      </c>
      <c r="I104">
        <f t="shared" si="58"/>
        <v>1875.5930919419043</v>
      </c>
      <c r="J104">
        <f t="shared" si="59"/>
        <v>2.1509076830422438E-2</v>
      </c>
      <c r="K104">
        <f t="shared" ref="K104:K126" si="62">F104/$S$98</f>
        <v>0.99893879668201824</v>
      </c>
      <c r="L104">
        <f t="shared" si="61"/>
        <v>-21.682478000060655</v>
      </c>
      <c r="M104">
        <f t="shared" ref="M104:M126" si="63">((L104-L103)-(B104-B103)*$C$3)/(B104-B103)</f>
        <v>-5.5890497860003965</v>
      </c>
      <c r="O104">
        <v>1000</v>
      </c>
      <c r="P104">
        <v>1200000</v>
      </c>
      <c r="Q104">
        <v>867.89357700000005</v>
      </c>
      <c r="R104">
        <v>-1083188.992969</v>
      </c>
      <c r="S104">
        <v>4976087.3218019996</v>
      </c>
      <c r="T104">
        <v>-2.2776999999999999E-2</v>
      </c>
      <c r="V104">
        <f t="shared" si="53"/>
        <v>1093.9063467429951</v>
      </c>
      <c r="W104">
        <f t="shared" si="54"/>
        <v>0.11816140848398914</v>
      </c>
      <c r="X104">
        <f t="shared" si="55"/>
        <v>0.99950529185069181</v>
      </c>
      <c r="Y104">
        <f t="shared" si="56"/>
        <v>42.900467999977991</v>
      </c>
      <c r="Z104">
        <f t="shared" si="57"/>
        <v>-5.4556369479995919</v>
      </c>
    </row>
    <row r="105" spans="2:26" x14ac:dyDescent="0.2">
      <c r="B105">
        <v>750</v>
      </c>
      <c r="C105">
        <v>500000</v>
      </c>
      <c r="D105">
        <v>868.47848099999999</v>
      </c>
      <c r="E105">
        <v>-1016050.381051</v>
      </c>
      <c r="F105">
        <v>4967990.0500309998</v>
      </c>
      <c r="G105">
        <v>1.3114000000000001E-2</v>
      </c>
      <c r="I105">
        <f t="shared" si="58"/>
        <v>1870.2048279419541</v>
      </c>
      <c r="J105">
        <f t="shared" si="59"/>
        <v>3.2263615245633655E-2</v>
      </c>
      <c r="K105">
        <f t="shared" si="62"/>
        <v>0.9988537738643759</v>
      </c>
      <c r="L105">
        <f t="shared" si="61"/>
        <v>-27.070742000010796</v>
      </c>
      <c r="M105">
        <f t="shared" si="63"/>
        <v>-5.644439374000183</v>
      </c>
      <c r="O105">
        <v>1100</v>
      </c>
      <c r="P105">
        <v>1300000</v>
      </c>
      <c r="Q105">
        <v>867.885808</v>
      </c>
      <c r="R105">
        <v>-1083205.2785469999</v>
      </c>
      <c r="S105">
        <v>4975755.1302589998</v>
      </c>
      <c r="T105">
        <v>-2.5870000000000001E-2</v>
      </c>
      <c r="V105">
        <f t="shared" si="53"/>
        <v>1077.6207687431015</v>
      </c>
      <c r="W105">
        <f t="shared" si="54"/>
        <v>0.12997754933238803</v>
      </c>
      <c r="X105">
        <f t="shared" si="55"/>
        <v>0.99943856729710889</v>
      </c>
      <c r="Y105">
        <f t="shared" si="56"/>
        <v>26.614890000084415</v>
      </c>
      <c r="Z105">
        <f t="shared" si="57"/>
        <v>-5.7857420979993188</v>
      </c>
    </row>
    <row r="106" spans="2:26" x14ac:dyDescent="0.2">
      <c r="B106">
        <v>1000</v>
      </c>
      <c r="C106">
        <v>600000</v>
      </c>
      <c r="D106">
        <v>868.46594600000003</v>
      </c>
      <c r="E106">
        <v>-1016044.061871</v>
      </c>
      <c r="F106">
        <v>4967801.3539100001</v>
      </c>
      <c r="G106">
        <v>-2.1229000000000001E-2</v>
      </c>
      <c r="I106">
        <f t="shared" si="58"/>
        <v>1876.5240079419455</v>
      </c>
      <c r="J106">
        <f t="shared" si="59"/>
        <v>4.3018153660844875E-2</v>
      </c>
      <c r="K106">
        <f t="shared" si="62"/>
        <v>0.99881583501371873</v>
      </c>
      <c r="L106">
        <f t="shared" si="61"/>
        <v>-20.751562000019476</v>
      </c>
      <c r="M106">
        <f t="shared" si="63"/>
        <v>-5.5976095980004175</v>
      </c>
      <c r="O106">
        <v>1200</v>
      </c>
      <c r="P106">
        <v>1400000</v>
      </c>
      <c r="Q106">
        <v>867.89962100000002</v>
      </c>
      <c r="R106">
        <v>-1083197.2353340001</v>
      </c>
      <c r="S106">
        <v>4976878.7728880001</v>
      </c>
      <c r="T106">
        <v>-3.0501E-2</v>
      </c>
      <c r="V106">
        <f t="shared" si="53"/>
        <v>1085.6639817429241</v>
      </c>
      <c r="W106">
        <f t="shared" si="54"/>
        <v>0.14179369018078697</v>
      </c>
      <c r="X106">
        <f t="shared" si="55"/>
        <v>0.99966426405064346</v>
      </c>
      <c r="Y106">
        <f t="shared" si="56"/>
        <v>34.658102999906987</v>
      </c>
      <c r="Z106">
        <f t="shared" si="57"/>
        <v>-5.5424541880021572</v>
      </c>
    </row>
    <row r="107" spans="2:26" x14ac:dyDescent="0.2">
      <c r="B107">
        <v>1250</v>
      </c>
      <c r="C107">
        <v>700000</v>
      </c>
      <c r="D107">
        <v>868.53320299999996</v>
      </c>
      <c r="E107">
        <v>-1016035.08412</v>
      </c>
      <c r="F107">
        <v>4967890.8498229999</v>
      </c>
      <c r="G107">
        <v>-2.7012000000000001E-2</v>
      </c>
      <c r="I107">
        <f t="shared" si="58"/>
        <v>1885.5017589419149</v>
      </c>
      <c r="J107">
        <f t="shared" si="59"/>
        <v>5.3772692076056096E-2</v>
      </c>
      <c r="K107">
        <f t="shared" si="62"/>
        <v>0.99883382887633632</v>
      </c>
      <c r="L107">
        <f t="shared" si="61"/>
        <v>-11.773811000050046</v>
      </c>
      <c r="M107">
        <f t="shared" si="63"/>
        <v>-5.5869753140005054</v>
      </c>
      <c r="O107">
        <v>1300</v>
      </c>
      <c r="P107">
        <v>1500000</v>
      </c>
      <c r="Q107">
        <v>867.86098500000003</v>
      </c>
      <c r="R107">
        <v>-1083188.4203689999</v>
      </c>
      <c r="S107">
        <v>4977290.4914060002</v>
      </c>
      <c r="T107">
        <v>-1.0889999999999999E-3</v>
      </c>
      <c r="V107">
        <f t="shared" si="53"/>
        <v>1094.4789467430674</v>
      </c>
      <c r="W107">
        <f t="shared" si="54"/>
        <v>0.15360983102918588</v>
      </c>
      <c r="X107">
        <f t="shared" si="55"/>
        <v>0.9997469625265506</v>
      </c>
      <c r="Y107">
        <f t="shared" si="56"/>
        <v>43.473068000050262</v>
      </c>
      <c r="Z107">
        <f t="shared" si="57"/>
        <v>-5.53473666799895</v>
      </c>
    </row>
    <row r="108" spans="2:26" x14ac:dyDescent="0.2">
      <c r="B108">
        <v>1500</v>
      </c>
      <c r="C108">
        <v>800000</v>
      </c>
      <c r="D108">
        <v>868.47550899999999</v>
      </c>
      <c r="E108">
        <v>-1016056.674623</v>
      </c>
      <c r="F108">
        <v>4967928.3100230005</v>
      </c>
      <c r="G108">
        <v>-6.9449999999999998E-3</v>
      </c>
      <c r="I108">
        <f t="shared" si="58"/>
        <v>1863.9112559419591</v>
      </c>
      <c r="J108">
        <f t="shared" si="59"/>
        <v>6.4527230491267309E-2</v>
      </c>
      <c r="K108">
        <f t="shared" si="62"/>
        <v>0.99884136054644101</v>
      </c>
      <c r="L108">
        <f t="shared" si="61"/>
        <v>-33.364314000005834</v>
      </c>
      <c r="M108">
        <f t="shared" si="63"/>
        <v>-5.7092483300002055</v>
      </c>
      <c r="O108">
        <v>1400</v>
      </c>
      <c r="P108">
        <v>1600000</v>
      </c>
      <c r="Q108">
        <v>867.85456099999999</v>
      </c>
      <c r="R108">
        <v>-1083173.860197</v>
      </c>
      <c r="S108">
        <v>4977978.5208430002</v>
      </c>
      <c r="T108">
        <v>1.1287999999999999E-2</v>
      </c>
      <c r="V108">
        <f t="shared" si="53"/>
        <v>1109.0391187430359</v>
      </c>
      <c r="W108">
        <f t="shared" si="54"/>
        <v>0.16542597187758479</v>
      </c>
      <c r="X108">
        <f t="shared" si="55"/>
        <v>0.99988516127965876</v>
      </c>
      <c r="Y108">
        <f t="shared" si="56"/>
        <v>58.03324000001885</v>
      </c>
      <c r="Z108">
        <f t="shared" si="57"/>
        <v>-5.477284598000697</v>
      </c>
    </row>
    <row r="109" spans="2:26" x14ac:dyDescent="0.2">
      <c r="B109">
        <v>1750</v>
      </c>
      <c r="C109">
        <v>900000</v>
      </c>
      <c r="D109">
        <v>868.48439099999996</v>
      </c>
      <c r="E109">
        <v>-1016057.724299</v>
      </c>
      <c r="F109">
        <v>4969432.8091580002</v>
      </c>
      <c r="G109">
        <v>-2.1415E-2</v>
      </c>
      <c r="I109">
        <f t="shared" si="58"/>
        <v>1862.8615799419349</v>
      </c>
      <c r="J109">
        <f t="shared" si="59"/>
        <v>7.528176890647853E-2</v>
      </c>
      <c r="K109">
        <f t="shared" si="62"/>
        <v>0.99914385202159217</v>
      </c>
      <c r="L109">
        <f t="shared" si="61"/>
        <v>-34.413990000030026</v>
      </c>
      <c r="M109">
        <f t="shared" si="63"/>
        <v>-5.6270850220004798</v>
      </c>
      <c r="O109">
        <v>1500</v>
      </c>
      <c r="P109">
        <v>1700000</v>
      </c>
      <c r="Q109">
        <v>867.86029199999996</v>
      </c>
      <c r="R109">
        <v>-1083137.6740560001</v>
      </c>
      <c r="S109">
        <v>4979116.4293640004</v>
      </c>
      <c r="T109">
        <v>-3.9841000000000001E-2</v>
      </c>
      <c r="V109">
        <f t="shared" si="53"/>
        <v>1145.2252597429324</v>
      </c>
      <c r="W109">
        <f t="shared" si="54"/>
        <v>0.1772421127259837</v>
      </c>
      <c r="X109">
        <f t="shared" si="55"/>
        <v>1.0001137235043205</v>
      </c>
      <c r="Y109">
        <f t="shared" si="56"/>
        <v>94.219380999915302</v>
      </c>
      <c r="Z109">
        <f t="shared" si="57"/>
        <v>-5.261024908001418</v>
      </c>
    </row>
    <row r="110" spans="2:26" x14ac:dyDescent="0.2">
      <c r="B110">
        <v>2000</v>
      </c>
      <c r="C110">
        <v>1000000</v>
      </c>
      <c r="D110">
        <v>868.49423400000001</v>
      </c>
      <c r="E110">
        <v>-1016050.261417</v>
      </c>
      <c r="F110">
        <v>4970060.2243290003</v>
      </c>
      <c r="G110">
        <v>-6.3829999999999998E-3</v>
      </c>
      <c r="I110">
        <f t="shared" si="58"/>
        <v>1870.3244619419565</v>
      </c>
      <c r="J110">
        <f t="shared" si="59"/>
        <v>8.6036307321689751E-2</v>
      </c>
      <c r="K110">
        <f t="shared" si="62"/>
        <v>0.99926999881436385</v>
      </c>
      <c r="L110">
        <f t="shared" si="61"/>
        <v>-26.951108000008389</v>
      </c>
      <c r="M110">
        <f t="shared" si="63"/>
        <v>-5.5930347900002966</v>
      </c>
      <c r="O110">
        <v>1600</v>
      </c>
      <c r="P110">
        <v>1800000</v>
      </c>
      <c r="Q110">
        <v>867.90038600000003</v>
      </c>
      <c r="R110">
        <v>-1083092.6320160001</v>
      </c>
      <c r="S110">
        <v>4979775.7858950002</v>
      </c>
      <c r="T110">
        <v>-2.9600000000000001E-2</v>
      </c>
      <c r="V110">
        <f t="shared" si="53"/>
        <v>1190.2672997429036</v>
      </c>
      <c r="W110">
        <f t="shared" si="54"/>
        <v>0.18905825357438261</v>
      </c>
      <c r="X110">
        <f t="shared" si="55"/>
        <v>1.0002461629691712</v>
      </c>
      <c r="Y110">
        <f t="shared" si="56"/>
        <v>139.26142099988647</v>
      </c>
      <c r="Z110">
        <f t="shared" si="57"/>
        <v>-5.1724659180006709</v>
      </c>
    </row>
    <row r="111" spans="2:26" x14ac:dyDescent="0.2">
      <c r="B111">
        <v>2250</v>
      </c>
      <c r="C111">
        <v>1100000</v>
      </c>
      <c r="D111">
        <v>868.50586399999997</v>
      </c>
      <c r="E111">
        <v>-1016028.787423</v>
      </c>
      <c r="F111">
        <v>4970616.662575</v>
      </c>
      <c r="G111">
        <v>-2.4875000000000001E-2</v>
      </c>
      <c r="I111">
        <f t="shared" si="58"/>
        <v>1891.7984559419565</v>
      </c>
      <c r="J111">
        <f t="shared" si="59"/>
        <v>9.6790845736900971E-2</v>
      </c>
      <c r="K111">
        <f t="shared" si="62"/>
        <v>0.99938187513382948</v>
      </c>
      <c r="L111">
        <f t="shared" si="61"/>
        <v>-5.4771140000084415</v>
      </c>
      <c r="M111">
        <f t="shared" si="63"/>
        <v>-5.536990342000383</v>
      </c>
      <c r="O111">
        <v>1700</v>
      </c>
      <c r="P111">
        <v>1900000</v>
      </c>
      <c r="Q111">
        <v>867.86125700000002</v>
      </c>
      <c r="R111">
        <v>-1083087.5928549999</v>
      </c>
      <c r="S111">
        <v>4980976.7285099998</v>
      </c>
      <c r="T111">
        <v>1.5276E-2</v>
      </c>
      <c r="V111">
        <f t="shared" si="53"/>
        <v>1195.3064607430715</v>
      </c>
      <c r="W111">
        <f t="shared" si="54"/>
        <v>0.20087439442278152</v>
      </c>
      <c r="X111">
        <f t="shared" si="55"/>
        <v>1.0004873863282635</v>
      </c>
      <c r="Y111">
        <f t="shared" si="56"/>
        <v>144.30058200005442</v>
      </c>
      <c r="Z111">
        <f t="shared" si="57"/>
        <v>-5.5724947079987031</v>
      </c>
    </row>
    <row r="112" spans="2:26" x14ac:dyDescent="0.2">
      <c r="B112">
        <v>2500</v>
      </c>
      <c r="C112">
        <v>1200000</v>
      </c>
      <c r="D112">
        <v>868.44574799999998</v>
      </c>
      <c r="E112">
        <v>-1016019.85382</v>
      </c>
      <c r="F112">
        <v>4971600.4521620004</v>
      </c>
      <c r="G112">
        <v>-1.0632000000000001E-2</v>
      </c>
      <c r="I112">
        <f t="shared" si="58"/>
        <v>1900.7320589419687</v>
      </c>
      <c r="J112">
        <f t="shared" si="59"/>
        <v>0.10754538415211219</v>
      </c>
      <c r="K112">
        <f t="shared" si="62"/>
        <v>0.99957967382741941</v>
      </c>
      <c r="L112">
        <f t="shared" si="61"/>
        <v>3.4564890000037849</v>
      </c>
      <c r="M112">
        <f t="shared" si="63"/>
        <v>-5.5871519060003338</v>
      </c>
      <c r="O112">
        <v>1800</v>
      </c>
      <c r="P112">
        <v>2000000</v>
      </c>
      <c r="Q112">
        <v>867.906387</v>
      </c>
      <c r="R112">
        <v>-1083037.030181</v>
      </c>
      <c r="S112">
        <v>4982052.2368099997</v>
      </c>
      <c r="T112">
        <v>-1.8319999999999999E-2</v>
      </c>
      <c r="V112">
        <f t="shared" si="53"/>
        <v>1245.8691347429994</v>
      </c>
      <c r="W112">
        <f t="shared" si="54"/>
        <v>0.21269053527118043</v>
      </c>
      <c r="X112">
        <f t="shared" si="55"/>
        <v>1.0007034147392944</v>
      </c>
      <c r="Y112">
        <f t="shared" si="56"/>
        <v>194.86325599998236</v>
      </c>
      <c r="Z112">
        <f t="shared" si="57"/>
        <v>-5.1172595780011036</v>
      </c>
    </row>
    <row r="113" spans="2:26" x14ac:dyDescent="0.2">
      <c r="B113">
        <v>2750</v>
      </c>
      <c r="C113">
        <v>1300000</v>
      </c>
      <c r="D113">
        <v>868.43175599999995</v>
      </c>
      <c r="E113">
        <v>-1016009.47835</v>
      </c>
      <c r="F113">
        <v>4971902.6403470002</v>
      </c>
      <c r="G113">
        <v>-1.601E-2</v>
      </c>
      <c r="I113">
        <f t="shared" si="58"/>
        <v>1911.1075289419387</v>
      </c>
      <c r="J113">
        <f t="shared" si="59"/>
        <v>0.11829992256732341</v>
      </c>
      <c r="K113">
        <f t="shared" si="62"/>
        <v>0.99964043115703649</v>
      </c>
      <c r="L113">
        <f t="shared" si="61"/>
        <v>13.831958999973722</v>
      </c>
      <c r="M113">
        <f t="shared" si="63"/>
        <v>-5.5813844380005033</v>
      </c>
      <c r="O113">
        <v>1900</v>
      </c>
      <c r="P113">
        <v>2100000</v>
      </c>
      <c r="Q113">
        <v>867.91026799999997</v>
      </c>
      <c r="R113">
        <v>-1083001.254163</v>
      </c>
      <c r="S113">
        <v>4983804.425121</v>
      </c>
      <c r="T113">
        <v>-4.8404999999999997E-2</v>
      </c>
      <c r="V113">
        <f t="shared" si="53"/>
        <v>1281.6451527429745</v>
      </c>
      <c r="W113">
        <f t="shared" si="54"/>
        <v>0.22450667611957933</v>
      </c>
      <c r="X113">
        <f t="shared" si="55"/>
        <v>1.0010553622385856</v>
      </c>
      <c r="Y113">
        <f t="shared" si="56"/>
        <v>230.63927399995737</v>
      </c>
      <c r="Z113">
        <f t="shared" si="57"/>
        <v>-5.2651261380006327</v>
      </c>
    </row>
    <row r="114" spans="2:26" x14ac:dyDescent="0.2">
      <c r="B114">
        <v>3000</v>
      </c>
      <c r="C114">
        <v>1400000</v>
      </c>
      <c r="D114">
        <v>868.41228100000001</v>
      </c>
      <c r="E114">
        <v>-1015978.8859230001</v>
      </c>
      <c r="F114">
        <v>4973161.5897949999</v>
      </c>
      <c r="G114">
        <v>-1.3403E-2</v>
      </c>
      <c r="I114">
        <f t="shared" si="58"/>
        <v>1941.6999559418764</v>
      </c>
      <c r="J114">
        <f t="shared" si="59"/>
        <v>0.12905446098253462</v>
      </c>
      <c r="K114">
        <f t="shared" si="62"/>
        <v>0.99989355292148752</v>
      </c>
      <c r="L114">
        <f t="shared" si="61"/>
        <v>44.424385999911465</v>
      </c>
      <c r="M114">
        <f t="shared" si="63"/>
        <v>-5.5005166100006315</v>
      </c>
      <c r="O114">
        <v>2000</v>
      </c>
      <c r="P114">
        <v>2200000</v>
      </c>
      <c r="Q114">
        <v>867.90477199999998</v>
      </c>
      <c r="R114">
        <v>-1082996.152854</v>
      </c>
      <c r="S114">
        <v>4984999.3897019997</v>
      </c>
      <c r="T114">
        <v>-2.9336000000000001E-2</v>
      </c>
      <c r="V114">
        <f t="shared" si="53"/>
        <v>1286.7464617430232</v>
      </c>
      <c r="W114">
        <f t="shared" si="54"/>
        <v>0.23632281696797827</v>
      </c>
      <c r="X114">
        <f t="shared" si="55"/>
        <v>1.0012953848396864</v>
      </c>
      <c r="Y114">
        <f t="shared" si="56"/>
        <v>235.74058300000615</v>
      </c>
      <c r="Z114">
        <f t="shared" si="57"/>
        <v>-5.5718732279998946</v>
      </c>
    </row>
    <row r="115" spans="2:26" x14ac:dyDescent="0.2">
      <c r="B115">
        <v>3250</v>
      </c>
      <c r="C115">
        <v>1500000</v>
      </c>
      <c r="D115">
        <v>868.46200999999996</v>
      </c>
      <c r="E115">
        <v>-1015980.130195</v>
      </c>
      <c r="F115">
        <v>4973850.9642470004</v>
      </c>
      <c r="G115">
        <v>-1.9273999999999999E-2</v>
      </c>
      <c r="I115">
        <f t="shared" si="58"/>
        <v>1940.4556839419529</v>
      </c>
      <c r="J115">
        <f t="shared" si="59"/>
        <v>0.13980899939774585</v>
      </c>
      <c r="K115">
        <f t="shared" si="62"/>
        <v>1.0000321571187689</v>
      </c>
      <c r="L115">
        <f t="shared" si="61"/>
        <v>43.180113999987952</v>
      </c>
      <c r="M115">
        <f t="shared" si="63"/>
        <v>-5.6278634060000767</v>
      </c>
      <c r="O115">
        <v>2100</v>
      </c>
      <c r="P115">
        <v>2300000</v>
      </c>
      <c r="Q115">
        <v>867.87110900000005</v>
      </c>
      <c r="R115">
        <v>-1082932.285685</v>
      </c>
      <c r="S115">
        <v>4985701.8282329999</v>
      </c>
      <c r="T115">
        <v>-3.0269999999999998E-2</v>
      </c>
      <c r="V115">
        <f t="shared" si="53"/>
        <v>1350.6136307429988</v>
      </c>
      <c r="W115">
        <f t="shared" si="54"/>
        <v>0.24813895781637718</v>
      </c>
      <c r="X115">
        <f t="shared" si="55"/>
        <v>1.0014364778277169</v>
      </c>
      <c r="Y115">
        <f t="shared" si="56"/>
        <v>299.6077519999817</v>
      </c>
      <c r="Z115">
        <f t="shared" si="57"/>
        <v>-4.9842146280006272</v>
      </c>
    </row>
    <row r="116" spans="2:26" x14ac:dyDescent="0.2">
      <c r="B116">
        <v>3500</v>
      </c>
      <c r="C116">
        <v>1600000</v>
      </c>
      <c r="D116">
        <v>868.44284800000003</v>
      </c>
      <c r="E116">
        <v>-1015908.710021</v>
      </c>
      <c r="F116">
        <v>4976498.6092229998</v>
      </c>
      <c r="G116">
        <v>-6.3220000000000004E-3</v>
      </c>
      <c r="I116">
        <f t="shared" si="58"/>
        <v>2011.8758579419227</v>
      </c>
      <c r="J116">
        <f t="shared" si="59"/>
        <v>0.15056353781295706</v>
      </c>
      <c r="K116">
        <f t="shared" si="62"/>
        <v>1.0005644871253705</v>
      </c>
      <c r="L116">
        <f t="shared" si="61"/>
        <v>114.6002879999578</v>
      </c>
      <c r="M116">
        <f t="shared" si="63"/>
        <v>-5.3372056220005035</v>
      </c>
      <c r="O116">
        <v>2200</v>
      </c>
      <c r="P116">
        <v>2400000</v>
      </c>
      <c r="Q116">
        <v>867.86875699999996</v>
      </c>
      <c r="R116">
        <v>-1082903.3160850001</v>
      </c>
      <c r="S116">
        <v>4986974.3867279999</v>
      </c>
      <c r="T116">
        <v>-1.5916E-2</v>
      </c>
      <c r="V116">
        <f t="shared" si="53"/>
        <v>1379.5832307429519</v>
      </c>
      <c r="W116">
        <f t="shared" si="54"/>
        <v>0.25995509866477606</v>
      </c>
      <c r="X116">
        <f t="shared" si="55"/>
        <v>1.0016920860732494</v>
      </c>
      <c r="Y116">
        <f t="shared" si="56"/>
        <v>328.57735199993476</v>
      </c>
      <c r="Z116">
        <f t="shared" si="57"/>
        <v>-5.3331903180008524</v>
      </c>
    </row>
    <row r="117" spans="2:26" x14ac:dyDescent="0.2">
      <c r="B117">
        <v>3750</v>
      </c>
      <c r="C117">
        <v>1700000</v>
      </c>
      <c r="D117">
        <v>868.47473200000002</v>
      </c>
      <c r="E117">
        <v>-1015890.918054</v>
      </c>
      <c r="F117">
        <v>4978145.3304209998</v>
      </c>
      <c r="G117">
        <v>-2.0853E-2</v>
      </c>
      <c r="I117">
        <f t="shared" si="58"/>
        <v>2029.6678249419201</v>
      </c>
      <c r="J117">
        <f t="shared" si="59"/>
        <v>0.16131807622816829</v>
      </c>
      <c r="K117">
        <f t="shared" si="62"/>
        <v>1.0008955734734832</v>
      </c>
      <c r="L117">
        <f t="shared" si="61"/>
        <v>132.39225499995518</v>
      </c>
      <c r="M117">
        <f t="shared" si="63"/>
        <v>-5.5517184500003935</v>
      </c>
      <c r="O117">
        <v>2300</v>
      </c>
      <c r="P117">
        <v>2500000</v>
      </c>
      <c r="Q117">
        <v>867.86151900000004</v>
      </c>
      <c r="R117">
        <v>-1082832.7920299999</v>
      </c>
      <c r="S117">
        <v>4989205.1919900002</v>
      </c>
      <c r="T117">
        <v>-3.4252999999999999E-2</v>
      </c>
      <c r="V117">
        <f t="shared" si="53"/>
        <v>1450.1072857431136</v>
      </c>
      <c r="W117">
        <f t="shared" si="54"/>
        <v>0.271771239513175</v>
      </c>
      <c r="X117">
        <f t="shared" si="55"/>
        <v>1.0021401693805276</v>
      </c>
      <c r="Y117">
        <f t="shared" si="56"/>
        <v>399.10140700009651</v>
      </c>
      <c r="Z117">
        <f t="shared" si="57"/>
        <v>-4.9176457679987653</v>
      </c>
    </row>
    <row r="118" spans="2:26" x14ac:dyDescent="0.2">
      <c r="B118">
        <v>4000</v>
      </c>
      <c r="C118">
        <v>1800000</v>
      </c>
      <c r="D118">
        <v>868.44858199999999</v>
      </c>
      <c r="E118">
        <v>-1015836.043063</v>
      </c>
      <c r="F118">
        <v>4980078.3456760002</v>
      </c>
      <c r="G118">
        <v>6.4390000000000003E-3</v>
      </c>
      <c r="I118">
        <f t="shared" si="58"/>
        <v>2084.542815941968</v>
      </c>
      <c r="J118">
        <f t="shared" si="59"/>
        <v>0.1720726146433795</v>
      </c>
      <c r="K118">
        <f t="shared" si="62"/>
        <v>1.0012842215108082</v>
      </c>
      <c r="L118">
        <f t="shared" si="61"/>
        <v>187.26724600000307</v>
      </c>
      <c r="M118">
        <f t="shared" si="63"/>
        <v>-5.4033863540001912</v>
      </c>
      <c r="O118">
        <v>2400</v>
      </c>
      <c r="P118">
        <v>2600000</v>
      </c>
      <c r="Q118">
        <v>867.86676699999998</v>
      </c>
      <c r="R118">
        <v>-1082800.729666</v>
      </c>
      <c r="S118">
        <v>4990490.724165</v>
      </c>
      <c r="T118">
        <v>-1.6142E-2</v>
      </c>
      <c r="V118">
        <f t="shared" si="53"/>
        <v>1482.1696497430094</v>
      </c>
      <c r="W118">
        <f t="shared" si="54"/>
        <v>0.28358738036157394</v>
      </c>
      <c r="X118">
        <f t="shared" si="55"/>
        <v>1.0023983835413055</v>
      </c>
      <c r="Y118">
        <f t="shared" si="56"/>
        <v>431.16377099999227</v>
      </c>
      <c r="Z118">
        <f t="shared" si="57"/>
        <v>-5.3022626780014255</v>
      </c>
    </row>
    <row r="119" spans="2:26" x14ac:dyDescent="0.2">
      <c r="B119">
        <v>4250</v>
      </c>
      <c r="C119">
        <v>1900000</v>
      </c>
      <c r="D119">
        <v>868.500314</v>
      </c>
      <c r="E119">
        <v>-1015779.514557</v>
      </c>
      <c r="F119">
        <v>4982158.2566539999</v>
      </c>
      <c r="G119">
        <v>9.6319999999999999E-3</v>
      </c>
      <c r="I119">
        <f t="shared" si="58"/>
        <v>2141.0713219419122</v>
      </c>
      <c r="J119">
        <f t="shared" si="59"/>
        <v>0.18282715305859074</v>
      </c>
      <c r="K119">
        <f t="shared" si="62"/>
        <v>1.0017024040974791</v>
      </c>
      <c r="L119">
        <f t="shared" si="61"/>
        <v>243.79575199994724</v>
      </c>
      <c r="M119">
        <f t="shared" si="63"/>
        <v>-5.3967722940006064</v>
      </c>
      <c r="O119">
        <v>2500</v>
      </c>
      <c r="P119">
        <v>2700000</v>
      </c>
      <c r="Q119">
        <v>867.88563699999997</v>
      </c>
      <c r="R119">
        <v>-1082722.523175</v>
      </c>
      <c r="S119">
        <v>4992839.1598399999</v>
      </c>
      <c r="T119">
        <v>-4.2679000000000002E-2</v>
      </c>
      <c r="V119">
        <f t="shared" si="53"/>
        <v>1560.3761407430284</v>
      </c>
      <c r="W119">
        <f t="shared" si="54"/>
        <v>0.29540352120997282</v>
      </c>
      <c r="X119">
        <f t="shared" si="55"/>
        <v>1.0028700942917277</v>
      </c>
      <c r="Y119">
        <f t="shared" si="56"/>
        <v>509.37026200001128</v>
      </c>
      <c r="Z119">
        <f t="shared" si="57"/>
        <v>-4.8408214080001928</v>
      </c>
    </row>
    <row r="120" spans="2:26" x14ac:dyDescent="0.2">
      <c r="B120">
        <v>4500</v>
      </c>
      <c r="C120">
        <v>2000000</v>
      </c>
      <c r="D120">
        <v>868.433853</v>
      </c>
      <c r="E120">
        <v>-1015709.742754</v>
      </c>
      <c r="F120">
        <v>4985338.3789900001</v>
      </c>
      <c r="G120">
        <v>-8.2609999999999992E-3</v>
      </c>
      <c r="I120">
        <f t="shared" si="58"/>
        <v>2210.8431249419227</v>
      </c>
      <c r="J120">
        <f t="shared" si="59"/>
        <v>0.19358169147380194</v>
      </c>
      <c r="K120">
        <f t="shared" si="62"/>
        <v>1.0023417928975118</v>
      </c>
      <c r="L120">
        <f t="shared" si="61"/>
        <v>313.56755499995779</v>
      </c>
      <c r="M120">
        <f t="shared" si="63"/>
        <v>-5.3437991060003407</v>
      </c>
      <c r="O120">
        <v>2600</v>
      </c>
      <c r="P120">
        <v>2800000</v>
      </c>
      <c r="Q120">
        <v>867.88808400000005</v>
      </c>
      <c r="R120">
        <v>-1082648.5166559999</v>
      </c>
      <c r="S120">
        <v>4995292.833296</v>
      </c>
      <c r="T120">
        <v>-1.8630000000000001E-3</v>
      </c>
      <c r="V120">
        <f t="shared" si="53"/>
        <v>1634.3826597430743</v>
      </c>
      <c r="W120">
        <f t="shared" si="54"/>
        <v>0.30721966205837176</v>
      </c>
      <c r="X120">
        <f t="shared" si="55"/>
        <v>1.0033629432803297</v>
      </c>
      <c r="Y120">
        <f t="shared" si="56"/>
        <v>583.37678100005724</v>
      </c>
      <c r="Z120">
        <f t="shared" si="57"/>
        <v>-4.8828211279999234</v>
      </c>
    </row>
    <row r="121" spans="2:26" x14ac:dyDescent="0.2">
      <c r="B121">
        <v>4750</v>
      </c>
      <c r="C121">
        <v>2100000</v>
      </c>
      <c r="D121">
        <v>868.44708200000002</v>
      </c>
      <c r="E121">
        <v>-1015635.865079</v>
      </c>
      <c r="F121">
        <v>4987599.3652090002</v>
      </c>
      <c r="G121">
        <v>-3.5212E-2</v>
      </c>
      <c r="I121">
        <f t="shared" si="58"/>
        <v>2284.7207999419188</v>
      </c>
      <c r="J121">
        <f t="shared" si="59"/>
        <v>0.20433622988901318</v>
      </c>
      <c r="K121">
        <f t="shared" si="62"/>
        <v>1.0027963820965158</v>
      </c>
      <c r="L121">
        <f t="shared" si="61"/>
        <v>387.44522999995388</v>
      </c>
      <c r="M121">
        <f t="shared" si="63"/>
        <v>-5.3273756180003984</v>
      </c>
      <c r="O121">
        <v>2700</v>
      </c>
      <c r="P121">
        <v>2900000</v>
      </c>
      <c r="Q121">
        <v>867.89528900000005</v>
      </c>
      <c r="R121">
        <v>-1082598.799412</v>
      </c>
      <c r="S121">
        <v>4997301.1717560003</v>
      </c>
      <c r="T121">
        <v>-2.9607999999999999E-2</v>
      </c>
      <c r="V121">
        <f t="shared" si="53"/>
        <v>1684.0999037430156</v>
      </c>
      <c r="W121">
        <f t="shared" si="54"/>
        <v>0.31903580290677064</v>
      </c>
      <c r="X121">
        <f t="shared" si="55"/>
        <v>1.0037663415305578</v>
      </c>
      <c r="Y121">
        <f t="shared" si="56"/>
        <v>633.09402499999851</v>
      </c>
      <c r="Z121">
        <f t="shared" si="57"/>
        <v>-5.1257138780009699</v>
      </c>
    </row>
    <row r="122" spans="2:26" x14ac:dyDescent="0.2">
      <c r="B122">
        <v>5000</v>
      </c>
      <c r="C122">
        <v>2200000</v>
      </c>
      <c r="D122">
        <v>868.47309499999994</v>
      </c>
      <c r="E122">
        <v>-1015552.221366</v>
      </c>
      <c r="F122">
        <v>4989740.1076619998</v>
      </c>
      <c r="G122">
        <v>-2.4424999999999999E-2</v>
      </c>
      <c r="I122">
        <f t="shared" si="58"/>
        <v>2368.3645129419165</v>
      </c>
      <c r="J122">
        <f t="shared" si="59"/>
        <v>0.21509076830422438</v>
      </c>
      <c r="K122">
        <f t="shared" si="62"/>
        <v>1.0032267953333613</v>
      </c>
      <c r="L122">
        <f t="shared" si="61"/>
        <v>471.08894299995154</v>
      </c>
      <c r="M122">
        <f t="shared" si="63"/>
        <v>-5.2883114660003923</v>
      </c>
      <c r="O122">
        <v>2800</v>
      </c>
      <c r="P122">
        <v>3000000</v>
      </c>
      <c r="Q122">
        <v>867.87584500000003</v>
      </c>
      <c r="R122">
        <v>-1082511.687131</v>
      </c>
      <c r="S122">
        <v>4999556.8916199999</v>
      </c>
      <c r="T122">
        <v>7.6119999999999998E-3</v>
      </c>
      <c r="V122">
        <f t="shared" si="53"/>
        <v>1771.2121847430244</v>
      </c>
      <c r="W122">
        <f t="shared" si="54"/>
        <v>0.33085194375516958</v>
      </c>
      <c r="X122">
        <f t="shared" si="55"/>
        <v>1.0042194292268132</v>
      </c>
      <c r="Y122">
        <f t="shared" si="56"/>
        <v>720.20630600000732</v>
      </c>
      <c r="Z122">
        <f t="shared" si="57"/>
        <v>-4.7517635080002947</v>
      </c>
    </row>
    <row r="123" spans="2:26" x14ac:dyDescent="0.2">
      <c r="B123">
        <v>5250</v>
      </c>
      <c r="C123">
        <v>2300000</v>
      </c>
      <c r="D123">
        <v>868.47202000000004</v>
      </c>
      <c r="E123">
        <v>-1015514.312794</v>
      </c>
      <c r="F123">
        <v>4991541.7538240002</v>
      </c>
      <c r="G123">
        <v>-8.1060000000000004E-3</v>
      </c>
      <c r="I123">
        <f t="shared" si="58"/>
        <v>2406.2730849419022</v>
      </c>
      <c r="J123">
        <f t="shared" si="59"/>
        <v>0.22584530671943559</v>
      </c>
      <c r="K123">
        <f t="shared" si="62"/>
        <v>1.0035890305733597</v>
      </c>
      <c r="L123">
        <f t="shared" si="61"/>
        <v>508.99751499993727</v>
      </c>
      <c r="M123">
        <f t="shared" si="63"/>
        <v>-5.4712520300004401</v>
      </c>
      <c r="O123">
        <v>2900</v>
      </c>
      <c r="P123">
        <v>3100000</v>
      </c>
      <c r="Q123">
        <v>867.89833299999998</v>
      </c>
      <c r="R123">
        <v>-1082433.9927159999</v>
      </c>
      <c r="S123">
        <v>5001834.7308700001</v>
      </c>
      <c r="T123">
        <v>-4.0277E-2</v>
      </c>
      <c r="V123">
        <f t="shared" si="53"/>
        <v>1848.9065997430589</v>
      </c>
      <c r="W123">
        <f t="shared" si="54"/>
        <v>0.34266808460356846</v>
      </c>
      <c r="X123">
        <f t="shared" si="55"/>
        <v>1.0046769598602459</v>
      </c>
      <c r="Y123">
        <f t="shared" si="56"/>
        <v>797.90072100004181</v>
      </c>
      <c r="Z123">
        <f t="shared" si="57"/>
        <v>-4.8459421680000379</v>
      </c>
    </row>
    <row r="124" spans="2:26" x14ac:dyDescent="0.2">
      <c r="B124">
        <v>5500</v>
      </c>
      <c r="C124">
        <v>2400000</v>
      </c>
      <c r="D124">
        <v>868.46702300000004</v>
      </c>
      <c r="E124">
        <v>-1015422.603583</v>
      </c>
      <c r="F124">
        <v>4994207.7075420003</v>
      </c>
      <c r="G124">
        <v>-7.515E-3</v>
      </c>
      <c r="I124">
        <f t="shared" si="58"/>
        <v>2497.9822959419107</v>
      </c>
      <c r="J124">
        <f t="shared" si="59"/>
        <v>0.23659984513464682</v>
      </c>
      <c r="K124">
        <f t="shared" si="62"/>
        <v>1.0041250416976484</v>
      </c>
      <c r="L124">
        <f t="shared" si="61"/>
        <v>600.70672599994577</v>
      </c>
      <c r="M124">
        <f t="shared" si="63"/>
        <v>-5.2560494740003483</v>
      </c>
      <c r="O124">
        <v>3000</v>
      </c>
      <c r="P124">
        <v>3200000</v>
      </c>
      <c r="Q124">
        <v>867.89507000000003</v>
      </c>
      <c r="R124">
        <v>-1082339.0573249999</v>
      </c>
      <c r="S124">
        <v>5004912.520362</v>
      </c>
      <c r="T124">
        <v>-6.5799999999999995E-4</v>
      </c>
      <c r="V124">
        <f t="shared" si="53"/>
        <v>1943.8419907430653</v>
      </c>
      <c r="W124">
        <f t="shared" si="54"/>
        <v>0.35448422545196739</v>
      </c>
      <c r="X124">
        <f t="shared" si="55"/>
        <v>1.0052951698484385</v>
      </c>
      <c r="Y124">
        <f t="shared" si="56"/>
        <v>892.83611200004816</v>
      </c>
      <c r="Z124">
        <f t="shared" si="57"/>
        <v>-4.6735324080003195</v>
      </c>
    </row>
    <row r="125" spans="2:26" x14ac:dyDescent="0.2">
      <c r="B125">
        <v>5750</v>
      </c>
      <c r="C125">
        <v>2500000</v>
      </c>
      <c r="D125">
        <v>868.43383900000003</v>
      </c>
      <c r="E125">
        <v>-1015336.814827</v>
      </c>
      <c r="F125">
        <v>4997415.8433309998</v>
      </c>
      <c r="G125">
        <v>-4.2009999999999999E-3</v>
      </c>
      <c r="I125">
        <f t="shared" si="58"/>
        <v>2583.7710519419052</v>
      </c>
      <c r="J125">
        <f t="shared" si="59"/>
        <v>0.24735438354985803</v>
      </c>
      <c r="K125">
        <f t="shared" si="62"/>
        <v>1.0047700628244303</v>
      </c>
      <c r="L125">
        <f t="shared" si="61"/>
        <v>686.49548199994024</v>
      </c>
      <c r="M125">
        <f t="shared" si="63"/>
        <v>-5.2797312940004053</v>
      </c>
    </row>
    <row r="126" spans="2:26" x14ac:dyDescent="0.2">
      <c r="B126">
        <v>6000</v>
      </c>
      <c r="C126">
        <v>2600000</v>
      </c>
      <c r="D126">
        <v>868.42872699999998</v>
      </c>
      <c r="E126">
        <v>-1015204.184601</v>
      </c>
      <c r="F126">
        <v>5001575.9487669999</v>
      </c>
      <c r="G126">
        <v>3.21E-4</v>
      </c>
      <c r="I126">
        <f t="shared" si="58"/>
        <v>2716.4012779418845</v>
      </c>
      <c r="J126">
        <f t="shared" si="59"/>
        <v>0.25810892196506924</v>
      </c>
      <c r="K126">
        <f t="shared" si="62"/>
        <v>1.0056064849936728</v>
      </c>
      <c r="L126">
        <f t="shared" si="61"/>
        <v>819.12570799991954</v>
      </c>
      <c r="M126">
        <f t="shared" si="63"/>
        <v>-5.0923654140004659</v>
      </c>
    </row>
    <row r="128" spans="2:26" x14ac:dyDescent="0.2">
      <c r="Q128">
        <v>0</v>
      </c>
      <c r="R128">
        <v>1</v>
      </c>
      <c r="T128">
        <f>3*3.4</f>
        <v>10.199999999999999</v>
      </c>
      <c r="U128">
        <v>0.18828451882845187</v>
      </c>
      <c r="V128">
        <v>1.0006115942933971</v>
      </c>
    </row>
    <row r="129" spans="17:22" x14ac:dyDescent="0.2">
      <c r="Q129">
        <v>0.1</v>
      </c>
      <c r="R129">
        <v>1</v>
      </c>
      <c r="T129">
        <f>3.5*3.4</f>
        <v>11.9</v>
      </c>
      <c r="U129">
        <v>0.19662921348314608</v>
      </c>
      <c r="V129">
        <v>1.0002716402336622</v>
      </c>
    </row>
    <row r="130" spans="17:22" x14ac:dyDescent="0.2">
      <c r="Q130">
        <v>0.2</v>
      </c>
      <c r="R130">
        <v>1</v>
      </c>
      <c r="T130">
        <f>4*3.4</f>
        <v>13.6</v>
      </c>
      <c r="U130">
        <v>0.20671834625322996</v>
      </c>
      <c r="V130">
        <v>1.0010906185999757</v>
      </c>
    </row>
    <row r="131" spans="17:22" x14ac:dyDescent="0.2">
      <c r="Q131">
        <v>0.3</v>
      </c>
      <c r="R131">
        <v>1</v>
      </c>
      <c r="T131">
        <f>4.5*3.4</f>
        <v>15.299999999999999</v>
      </c>
      <c r="U131">
        <v>0.18484288354898337</v>
      </c>
      <c r="V131">
        <v>1.0002805858811956</v>
      </c>
    </row>
    <row r="132" spans="17:22" x14ac:dyDescent="0.2">
      <c r="Q132">
        <v>0.4</v>
      </c>
      <c r="R132">
        <v>1</v>
      </c>
      <c r="T132">
        <f>6*3.4</f>
        <v>20.399999999999999</v>
      </c>
      <c r="U132">
        <v>0.18411967779056387</v>
      </c>
      <c r="V132">
        <v>1.0000519921258078</v>
      </c>
    </row>
    <row r="133" spans="17:22" x14ac:dyDescent="0.2">
      <c r="Q133">
        <v>0.5</v>
      </c>
      <c r="R133">
        <v>1</v>
      </c>
      <c r="T133">
        <f>8*3.4</f>
        <v>27.2</v>
      </c>
      <c r="U133">
        <v>0.16268980477223427</v>
      </c>
      <c r="V133">
        <v>1.0000250353654601</v>
      </c>
    </row>
    <row r="134" spans="17:22" x14ac:dyDescent="0.2">
      <c r="Q134">
        <v>0.6</v>
      </c>
      <c r="R134">
        <v>1</v>
      </c>
      <c r="T134">
        <f>10*3.4</f>
        <v>34</v>
      </c>
      <c r="U134">
        <v>0.1772421127259837</v>
      </c>
      <c r="V134">
        <v>1.0001137235043205</v>
      </c>
    </row>
    <row r="135" spans="17:22" x14ac:dyDescent="0.2">
      <c r="Q135">
        <v>0.7</v>
      </c>
      <c r="R135">
        <v>1</v>
      </c>
      <c r="T135">
        <f>14*3.4</f>
        <v>47.6</v>
      </c>
      <c r="U135">
        <v>0.13980899939774585</v>
      </c>
      <c r="V135">
        <v>1.0000321571187689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737B-CC40-6B42-95BB-275118EC8306}">
  <sheetPr codeName="Sheet4"/>
  <dimension ref="B1:U169"/>
  <sheetViews>
    <sheetView topLeftCell="A132" workbookViewId="0">
      <selection activeCell="R138" sqref="R138"/>
    </sheetView>
  </sheetViews>
  <sheetFormatPr baseColWidth="10" defaultRowHeight="16" x14ac:dyDescent="0.2"/>
  <sheetData>
    <row r="1" spans="2:21" x14ac:dyDescent="0.2">
      <c r="T1" t="s">
        <v>28</v>
      </c>
      <c r="U1" t="s">
        <v>29</v>
      </c>
    </row>
    <row r="2" spans="2:21" x14ac:dyDescent="0.2">
      <c r="B2" t="s">
        <v>26</v>
      </c>
      <c r="C2" t="s">
        <v>25</v>
      </c>
      <c r="T2">
        <v>1</v>
      </c>
      <c r="U2">
        <v>0.21</v>
      </c>
    </row>
    <row r="3" spans="2:21" x14ac:dyDescent="0.2">
      <c r="C3">
        <v>100000</v>
      </c>
      <c r="D3">
        <v>867.62933099999998</v>
      </c>
      <c r="E3">
        <v>-24465.577147</v>
      </c>
      <c r="F3">
        <v>109900.703335</v>
      </c>
      <c r="G3">
        <v>-0.68165399999999998</v>
      </c>
      <c r="R3" t="s">
        <v>27</v>
      </c>
      <c r="T3">
        <v>1.5</v>
      </c>
      <c r="U3">
        <v>0.19</v>
      </c>
    </row>
    <row r="4" spans="2:21" x14ac:dyDescent="0.2">
      <c r="B4">
        <v>0</v>
      </c>
      <c r="C4">
        <v>200000</v>
      </c>
      <c r="D4">
        <v>867.45843100000002</v>
      </c>
      <c r="E4">
        <v>-24141.570241000001</v>
      </c>
      <c r="F4">
        <v>109752.43233700001</v>
      </c>
      <c r="G4">
        <v>-0.77236199999999999</v>
      </c>
      <c r="H4">
        <f>B4/61</f>
        <v>0</v>
      </c>
      <c r="I4">
        <f>F4-$F$3</f>
        <v>-148.27099799999269</v>
      </c>
      <c r="R4">
        <v>0.14000000000000001</v>
      </c>
      <c r="T4">
        <v>1.75</v>
      </c>
      <c r="U4">
        <v>0.15</v>
      </c>
    </row>
    <row r="5" spans="2:21" x14ac:dyDescent="0.2">
      <c r="B5">
        <v>3</v>
      </c>
      <c r="C5">
        <v>300000</v>
      </c>
      <c r="D5">
        <v>868.00460799999996</v>
      </c>
      <c r="E5">
        <v>-24137.073058000002</v>
      </c>
      <c r="F5">
        <v>109763.02506499999</v>
      </c>
      <c r="G5">
        <v>-0.62317599999999995</v>
      </c>
      <c r="H5">
        <f t="shared" ref="H5:H19" si="0">B5/61</f>
        <v>4.9180327868852458E-2</v>
      </c>
      <c r="I5">
        <f t="shared" ref="I5:I19" si="1">F5-$F$3</f>
        <v>-137.67827000000398</v>
      </c>
      <c r="T5">
        <v>2</v>
      </c>
      <c r="U5">
        <v>0.14000000000000001</v>
      </c>
    </row>
    <row r="6" spans="2:21" x14ac:dyDescent="0.2">
      <c r="B6">
        <v>6</v>
      </c>
      <c r="C6">
        <v>400000</v>
      </c>
      <c r="D6">
        <v>867.87813300000005</v>
      </c>
      <c r="E6">
        <v>-24137.591576999999</v>
      </c>
      <c r="F6">
        <v>109804.823774</v>
      </c>
      <c r="G6">
        <v>-0.54513100000000003</v>
      </c>
      <c r="H6">
        <f t="shared" si="0"/>
        <v>9.8360655737704916E-2</v>
      </c>
      <c r="I6">
        <f t="shared" si="1"/>
        <v>-95.879560999994283</v>
      </c>
      <c r="T6">
        <v>2.25</v>
      </c>
      <c r="U6">
        <v>0.18</v>
      </c>
    </row>
    <row r="7" spans="2:21" x14ac:dyDescent="0.2">
      <c r="B7">
        <v>9</v>
      </c>
      <c r="C7">
        <v>500000</v>
      </c>
      <c r="D7">
        <v>867.72938999999997</v>
      </c>
      <c r="E7">
        <v>-24135.657243000001</v>
      </c>
      <c r="F7">
        <v>109947.10982699999</v>
      </c>
      <c r="G7">
        <v>-0.75565400000000005</v>
      </c>
      <c r="H7">
        <f t="shared" si="0"/>
        <v>0.14754098360655737</v>
      </c>
      <c r="I7">
        <f t="shared" si="1"/>
        <v>46.406491999994614</v>
      </c>
      <c r="T7">
        <v>2.5</v>
      </c>
      <c r="U7">
        <v>0.18</v>
      </c>
    </row>
    <row r="8" spans="2:21" x14ac:dyDescent="0.2">
      <c r="B8">
        <v>12</v>
      </c>
      <c r="C8">
        <v>600000</v>
      </c>
      <c r="D8">
        <v>868.205423</v>
      </c>
      <c r="E8">
        <v>-24133.026954000001</v>
      </c>
      <c r="F8">
        <v>110017.90870099999</v>
      </c>
      <c r="G8">
        <v>-0.69296999999999997</v>
      </c>
      <c r="H8">
        <f t="shared" si="0"/>
        <v>0.19672131147540983</v>
      </c>
      <c r="I8">
        <f t="shared" si="1"/>
        <v>117.20536599999468</v>
      </c>
      <c r="T8">
        <v>3</v>
      </c>
      <c r="U8">
        <v>0.2</v>
      </c>
    </row>
    <row r="9" spans="2:21" x14ac:dyDescent="0.2">
      <c r="B9">
        <v>15</v>
      </c>
      <c r="C9">
        <v>700000</v>
      </c>
      <c r="D9">
        <v>868.08212200000003</v>
      </c>
      <c r="E9">
        <v>-24129.769239000001</v>
      </c>
      <c r="F9">
        <v>110091.36528500001</v>
      </c>
      <c r="G9">
        <v>-0.60500600000000004</v>
      </c>
      <c r="H9">
        <f t="shared" si="0"/>
        <v>0.24590163934426229</v>
      </c>
      <c r="I9">
        <f t="shared" si="1"/>
        <v>190.6619500000088</v>
      </c>
    </row>
    <row r="10" spans="2:21" x14ac:dyDescent="0.2">
      <c r="B10">
        <v>18</v>
      </c>
      <c r="C10">
        <v>800000</v>
      </c>
      <c r="D10">
        <v>868.04703500000005</v>
      </c>
      <c r="E10">
        <v>-24127.937388999999</v>
      </c>
      <c r="F10">
        <v>110185.63480299999</v>
      </c>
      <c r="G10">
        <v>-0.78059400000000001</v>
      </c>
      <c r="H10">
        <f t="shared" si="0"/>
        <v>0.29508196721311475</v>
      </c>
      <c r="I10">
        <f t="shared" si="1"/>
        <v>284.93146799999522</v>
      </c>
    </row>
    <row r="11" spans="2:21" x14ac:dyDescent="0.2">
      <c r="B11">
        <v>21</v>
      </c>
      <c r="C11">
        <v>900000</v>
      </c>
      <c r="D11">
        <v>868.23570700000005</v>
      </c>
      <c r="E11">
        <v>-24119.215982000002</v>
      </c>
      <c r="F11">
        <v>110289.764893</v>
      </c>
      <c r="G11">
        <v>-0.707592</v>
      </c>
      <c r="H11">
        <f t="shared" si="0"/>
        <v>0.34426229508196721</v>
      </c>
      <c r="I11">
        <f t="shared" si="1"/>
        <v>389.06155800000124</v>
      </c>
    </row>
    <row r="12" spans="2:21" x14ac:dyDescent="0.2">
      <c r="B12">
        <v>24</v>
      </c>
      <c r="C12">
        <v>1000000</v>
      </c>
      <c r="D12">
        <v>867.99508000000003</v>
      </c>
      <c r="E12">
        <v>-24118.922735</v>
      </c>
      <c r="F12">
        <v>110381.925202</v>
      </c>
      <c r="G12">
        <v>-0.78853200000000001</v>
      </c>
      <c r="H12">
        <f t="shared" si="0"/>
        <v>0.39344262295081966</v>
      </c>
      <c r="I12">
        <f t="shared" si="1"/>
        <v>481.2218670000002</v>
      </c>
    </row>
    <row r="13" spans="2:21" x14ac:dyDescent="0.2">
      <c r="B13">
        <v>27</v>
      </c>
      <c r="C13">
        <v>1100000</v>
      </c>
      <c r="D13">
        <v>867.90648399999998</v>
      </c>
      <c r="E13">
        <v>-24108.898740000001</v>
      </c>
      <c r="F13">
        <v>110466.288805</v>
      </c>
      <c r="G13">
        <v>-0.77318100000000001</v>
      </c>
      <c r="H13">
        <f t="shared" si="0"/>
        <v>0.44262295081967212</v>
      </c>
      <c r="I13">
        <f t="shared" si="1"/>
        <v>565.58547000000544</v>
      </c>
    </row>
    <row r="14" spans="2:21" x14ac:dyDescent="0.2">
      <c r="B14">
        <v>30</v>
      </c>
      <c r="C14">
        <v>1200000</v>
      </c>
      <c r="D14">
        <v>868.17453499999999</v>
      </c>
      <c r="E14">
        <v>-24104.086308999998</v>
      </c>
      <c r="F14">
        <v>110560.274444</v>
      </c>
      <c r="G14">
        <v>-0.89048400000000005</v>
      </c>
      <c r="H14">
        <f t="shared" si="0"/>
        <v>0.49180327868852458</v>
      </c>
      <c r="I14">
        <f t="shared" si="1"/>
        <v>659.5711089999968</v>
      </c>
    </row>
    <row r="15" spans="2:21" x14ac:dyDescent="0.2">
      <c r="B15">
        <v>33</v>
      </c>
      <c r="C15">
        <v>1300000</v>
      </c>
      <c r="D15">
        <v>867.71647499999995</v>
      </c>
      <c r="E15">
        <v>-24096.684272999999</v>
      </c>
      <c r="F15">
        <v>110704.49165700001</v>
      </c>
      <c r="G15">
        <v>-0.68185300000000004</v>
      </c>
      <c r="H15">
        <f t="shared" si="0"/>
        <v>0.54098360655737709</v>
      </c>
      <c r="I15">
        <f t="shared" si="1"/>
        <v>803.78832200000761</v>
      </c>
    </row>
    <row r="16" spans="2:21" x14ac:dyDescent="0.2">
      <c r="B16">
        <v>36</v>
      </c>
      <c r="C16">
        <v>1400000</v>
      </c>
      <c r="D16">
        <v>867.81310199999996</v>
      </c>
      <c r="E16">
        <v>-24090.340452</v>
      </c>
      <c r="F16">
        <v>110823.58068899999</v>
      </c>
      <c r="G16">
        <v>-0.68655999999999995</v>
      </c>
      <c r="H16">
        <f t="shared" si="0"/>
        <v>0.5901639344262295</v>
      </c>
      <c r="I16">
        <f t="shared" si="1"/>
        <v>922.87735399999656</v>
      </c>
    </row>
    <row r="17" spans="2:18" x14ac:dyDescent="0.2">
      <c r="B17">
        <v>39</v>
      </c>
      <c r="C17">
        <v>1500000</v>
      </c>
      <c r="D17">
        <v>868.17451100000005</v>
      </c>
      <c r="E17">
        <v>-24079.733804</v>
      </c>
      <c r="F17">
        <v>111033.070353</v>
      </c>
      <c r="G17">
        <v>-0.68770100000000001</v>
      </c>
      <c r="H17">
        <f t="shared" si="0"/>
        <v>0.63934426229508201</v>
      </c>
      <c r="I17">
        <f t="shared" si="1"/>
        <v>1132.3670180000045</v>
      </c>
    </row>
    <row r="18" spans="2:18" x14ac:dyDescent="0.2">
      <c r="B18">
        <v>42</v>
      </c>
      <c r="C18">
        <v>1600000</v>
      </c>
      <c r="D18">
        <v>867.92568000000006</v>
      </c>
      <c r="E18">
        <v>-24069.741631000001</v>
      </c>
      <c r="F18">
        <v>111269.667182</v>
      </c>
      <c r="G18">
        <v>-0.83698799999999995</v>
      </c>
      <c r="H18">
        <f t="shared" si="0"/>
        <v>0.68852459016393441</v>
      </c>
      <c r="I18">
        <f t="shared" si="1"/>
        <v>1368.9638470000064</v>
      </c>
    </row>
    <row r="19" spans="2:18" x14ac:dyDescent="0.2">
      <c r="B19">
        <v>45</v>
      </c>
      <c r="C19">
        <v>1700000</v>
      </c>
      <c r="D19">
        <v>868.27963299999999</v>
      </c>
      <c r="E19">
        <v>-24066.193257999999</v>
      </c>
      <c r="F19">
        <v>111458.98390399999</v>
      </c>
      <c r="G19">
        <v>-0.77674799999999999</v>
      </c>
      <c r="H19">
        <f t="shared" si="0"/>
        <v>0.73770491803278693</v>
      </c>
      <c r="I19">
        <f t="shared" si="1"/>
        <v>1558.280568999995</v>
      </c>
    </row>
    <row r="21" spans="2:18" x14ac:dyDescent="0.2">
      <c r="B21">
        <v>2.5</v>
      </c>
    </row>
    <row r="22" spans="2:18" x14ac:dyDescent="0.2">
      <c r="C22">
        <v>100000</v>
      </c>
      <c r="D22">
        <v>867.62933099999998</v>
      </c>
      <c r="E22">
        <v>-24465.577147</v>
      </c>
      <c r="F22">
        <v>109900.703335</v>
      </c>
      <c r="G22">
        <v>-0.68165399999999998</v>
      </c>
    </row>
    <row r="23" spans="2:18" x14ac:dyDescent="0.2">
      <c r="B23">
        <v>0</v>
      </c>
      <c r="C23">
        <v>200000</v>
      </c>
      <c r="D23">
        <v>867.53336300000001</v>
      </c>
      <c r="E23">
        <v>-23775.633384000001</v>
      </c>
      <c r="F23">
        <v>109420.962768</v>
      </c>
      <c r="G23">
        <v>-0.79022899999999996</v>
      </c>
      <c r="H23">
        <f>B23/137</f>
        <v>0</v>
      </c>
      <c r="I23">
        <f>F23-F$22</f>
        <v>-479.74056700000074</v>
      </c>
    </row>
    <row r="24" spans="2:18" x14ac:dyDescent="0.2">
      <c r="B24">
        <v>5</v>
      </c>
      <c r="C24">
        <v>300000</v>
      </c>
      <c r="D24">
        <v>868.33529999999996</v>
      </c>
      <c r="E24">
        <v>-23773.617085999998</v>
      </c>
      <c r="F24">
        <v>109350.637861</v>
      </c>
      <c r="G24">
        <v>-0.660215</v>
      </c>
      <c r="H24">
        <f t="shared" ref="H24:H53" si="2">B24/137</f>
        <v>3.6496350364963501E-2</v>
      </c>
      <c r="I24">
        <f t="shared" ref="I24:I53" si="3">F24-F$22</f>
        <v>-550.06547400000272</v>
      </c>
      <c r="R24" t="s">
        <v>27</v>
      </c>
    </row>
    <row r="25" spans="2:18" x14ac:dyDescent="0.2">
      <c r="B25">
        <v>10</v>
      </c>
      <c r="C25">
        <v>400000</v>
      </c>
      <c r="D25">
        <v>868.36700800000006</v>
      </c>
      <c r="E25">
        <v>-23776.519197000001</v>
      </c>
      <c r="F25">
        <v>109617.878085</v>
      </c>
      <c r="G25">
        <v>-0.45507399999999998</v>
      </c>
      <c r="H25">
        <f t="shared" si="2"/>
        <v>7.2992700729927001E-2</v>
      </c>
      <c r="I25">
        <f t="shared" si="3"/>
        <v>-282.82524999999441</v>
      </c>
      <c r="R25">
        <v>0.18</v>
      </c>
    </row>
    <row r="26" spans="2:18" x14ac:dyDescent="0.2">
      <c r="B26">
        <v>15</v>
      </c>
      <c r="C26">
        <v>500000</v>
      </c>
      <c r="D26">
        <v>868.53356499999995</v>
      </c>
      <c r="E26">
        <v>-23773.557137</v>
      </c>
      <c r="F26">
        <v>109717.061258</v>
      </c>
      <c r="G26">
        <v>-0.75577300000000003</v>
      </c>
      <c r="H26">
        <f t="shared" si="2"/>
        <v>0.10948905109489052</v>
      </c>
      <c r="I26">
        <f t="shared" si="3"/>
        <v>-183.64207699999679</v>
      </c>
    </row>
    <row r="27" spans="2:18" x14ac:dyDescent="0.2">
      <c r="B27">
        <v>20</v>
      </c>
      <c r="C27">
        <v>600000</v>
      </c>
      <c r="D27">
        <v>868.66091400000005</v>
      </c>
      <c r="E27">
        <v>-23768.67107</v>
      </c>
      <c r="F27">
        <v>109746.956303</v>
      </c>
      <c r="G27">
        <v>-0.79134700000000002</v>
      </c>
      <c r="H27">
        <f t="shared" si="2"/>
        <v>0.145985401459854</v>
      </c>
      <c r="I27">
        <f t="shared" si="3"/>
        <v>-153.74703199999931</v>
      </c>
    </row>
    <row r="28" spans="2:18" x14ac:dyDescent="0.2">
      <c r="B28">
        <v>25</v>
      </c>
      <c r="C28">
        <v>700000</v>
      </c>
      <c r="D28">
        <v>868.36586299999999</v>
      </c>
      <c r="E28">
        <v>-23767.475525999998</v>
      </c>
      <c r="F28">
        <v>109928.253501</v>
      </c>
      <c r="G28">
        <v>-0.720549</v>
      </c>
      <c r="H28">
        <f t="shared" si="2"/>
        <v>0.18248175182481752</v>
      </c>
      <c r="I28">
        <f t="shared" si="3"/>
        <v>27.5501660000009</v>
      </c>
    </row>
    <row r="29" spans="2:18" x14ac:dyDescent="0.2">
      <c r="B29">
        <v>30</v>
      </c>
      <c r="C29">
        <v>800000</v>
      </c>
      <c r="D29">
        <v>868.19702299999994</v>
      </c>
      <c r="E29">
        <v>-23765.442734</v>
      </c>
      <c r="F29">
        <v>109997.67347199999</v>
      </c>
      <c r="G29">
        <v>-0.82857800000000004</v>
      </c>
      <c r="H29">
        <f t="shared" si="2"/>
        <v>0.21897810218978103</v>
      </c>
      <c r="I29">
        <f t="shared" si="3"/>
        <v>96.970136999996612</v>
      </c>
    </row>
    <row r="30" spans="2:18" x14ac:dyDescent="0.2">
      <c r="B30">
        <v>35</v>
      </c>
      <c r="C30">
        <v>900000</v>
      </c>
      <c r="D30">
        <v>868.56284900000003</v>
      </c>
      <c r="E30">
        <v>-23756.939588000001</v>
      </c>
      <c r="F30">
        <v>110181.745001</v>
      </c>
      <c r="G30">
        <v>-0.88022100000000003</v>
      </c>
      <c r="H30">
        <f t="shared" si="2"/>
        <v>0.25547445255474455</v>
      </c>
      <c r="I30">
        <f t="shared" si="3"/>
        <v>281.04166600000462</v>
      </c>
    </row>
    <row r="31" spans="2:18" x14ac:dyDescent="0.2">
      <c r="B31">
        <v>40</v>
      </c>
      <c r="C31">
        <v>1000000</v>
      </c>
      <c r="D31">
        <v>868.39178100000004</v>
      </c>
      <c r="E31">
        <v>-23752.513626</v>
      </c>
      <c r="F31">
        <v>110406.94394500001</v>
      </c>
      <c r="G31">
        <v>-0.75319800000000003</v>
      </c>
      <c r="H31">
        <f t="shared" si="2"/>
        <v>0.29197080291970801</v>
      </c>
      <c r="I31">
        <f t="shared" si="3"/>
        <v>506.24061000000802</v>
      </c>
    </row>
    <row r="32" spans="2:18" x14ac:dyDescent="0.2">
      <c r="B32">
        <v>45</v>
      </c>
      <c r="C32">
        <v>1100000</v>
      </c>
      <c r="D32">
        <v>868.22847400000001</v>
      </c>
      <c r="E32">
        <v>-23746.965087</v>
      </c>
      <c r="F32">
        <v>110638.52041</v>
      </c>
      <c r="G32">
        <v>-0.91907399999999995</v>
      </c>
      <c r="H32">
        <f t="shared" si="2"/>
        <v>0.32846715328467152</v>
      </c>
      <c r="I32">
        <f t="shared" si="3"/>
        <v>737.81707499999902</v>
      </c>
    </row>
    <row r="33" spans="2:9" x14ac:dyDescent="0.2">
      <c r="B33">
        <v>50</v>
      </c>
      <c r="C33">
        <v>1200000</v>
      </c>
      <c r="D33">
        <v>868.40082600000005</v>
      </c>
      <c r="E33">
        <v>-23736.434313000002</v>
      </c>
      <c r="F33">
        <v>110690.161305</v>
      </c>
      <c r="G33">
        <v>-0.83023800000000003</v>
      </c>
      <c r="H33">
        <f t="shared" si="2"/>
        <v>0.36496350364963503</v>
      </c>
      <c r="I33">
        <f t="shared" si="3"/>
        <v>789.45797000000312</v>
      </c>
    </row>
    <row r="34" spans="2:9" x14ac:dyDescent="0.2">
      <c r="B34">
        <v>55</v>
      </c>
      <c r="C34">
        <v>1300000</v>
      </c>
      <c r="D34">
        <v>867.96852699999999</v>
      </c>
      <c r="E34">
        <v>-23729.916282999999</v>
      </c>
      <c r="F34">
        <v>110884.639352</v>
      </c>
      <c r="G34">
        <v>-0.69781300000000002</v>
      </c>
      <c r="H34">
        <f t="shared" si="2"/>
        <v>0.40145985401459855</v>
      </c>
      <c r="I34">
        <f t="shared" si="3"/>
        <v>983.93601699999999</v>
      </c>
    </row>
    <row r="35" spans="2:9" x14ac:dyDescent="0.2">
      <c r="B35">
        <v>60</v>
      </c>
      <c r="C35">
        <v>1400000</v>
      </c>
      <c r="D35">
        <v>868.36837500000001</v>
      </c>
      <c r="E35">
        <v>-23717.273415</v>
      </c>
      <c r="F35">
        <v>111225.887015</v>
      </c>
      <c r="G35">
        <v>-0.697403</v>
      </c>
      <c r="H35">
        <f t="shared" si="2"/>
        <v>0.43795620437956206</v>
      </c>
      <c r="I35">
        <f t="shared" si="3"/>
        <v>1325.1836800000019</v>
      </c>
    </row>
    <row r="36" spans="2:9" x14ac:dyDescent="0.2">
      <c r="B36">
        <v>65</v>
      </c>
      <c r="C36">
        <v>1500000</v>
      </c>
      <c r="D36">
        <v>868.31879600000002</v>
      </c>
      <c r="E36">
        <v>-23712.288616999998</v>
      </c>
      <c r="F36">
        <v>111438.529347</v>
      </c>
      <c r="G36">
        <v>-0.76828799999999997</v>
      </c>
      <c r="H36">
        <f t="shared" si="2"/>
        <v>0.47445255474452552</v>
      </c>
      <c r="I36">
        <f t="shared" si="3"/>
        <v>1537.826012000005</v>
      </c>
    </row>
    <row r="37" spans="2:9" x14ac:dyDescent="0.2">
      <c r="B37">
        <v>70</v>
      </c>
      <c r="C37">
        <v>1600000</v>
      </c>
      <c r="D37">
        <v>868.381711</v>
      </c>
      <c r="E37">
        <v>-23704.396934</v>
      </c>
      <c r="F37">
        <v>111692.46671399999</v>
      </c>
      <c r="G37">
        <v>-0.68047599999999997</v>
      </c>
      <c r="H37">
        <f t="shared" si="2"/>
        <v>0.51094890510948909</v>
      </c>
      <c r="I37">
        <f t="shared" si="3"/>
        <v>1791.7633789999963</v>
      </c>
    </row>
    <row r="38" spans="2:9" x14ac:dyDescent="0.2">
      <c r="B38">
        <v>75</v>
      </c>
      <c r="C38">
        <v>1700000</v>
      </c>
      <c r="D38">
        <v>868.46826699999997</v>
      </c>
      <c r="E38">
        <v>-23692.558938999999</v>
      </c>
      <c r="F38">
        <v>111987.811669</v>
      </c>
      <c r="G38">
        <v>-0.54635</v>
      </c>
      <c r="H38">
        <f t="shared" si="2"/>
        <v>0.54744525547445255</v>
      </c>
      <c r="I38">
        <f t="shared" si="3"/>
        <v>2087.1083340000041</v>
      </c>
    </row>
    <row r="39" spans="2:9" x14ac:dyDescent="0.2">
      <c r="B39">
        <v>80</v>
      </c>
      <c r="C39">
        <v>1800000</v>
      </c>
      <c r="D39">
        <v>868.23452999999995</v>
      </c>
      <c r="E39">
        <v>-23678.862300000001</v>
      </c>
      <c r="F39">
        <v>112283.232603</v>
      </c>
      <c r="G39">
        <v>-0.80767900000000004</v>
      </c>
      <c r="H39">
        <f t="shared" si="2"/>
        <v>0.58394160583941601</v>
      </c>
      <c r="I39">
        <f t="shared" si="3"/>
        <v>2382.5292679999984</v>
      </c>
    </row>
    <row r="40" spans="2:9" x14ac:dyDescent="0.2">
      <c r="B40">
        <v>85</v>
      </c>
      <c r="C40">
        <v>1900000</v>
      </c>
      <c r="D40">
        <v>868.08860700000002</v>
      </c>
      <c r="E40">
        <v>-23664.379018</v>
      </c>
      <c r="F40">
        <v>112627.374772</v>
      </c>
      <c r="G40">
        <v>-0.65246899999999997</v>
      </c>
      <c r="H40">
        <f t="shared" si="2"/>
        <v>0.62043795620437958</v>
      </c>
      <c r="I40">
        <f t="shared" si="3"/>
        <v>2726.6714369999972</v>
      </c>
    </row>
    <row r="41" spans="2:9" x14ac:dyDescent="0.2">
      <c r="B41">
        <v>90</v>
      </c>
      <c r="C41">
        <v>2000000</v>
      </c>
      <c r="D41">
        <v>868.46146499999998</v>
      </c>
      <c r="E41">
        <v>-23648.103394000002</v>
      </c>
      <c r="F41">
        <v>112897.09944599999</v>
      </c>
      <c r="G41">
        <v>-0.66933200000000004</v>
      </c>
      <c r="H41">
        <f t="shared" si="2"/>
        <v>0.65693430656934304</v>
      </c>
      <c r="I41">
        <f t="shared" si="3"/>
        <v>2996.3961109999946</v>
      </c>
    </row>
    <row r="42" spans="2:9" x14ac:dyDescent="0.2">
      <c r="B42">
        <v>95</v>
      </c>
      <c r="C42">
        <v>2100000</v>
      </c>
      <c r="D42">
        <v>868.52780800000005</v>
      </c>
      <c r="E42">
        <v>-23638.223483999998</v>
      </c>
      <c r="F42">
        <v>113253.99028</v>
      </c>
      <c r="G42">
        <v>-0.68274800000000002</v>
      </c>
      <c r="H42">
        <f t="shared" si="2"/>
        <v>0.69343065693430661</v>
      </c>
      <c r="I42">
        <f t="shared" si="3"/>
        <v>3353.2869449999998</v>
      </c>
    </row>
    <row r="43" spans="2:9" x14ac:dyDescent="0.2">
      <c r="B43">
        <v>100</v>
      </c>
      <c r="C43">
        <v>2200000</v>
      </c>
      <c r="D43">
        <v>868.17831999999999</v>
      </c>
      <c r="E43">
        <v>-23627.544555</v>
      </c>
      <c r="F43">
        <v>113636.071104</v>
      </c>
      <c r="G43">
        <v>-0.76033499999999998</v>
      </c>
      <c r="H43">
        <f t="shared" si="2"/>
        <v>0.72992700729927007</v>
      </c>
      <c r="I43">
        <f t="shared" si="3"/>
        <v>3735.367769000004</v>
      </c>
    </row>
    <row r="44" spans="2:9" x14ac:dyDescent="0.2">
      <c r="B44">
        <v>105</v>
      </c>
      <c r="C44">
        <v>2300000</v>
      </c>
      <c r="D44">
        <v>868.494148</v>
      </c>
      <c r="E44">
        <v>-23612.635072000001</v>
      </c>
      <c r="F44">
        <v>113937.0276</v>
      </c>
      <c r="G44">
        <v>-0.72837300000000005</v>
      </c>
      <c r="H44">
        <f t="shared" si="2"/>
        <v>0.76642335766423353</v>
      </c>
      <c r="I44">
        <f t="shared" si="3"/>
        <v>4036.3242650000029</v>
      </c>
    </row>
    <row r="45" spans="2:9" x14ac:dyDescent="0.2">
      <c r="B45">
        <v>110</v>
      </c>
      <c r="C45">
        <v>2400000</v>
      </c>
      <c r="D45">
        <v>868.62806499999999</v>
      </c>
      <c r="E45">
        <v>-23605.711701</v>
      </c>
      <c r="F45">
        <v>114270.189381</v>
      </c>
      <c r="G45">
        <v>-0.70255199999999995</v>
      </c>
      <c r="H45">
        <f t="shared" si="2"/>
        <v>0.8029197080291971</v>
      </c>
      <c r="I45">
        <f t="shared" si="3"/>
        <v>4369.4860460000054</v>
      </c>
    </row>
    <row r="46" spans="2:9" x14ac:dyDescent="0.2">
      <c r="B46">
        <v>115</v>
      </c>
      <c r="C46">
        <v>2500000</v>
      </c>
      <c r="D46">
        <v>868.30876000000001</v>
      </c>
      <c r="E46">
        <v>-23594.596090999999</v>
      </c>
      <c r="F46">
        <v>114667.699096</v>
      </c>
      <c r="G46">
        <v>-0.74121700000000001</v>
      </c>
      <c r="H46">
        <f t="shared" si="2"/>
        <v>0.83941605839416056</v>
      </c>
      <c r="I46">
        <f t="shared" si="3"/>
        <v>4766.9957609999983</v>
      </c>
    </row>
    <row r="47" spans="2:9" x14ac:dyDescent="0.2">
      <c r="B47">
        <v>120</v>
      </c>
      <c r="C47">
        <v>2600000</v>
      </c>
      <c r="D47">
        <v>868.35151900000005</v>
      </c>
      <c r="E47">
        <v>-23587.553177999998</v>
      </c>
      <c r="F47">
        <v>115039.814537</v>
      </c>
      <c r="G47">
        <v>-0.70105700000000004</v>
      </c>
      <c r="H47">
        <f t="shared" si="2"/>
        <v>0.87591240875912413</v>
      </c>
      <c r="I47">
        <f t="shared" si="3"/>
        <v>5139.111202</v>
      </c>
    </row>
    <row r="48" spans="2:9" x14ac:dyDescent="0.2">
      <c r="B48">
        <v>125</v>
      </c>
      <c r="C48">
        <v>2700000</v>
      </c>
      <c r="D48">
        <v>868.16094399999997</v>
      </c>
      <c r="E48">
        <v>-23574.095700999998</v>
      </c>
      <c r="F48">
        <v>115398.890575</v>
      </c>
      <c r="G48">
        <v>-0.72641900000000004</v>
      </c>
      <c r="H48">
        <f t="shared" si="2"/>
        <v>0.91240875912408759</v>
      </c>
      <c r="I48">
        <f t="shared" si="3"/>
        <v>5498.1872399999993</v>
      </c>
    </row>
    <row r="49" spans="2:18" x14ac:dyDescent="0.2">
      <c r="B49">
        <v>130</v>
      </c>
      <c r="C49">
        <v>2800000</v>
      </c>
      <c r="D49">
        <v>868.31129499999997</v>
      </c>
      <c r="E49">
        <v>-23565.034605000001</v>
      </c>
      <c r="F49">
        <v>115869.48933500001</v>
      </c>
      <c r="G49">
        <v>-0.62684300000000004</v>
      </c>
      <c r="H49">
        <f t="shared" si="2"/>
        <v>0.94890510948905105</v>
      </c>
      <c r="I49">
        <f t="shared" si="3"/>
        <v>5968.7860000000073</v>
      </c>
    </row>
    <row r="50" spans="2:18" x14ac:dyDescent="0.2">
      <c r="B50">
        <v>135</v>
      </c>
      <c r="C50">
        <v>2900000</v>
      </c>
      <c r="D50">
        <v>868.04436699999997</v>
      </c>
      <c r="E50">
        <v>-23555.285791999999</v>
      </c>
      <c r="F50">
        <v>116219.65189199999</v>
      </c>
      <c r="G50">
        <v>-0.70952599999999999</v>
      </c>
      <c r="H50">
        <f t="shared" si="2"/>
        <v>0.98540145985401462</v>
      </c>
      <c r="I50">
        <f t="shared" si="3"/>
        <v>6318.9485569999961</v>
      </c>
    </row>
    <row r="51" spans="2:18" x14ac:dyDescent="0.2">
      <c r="B51">
        <v>140</v>
      </c>
      <c r="C51">
        <v>3000000</v>
      </c>
      <c r="D51">
        <v>868.27486399999998</v>
      </c>
      <c r="E51">
        <v>-23539.681742000001</v>
      </c>
      <c r="F51">
        <v>116711.24636600001</v>
      </c>
      <c r="G51">
        <v>-0.482294</v>
      </c>
      <c r="H51">
        <f t="shared" si="2"/>
        <v>1.0218978102189782</v>
      </c>
      <c r="I51">
        <f t="shared" si="3"/>
        <v>6810.5430310000083</v>
      </c>
    </row>
    <row r="52" spans="2:18" x14ac:dyDescent="0.2">
      <c r="B52">
        <v>145</v>
      </c>
      <c r="C52">
        <v>3100000</v>
      </c>
      <c r="D52">
        <v>868.15733899999998</v>
      </c>
      <c r="E52">
        <v>-23533.269250000001</v>
      </c>
      <c r="F52">
        <v>117127.099175</v>
      </c>
      <c r="G52">
        <v>-0.74003300000000005</v>
      </c>
      <c r="H52">
        <f t="shared" si="2"/>
        <v>1.0583941605839415</v>
      </c>
      <c r="I52">
        <f t="shared" si="3"/>
        <v>7226.3958399999974</v>
      </c>
    </row>
    <row r="53" spans="2:18" x14ac:dyDescent="0.2">
      <c r="B53">
        <v>150</v>
      </c>
      <c r="C53">
        <v>3200000</v>
      </c>
      <c r="D53">
        <v>868.12375199999997</v>
      </c>
      <c r="E53">
        <v>-23524.795195999999</v>
      </c>
      <c r="F53">
        <v>117547.981976</v>
      </c>
      <c r="G53">
        <v>-0.74537600000000004</v>
      </c>
      <c r="H53">
        <f t="shared" si="2"/>
        <v>1.0948905109489051</v>
      </c>
      <c r="I53">
        <f t="shared" si="3"/>
        <v>7647.2786409999972</v>
      </c>
    </row>
    <row r="55" spans="2:18" x14ac:dyDescent="0.2">
      <c r="B55">
        <v>3</v>
      </c>
    </row>
    <row r="56" spans="2:18" x14ac:dyDescent="0.2">
      <c r="C56">
        <v>100000</v>
      </c>
      <c r="D56">
        <v>867.62933099999998</v>
      </c>
      <c r="E56">
        <v>-24465.577147</v>
      </c>
      <c r="F56">
        <v>109900.703335</v>
      </c>
      <c r="G56">
        <v>-0.68165399999999998</v>
      </c>
    </row>
    <row r="57" spans="2:18" x14ac:dyDescent="0.2">
      <c r="B57">
        <v>0</v>
      </c>
      <c r="C57">
        <v>200000</v>
      </c>
      <c r="D57">
        <v>867.45756100000006</v>
      </c>
      <c r="E57">
        <v>-23305.635801</v>
      </c>
      <c r="F57">
        <v>109160.23676699999</v>
      </c>
      <c r="G57">
        <v>-0.53146199999999999</v>
      </c>
      <c r="H57">
        <f>B57/239</f>
        <v>0</v>
      </c>
      <c r="I57">
        <f>F57-F$56</f>
        <v>-740.46656800000346</v>
      </c>
      <c r="R57" t="s">
        <v>27</v>
      </c>
    </row>
    <row r="58" spans="2:18" x14ac:dyDescent="0.2">
      <c r="B58">
        <v>5</v>
      </c>
      <c r="C58">
        <v>300000</v>
      </c>
      <c r="D58">
        <v>868.36823900000002</v>
      </c>
      <c r="E58">
        <v>-23301.608775000001</v>
      </c>
      <c r="F58">
        <v>109228.461884</v>
      </c>
      <c r="G58">
        <v>-0.80503999999999998</v>
      </c>
      <c r="H58">
        <f t="shared" ref="H58:H87" si="4">B58/239</f>
        <v>2.0920502092050208E-2</v>
      </c>
      <c r="I58">
        <f t="shared" ref="I58:I87" si="5">F58-F$56</f>
        <v>-672.24145099999441</v>
      </c>
      <c r="R58">
        <v>0.2</v>
      </c>
    </row>
    <row r="59" spans="2:18" x14ac:dyDescent="0.2">
      <c r="B59">
        <v>10</v>
      </c>
      <c r="C59">
        <v>400000</v>
      </c>
      <c r="D59">
        <v>868.36023</v>
      </c>
      <c r="E59">
        <v>-23304.581859999998</v>
      </c>
      <c r="F59">
        <v>109162.953806</v>
      </c>
      <c r="G59">
        <v>-0.63705500000000004</v>
      </c>
      <c r="H59">
        <f t="shared" si="4"/>
        <v>4.1841004184100417E-2</v>
      </c>
      <c r="I59">
        <f t="shared" si="5"/>
        <v>-737.74952899999334</v>
      </c>
    </row>
    <row r="60" spans="2:18" x14ac:dyDescent="0.2">
      <c r="B60">
        <v>15</v>
      </c>
      <c r="C60">
        <v>500000</v>
      </c>
      <c r="D60">
        <v>868.35908700000005</v>
      </c>
      <c r="E60">
        <v>-23302.446113000002</v>
      </c>
      <c r="F60">
        <v>109246.343352</v>
      </c>
      <c r="G60">
        <v>-0.78176100000000004</v>
      </c>
      <c r="H60">
        <f t="shared" si="4"/>
        <v>6.2761506276150625E-2</v>
      </c>
      <c r="I60">
        <f t="shared" si="5"/>
        <v>-654.3599830000021</v>
      </c>
    </row>
    <row r="61" spans="2:18" x14ac:dyDescent="0.2">
      <c r="B61">
        <v>20</v>
      </c>
      <c r="C61">
        <v>600000</v>
      </c>
      <c r="D61">
        <v>868.63309500000003</v>
      </c>
      <c r="E61">
        <v>-23303.616255000001</v>
      </c>
      <c r="F61">
        <v>109183.75647399999</v>
      </c>
      <c r="G61">
        <v>-0.72842499999999999</v>
      </c>
      <c r="H61">
        <f t="shared" si="4"/>
        <v>8.3682008368200833E-2</v>
      </c>
      <c r="I61">
        <f t="shared" si="5"/>
        <v>-716.94686100000399</v>
      </c>
    </row>
    <row r="62" spans="2:18" x14ac:dyDescent="0.2">
      <c r="B62">
        <v>25</v>
      </c>
      <c r="C62">
        <v>700000</v>
      </c>
      <c r="D62">
        <v>868.24740999999995</v>
      </c>
      <c r="E62">
        <v>-23303.961185</v>
      </c>
      <c r="F62">
        <v>109418.22390300001</v>
      </c>
      <c r="G62">
        <v>-0.84811999999999999</v>
      </c>
      <c r="H62">
        <f t="shared" si="4"/>
        <v>0.10460251046025104</v>
      </c>
      <c r="I62">
        <f t="shared" si="5"/>
        <v>-482.47943199999281</v>
      </c>
    </row>
    <row r="63" spans="2:18" x14ac:dyDescent="0.2">
      <c r="B63">
        <v>30</v>
      </c>
      <c r="C63">
        <v>800000</v>
      </c>
      <c r="D63">
        <v>868.26891699999999</v>
      </c>
      <c r="E63">
        <v>-23300.462371000001</v>
      </c>
      <c r="F63">
        <v>109559.831517</v>
      </c>
      <c r="G63">
        <v>-0.61672400000000005</v>
      </c>
      <c r="H63">
        <f t="shared" si="4"/>
        <v>0.12552301255230125</v>
      </c>
      <c r="I63">
        <f t="shared" si="5"/>
        <v>-340.87181799999962</v>
      </c>
    </row>
    <row r="64" spans="2:18" x14ac:dyDescent="0.2">
      <c r="B64">
        <v>35</v>
      </c>
      <c r="C64">
        <v>900000</v>
      </c>
      <c r="D64">
        <v>868.319029</v>
      </c>
      <c r="E64">
        <v>-23297.143241000002</v>
      </c>
      <c r="F64">
        <v>109476.23185900001</v>
      </c>
      <c r="G64">
        <v>-0.91471000000000002</v>
      </c>
      <c r="H64">
        <f t="shared" si="4"/>
        <v>0.14644351464435146</v>
      </c>
      <c r="I64">
        <f t="shared" si="5"/>
        <v>-424.47147599999153</v>
      </c>
    </row>
    <row r="65" spans="2:9" x14ac:dyDescent="0.2">
      <c r="B65">
        <v>40</v>
      </c>
      <c r="C65">
        <v>1000000</v>
      </c>
      <c r="D65">
        <v>867.99305100000004</v>
      </c>
      <c r="E65">
        <v>-23296.313658999999</v>
      </c>
      <c r="F65">
        <v>109720.815993</v>
      </c>
      <c r="G65">
        <v>-0.68691100000000005</v>
      </c>
      <c r="H65">
        <f t="shared" si="4"/>
        <v>0.16736401673640167</v>
      </c>
      <c r="I65">
        <f t="shared" si="5"/>
        <v>-179.88734200000181</v>
      </c>
    </row>
    <row r="66" spans="2:9" x14ac:dyDescent="0.2">
      <c r="B66">
        <v>45</v>
      </c>
      <c r="C66">
        <v>1100000</v>
      </c>
      <c r="D66">
        <v>868.40623400000004</v>
      </c>
      <c r="E66">
        <v>-23290.160726999999</v>
      </c>
      <c r="F66">
        <v>109967.917978</v>
      </c>
      <c r="G66">
        <v>-0.82395300000000005</v>
      </c>
      <c r="H66">
        <f t="shared" si="4"/>
        <v>0.18828451882845187</v>
      </c>
      <c r="I66">
        <f t="shared" si="5"/>
        <v>67.214642999999342</v>
      </c>
    </row>
    <row r="67" spans="2:9" x14ac:dyDescent="0.2">
      <c r="B67">
        <v>50</v>
      </c>
      <c r="C67">
        <v>1200000</v>
      </c>
      <c r="D67">
        <v>868.29017799999997</v>
      </c>
      <c r="E67">
        <v>-23290.557067000002</v>
      </c>
      <c r="F67">
        <v>109954.81426</v>
      </c>
      <c r="G67">
        <v>-0.74353499999999995</v>
      </c>
      <c r="H67">
        <f t="shared" si="4"/>
        <v>0.20920502092050208</v>
      </c>
      <c r="I67">
        <f t="shared" si="5"/>
        <v>54.110925000000861</v>
      </c>
    </row>
    <row r="68" spans="2:9" x14ac:dyDescent="0.2">
      <c r="B68">
        <v>55</v>
      </c>
      <c r="C68">
        <v>1300000</v>
      </c>
      <c r="D68">
        <v>868.24366699999996</v>
      </c>
      <c r="E68">
        <v>-23283.726594</v>
      </c>
      <c r="F68">
        <v>110182.63976799999</v>
      </c>
      <c r="G68">
        <v>-0.883243</v>
      </c>
      <c r="H68">
        <f t="shared" si="4"/>
        <v>0.23012552301255229</v>
      </c>
      <c r="I68">
        <f t="shared" si="5"/>
        <v>281.9364329999953</v>
      </c>
    </row>
    <row r="69" spans="2:9" x14ac:dyDescent="0.2">
      <c r="B69">
        <v>60</v>
      </c>
      <c r="C69">
        <v>1400000</v>
      </c>
      <c r="D69">
        <v>868.35011199999997</v>
      </c>
      <c r="E69">
        <v>-23282.577576</v>
      </c>
      <c r="F69">
        <v>110203.54244600001</v>
      </c>
      <c r="G69">
        <v>-0.90836700000000004</v>
      </c>
      <c r="H69">
        <f t="shared" si="4"/>
        <v>0.2510460251046025</v>
      </c>
      <c r="I69">
        <f t="shared" si="5"/>
        <v>302.83911100000842</v>
      </c>
    </row>
    <row r="70" spans="2:9" x14ac:dyDescent="0.2">
      <c r="B70">
        <v>65</v>
      </c>
      <c r="C70">
        <v>1500000</v>
      </c>
      <c r="D70">
        <v>868.30017499999997</v>
      </c>
      <c r="E70">
        <v>-23278.122598999998</v>
      </c>
      <c r="F70">
        <v>110453.00457999999</v>
      </c>
      <c r="G70">
        <v>-0.851051</v>
      </c>
      <c r="H70">
        <f t="shared" si="4"/>
        <v>0.27196652719665271</v>
      </c>
      <c r="I70">
        <f t="shared" si="5"/>
        <v>552.30124499999511</v>
      </c>
    </row>
    <row r="71" spans="2:9" x14ac:dyDescent="0.2">
      <c r="B71">
        <v>70</v>
      </c>
      <c r="C71">
        <v>1600000</v>
      </c>
      <c r="D71">
        <v>868.41117899999995</v>
      </c>
      <c r="E71">
        <v>-23269.293608</v>
      </c>
      <c r="F71">
        <v>110625.85462100001</v>
      </c>
      <c r="G71">
        <v>-0.79444800000000004</v>
      </c>
      <c r="H71">
        <f t="shared" si="4"/>
        <v>0.29288702928870292</v>
      </c>
      <c r="I71">
        <f t="shared" si="5"/>
        <v>725.15128600000753</v>
      </c>
    </row>
    <row r="72" spans="2:9" x14ac:dyDescent="0.2">
      <c r="B72">
        <v>75</v>
      </c>
      <c r="C72">
        <v>1700000</v>
      </c>
      <c r="D72">
        <v>868.49967200000003</v>
      </c>
      <c r="E72">
        <v>-23261.763305</v>
      </c>
      <c r="F72">
        <v>110742.26716600001</v>
      </c>
      <c r="G72">
        <v>-0.69184400000000001</v>
      </c>
      <c r="H72">
        <f t="shared" si="4"/>
        <v>0.31380753138075312</v>
      </c>
      <c r="I72">
        <f t="shared" si="5"/>
        <v>841.56383100000676</v>
      </c>
    </row>
    <row r="73" spans="2:9" x14ac:dyDescent="0.2">
      <c r="B73">
        <v>80</v>
      </c>
      <c r="C73">
        <v>1800000</v>
      </c>
      <c r="D73">
        <v>868.12003400000003</v>
      </c>
      <c r="E73">
        <v>-23259.109375</v>
      </c>
      <c r="F73">
        <v>110935.90001899999</v>
      </c>
      <c r="G73">
        <v>-0.84798899999999999</v>
      </c>
      <c r="H73">
        <f t="shared" si="4"/>
        <v>0.33472803347280333</v>
      </c>
      <c r="I73">
        <f t="shared" si="5"/>
        <v>1035.196683999995</v>
      </c>
    </row>
    <row r="74" spans="2:9" x14ac:dyDescent="0.2">
      <c r="B74">
        <v>85</v>
      </c>
      <c r="C74">
        <v>1900000</v>
      </c>
      <c r="D74">
        <v>868.12111100000004</v>
      </c>
      <c r="E74">
        <v>-23250.792221</v>
      </c>
      <c r="F74">
        <v>111046.48621800001</v>
      </c>
      <c r="G74">
        <v>-0.76583100000000004</v>
      </c>
      <c r="H74">
        <f t="shared" si="4"/>
        <v>0.35564853556485354</v>
      </c>
      <c r="I74">
        <f t="shared" si="5"/>
        <v>1145.7828830000071</v>
      </c>
    </row>
    <row r="75" spans="2:9" x14ac:dyDescent="0.2">
      <c r="B75">
        <v>90</v>
      </c>
      <c r="C75">
        <v>2000000</v>
      </c>
      <c r="D75">
        <v>868.31001500000002</v>
      </c>
      <c r="E75">
        <v>-23247.107742</v>
      </c>
      <c r="F75">
        <v>111265.877066</v>
      </c>
      <c r="G75">
        <v>-0.68038500000000002</v>
      </c>
      <c r="H75">
        <f t="shared" si="4"/>
        <v>0.37656903765690375</v>
      </c>
      <c r="I75">
        <f t="shared" si="5"/>
        <v>1365.1737310000026</v>
      </c>
    </row>
    <row r="76" spans="2:9" x14ac:dyDescent="0.2">
      <c r="B76">
        <v>95</v>
      </c>
      <c r="C76">
        <v>2100000</v>
      </c>
      <c r="D76">
        <v>868.44046600000001</v>
      </c>
      <c r="E76">
        <v>-23235.965053</v>
      </c>
      <c r="F76">
        <v>111516.25030299999</v>
      </c>
      <c r="G76">
        <v>-0.77847999999999995</v>
      </c>
      <c r="H76">
        <f t="shared" si="4"/>
        <v>0.39748953974895396</v>
      </c>
      <c r="I76">
        <f t="shared" si="5"/>
        <v>1615.5469679999951</v>
      </c>
    </row>
    <row r="77" spans="2:9" x14ac:dyDescent="0.2">
      <c r="B77">
        <v>100</v>
      </c>
      <c r="C77">
        <v>2200000</v>
      </c>
      <c r="D77">
        <v>868.418724</v>
      </c>
      <c r="E77">
        <v>-23228.293287</v>
      </c>
      <c r="F77">
        <v>111751.75541899999</v>
      </c>
      <c r="G77">
        <v>-0.74588900000000002</v>
      </c>
      <c r="H77">
        <f t="shared" si="4"/>
        <v>0.41841004184100417</v>
      </c>
      <c r="I77">
        <f t="shared" si="5"/>
        <v>1851.0520839999954</v>
      </c>
    </row>
    <row r="78" spans="2:9" x14ac:dyDescent="0.2">
      <c r="B78">
        <v>105</v>
      </c>
      <c r="C78">
        <v>2300000</v>
      </c>
      <c r="D78">
        <v>868.325874</v>
      </c>
      <c r="E78">
        <v>-23218.911092999999</v>
      </c>
      <c r="F78">
        <v>112075.477681</v>
      </c>
      <c r="G78">
        <v>-0.91184200000000004</v>
      </c>
      <c r="H78">
        <f t="shared" si="4"/>
        <v>0.43933054393305437</v>
      </c>
      <c r="I78">
        <f t="shared" si="5"/>
        <v>2174.7743460000056</v>
      </c>
    </row>
    <row r="79" spans="2:9" x14ac:dyDescent="0.2">
      <c r="B79">
        <v>110</v>
      </c>
      <c r="C79">
        <v>2400000</v>
      </c>
      <c r="D79">
        <v>868.29745300000002</v>
      </c>
      <c r="E79">
        <v>-23209.933739</v>
      </c>
      <c r="F79">
        <v>112296.570094</v>
      </c>
      <c r="G79">
        <v>-0.703793</v>
      </c>
      <c r="H79">
        <f t="shared" si="4"/>
        <v>0.46025104602510458</v>
      </c>
      <c r="I79">
        <f t="shared" si="5"/>
        <v>2395.8667589999968</v>
      </c>
    </row>
    <row r="80" spans="2:9" x14ac:dyDescent="0.2">
      <c r="B80">
        <v>115</v>
      </c>
      <c r="C80">
        <v>2500000</v>
      </c>
      <c r="D80">
        <v>868.34991400000001</v>
      </c>
      <c r="E80">
        <v>-23194.815304</v>
      </c>
      <c r="F80">
        <v>112754.06084200001</v>
      </c>
      <c r="G80">
        <v>-0.75809199999999999</v>
      </c>
      <c r="H80">
        <f t="shared" si="4"/>
        <v>0.48117154811715479</v>
      </c>
      <c r="I80">
        <f t="shared" si="5"/>
        <v>2853.3575070000079</v>
      </c>
    </row>
    <row r="81" spans="2:18" x14ac:dyDescent="0.2">
      <c r="B81">
        <v>120</v>
      </c>
      <c r="C81">
        <v>2600000</v>
      </c>
      <c r="D81">
        <v>868.31540199999995</v>
      </c>
      <c r="E81">
        <v>-23188.290674</v>
      </c>
      <c r="F81">
        <v>112872.907202</v>
      </c>
      <c r="G81">
        <v>-0.74252899999999999</v>
      </c>
      <c r="H81">
        <f t="shared" si="4"/>
        <v>0.502092050209205</v>
      </c>
      <c r="I81">
        <f t="shared" si="5"/>
        <v>2972.2038670000038</v>
      </c>
    </row>
    <row r="82" spans="2:18" x14ac:dyDescent="0.2">
      <c r="B82">
        <v>125</v>
      </c>
      <c r="C82">
        <v>2700000</v>
      </c>
      <c r="D82">
        <v>868.39770999999996</v>
      </c>
      <c r="E82">
        <v>-23178.055005999999</v>
      </c>
      <c r="F82">
        <v>113089.135922</v>
      </c>
      <c r="G82">
        <v>-0.768065</v>
      </c>
      <c r="H82">
        <f t="shared" si="4"/>
        <v>0.52301255230125521</v>
      </c>
      <c r="I82">
        <f t="shared" si="5"/>
        <v>3188.432587000003</v>
      </c>
    </row>
    <row r="83" spans="2:18" x14ac:dyDescent="0.2">
      <c r="B83">
        <v>130</v>
      </c>
      <c r="C83">
        <v>2800000</v>
      </c>
      <c r="D83">
        <v>868.06651699999998</v>
      </c>
      <c r="E83">
        <v>-23164.381255</v>
      </c>
      <c r="F83">
        <v>113444.97392999999</v>
      </c>
      <c r="G83">
        <v>-0.683728</v>
      </c>
      <c r="H83">
        <f t="shared" si="4"/>
        <v>0.54393305439330542</v>
      </c>
      <c r="I83">
        <f t="shared" si="5"/>
        <v>3544.2705949999945</v>
      </c>
    </row>
    <row r="84" spans="2:18" x14ac:dyDescent="0.2">
      <c r="B84">
        <v>135</v>
      </c>
      <c r="C84">
        <v>2900000</v>
      </c>
      <c r="D84">
        <v>868.32340799999997</v>
      </c>
      <c r="E84">
        <v>-23157.549446000001</v>
      </c>
      <c r="F84">
        <v>113745.352334</v>
      </c>
      <c r="G84">
        <v>-0.74147099999999999</v>
      </c>
      <c r="H84">
        <f t="shared" si="4"/>
        <v>0.56485355648535562</v>
      </c>
      <c r="I84">
        <f t="shared" si="5"/>
        <v>3844.6489989999973</v>
      </c>
    </row>
    <row r="85" spans="2:18" x14ac:dyDescent="0.2">
      <c r="B85">
        <v>140</v>
      </c>
      <c r="C85">
        <v>3000000</v>
      </c>
      <c r="D85">
        <v>868.28292699999997</v>
      </c>
      <c r="E85">
        <v>-23147.533018999999</v>
      </c>
      <c r="F85">
        <v>114108.54736900001</v>
      </c>
      <c r="G85">
        <v>-0.72811599999999999</v>
      </c>
      <c r="H85">
        <f t="shared" si="4"/>
        <v>0.58577405857740583</v>
      </c>
      <c r="I85">
        <f t="shared" si="5"/>
        <v>4207.8440340000088</v>
      </c>
    </row>
    <row r="86" spans="2:18" x14ac:dyDescent="0.2">
      <c r="B86">
        <v>145</v>
      </c>
      <c r="C86">
        <v>3100000</v>
      </c>
      <c r="D86">
        <v>868.13029300000005</v>
      </c>
      <c r="E86">
        <v>-23135.178759999999</v>
      </c>
      <c r="F86">
        <v>114567.36821499999</v>
      </c>
      <c r="G86">
        <v>-0.51641199999999998</v>
      </c>
      <c r="H86">
        <f t="shared" si="4"/>
        <v>0.60669456066945604</v>
      </c>
      <c r="I86">
        <f t="shared" si="5"/>
        <v>4666.6648799999966</v>
      </c>
    </row>
    <row r="87" spans="2:18" x14ac:dyDescent="0.2">
      <c r="B87">
        <v>150</v>
      </c>
      <c r="C87">
        <v>3200000</v>
      </c>
      <c r="D87">
        <v>868.38498700000002</v>
      </c>
      <c r="E87">
        <v>-23129.024946000001</v>
      </c>
      <c r="F87">
        <v>114918.840175</v>
      </c>
      <c r="G87">
        <v>-0.57534300000000005</v>
      </c>
      <c r="H87">
        <f t="shared" si="4"/>
        <v>0.62761506276150625</v>
      </c>
      <c r="I87">
        <f t="shared" si="5"/>
        <v>5018.1368400000065</v>
      </c>
    </row>
    <row r="90" spans="2:18" x14ac:dyDescent="0.2">
      <c r="B90">
        <v>28</v>
      </c>
      <c r="C90">
        <v>1.5</v>
      </c>
    </row>
    <row r="91" spans="2:18" x14ac:dyDescent="0.2">
      <c r="C91">
        <v>100000</v>
      </c>
      <c r="D91">
        <v>867.62933099999998</v>
      </c>
      <c r="E91">
        <v>-24465.577147</v>
      </c>
      <c r="F91">
        <v>109900.703335</v>
      </c>
      <c r="G91">
        <v>-0.68165399999999998</v>
      </c>
      <c r="R91" t="s">
        <v>27</v>
      </c>
    </row>
    <row r="92" spans="2:18" x14ac:dyDescent="0.2">
      <c r="B92">
        <v>0</v>
      </c>
      <c r="C92">
        <v>200000</v>
      </c>
      <c r="D92">
        <v>867.51706000000001</v>
      </c>
      <c r="E92">
        <v>-24303.759343999998</v>
      </c>
      <c r="F92">
        <v>109625.20586</v>
      </c>
      <c r="G92">
        <v>-0.79383700000000001</v>
      </c>
      <c r="H92">
        <f>B92/28</f>
        <v>0</v>
      </c>
      <c r="I92">
        <f>F92-F$91</f>
        <v>-275.49747499999648</v>
      </c>
      <c r="R92">
        <v>0.19</v>
      </c>
    </row>
    <row r="93" spans="2:18" x14ac:dyDescent="0.2">
      <c r="B93">
        <v>1</v>
      </c>
      <c r="C93">
        <v>300000</v>
      </c>
      <c r="D93">
        <v>867.811736</v>
      </c>
      <c r="E93">
        <v>-24305.552314</v>
      </c>
      <c r="F93">
        <v>109584.529499</v>
      </c>
      <c r="G93">
        <v>-0.81176999999999999</v>
      </c>
      <c r="H93">
        <f t="shared" ref="H93:H112" si="6">B93/28</f>
        <v>3.5714285714285712E-2</v>
      </c>
      <c r="I93">
        <f t="shared" ref="I93:I112" si="7">F93-F$91</f>
        <v>-316.17383600000176</v>
      </c>
    </row>
    <row r="94" spans="2:18" x14ac:dyDescent="0.2">
      <c r="B94">
        <v>2</v>
      </c>
      <c r="C94">
        <v>400000</v>
      </c>
      <c r="D94">
        <v>867.70472099999995</v>
      </c>
      <c r="E94">
        <v>-24307.025705</v>
      </c>
      <c r="F94">
        <v>109678.537176</v>
      </c>
      <c r="G94">
        <v>-0.90717999999999999</v>
      </c>
      <c r="H94">
        <f t="shared" si="6"/>
        <v>7.1428571428571425E-2</v>
      </c>
      <c r="I94">
        <f t="shared" si="7"/>
        <v>-222.16615900000033</v>
      </c>
    </row>
    <row r="95" spans="2:18" x14ac:dyDescent="0.2">
      <c r="B95">
        <v>3</v>
      </c>
      <c r="C95">
        <v>500000</v>
      </c>
      <c r="D95">
        <v>867.51331900000002</v>
      </c>
      <c r="E95">
        <v>-24305.698075</v>
      </c>
      <c r="F95">
        <v>109775.75922000001</v>
      </c>
      <c r="G95">
        <v>-0.69958600000000004</v>
      </c>
      <c r="H95">
        <f t="shared" si="6"/>
        <v>0.10714285714285714</v>
      </c>
      <c r="I95">
        <f t="shared" si="7"/>
        <v>-124.94411499999114</v>
      </c>
    </row>
    <row r="96" spans="2:18" x14ac:dyDescent="0.2">
      <c r="B96">
        <v>4</v>
      </c>
      <c r="C96">
        <v>600000</v>
      </c>
      <c r="D96">
        <v>867.93615399999999</v>
      </c>
      <c r="E96">
        <v>-24301.904075999999</v>
      </c>
      <c r="F96">
        <v>109809.212984</v>
      </c>
      <c r="G96">
        <v>-0.73583100000000001</v>
      </c>
      <c r="H96">
        <f t="shared" si="6"/>
        <v>0.14285714285714285</v>
      </c>
      <c r="I96">
        <f t="shared" si="7"/>
        <v>-91.490351000000373</v>
      </c>
    </row>
    <row r="97" spans="2:9" x14ac:dyDescent="0.2">
      <c r="B97">
        <v>5</v>
      </c>
      <c r="C97">
        <v>700000</v>
      </c>
      <c r="D97">
        <v>867.707177</v>
      </c>
      <c r="E97">
        <v>-24298.919675000001</v>
      </c>
      <c r="F97">
        <v>109912.86977799999</v>
      </c>
      <c r="G97">
        <v>-0.78275799999999995</v>
      </c>
      <c r="H97">
        <f t="shared" si="6"/>
        <v>0.17857142857142858</v>
      </c>
      <c r="I97">
        <f t="shared" si="7"/>
        <v>12.166442999994615</v>
      </c>
    </row>
    <row r="98" spans="2:9" x14ac:dyDescent="0.2">
      <c r="B98">
        <v>6</v>
      </c>
      <c r="C98">
        <v>800000</v>
      </c>
      <c r="D98">
        <v>867.70851700000003</v>
      </c>
      <c r="E98">
        <v>-24298.810571999999</v>
      </c>
      <c r="F98">
        <v>109946.833449</v>
      </c>
      <c r="G98">
        <v>-0.92755299999999996</v>
      </c>
      <c r="H98">
        <f t="shared" si="6"/>
        <v>0.21428571428571427</v>
      </c>
      <c r="I98">
        <f t="shared" si="7"/>
        <v>46.130113999999594</v>
      </c>
    </row>
    <row r="99" spans="2:9" x14ac:dyDescent="0.2">
      <c r="B99">
        <v>7</v>
      </c>
      <c r="C99">
        <v>900000</v>
      </c>
      <c r="D99">
        <v>867.72659399999998</v>
      </c>
      <c r="E99">
        <v>-24299.196494</v>
      </c>
      <c r="F99">
        <v>109988.114867</v>
      </c>
      <c r="G99">
        <v>-0.73098600000000002</v>
      </c>
      <c r="H99">
        <f t="shared" si="6"/>
        <v>0.25</v>
      </c>
      <c r="I99">
        <f t="shared" si="7"/>
        <v>87.41153199999826</v>
      </c>
    </row>
    <row r="100" spans="2:9" x14ac:dyDescent="0.2">
      <c r="B100">
        <v>8</v>
      </c>
      <c r="C100">
        <v>1000000</v>
      </c>
      <c r="D100">
        <v>867.81822199999999</v>
      </c>
      <c r="E100">
        <v>-24295.567202999999</v>
      </c>
      <c r="F100">
        <v>110051.095795</v>
      </c>
      <c r="G100">
        <v>-0.60824800000000001</v>
      </c>
      <c r="H100">
        <f t="shared" si="6"/>
        <v>0.2857142857142857</v>
      </c>
      <c r="I100">
        <f t="shared" si="7"/>
        <v>150.39246000000276</v>
      </c>
    </row>
    <row r="101" spans="2:9" x14ac:dyDescent="0.2">
      <c r="B101">
        <v>9</v>
      </c>
      <c r="C101">
        <v>1100000</v>
      </c>
      <c r="D101">
        <v>867.72484399999996</v>
      </c>
      <c r="E101">
        <v>-24293.73661</v>
      </c>
      <c r="F101">
        <v>110097.226046</v>
      </c>
      <c r="G101">
        <v>-0.62765599999999999</v>
      </c>
      <c r="H101">
        <f t="shared" si="6"/>
        <v>0.32142857142857145</v>
      </c>
      <c r="I101">
        <f t="shared" si="7"/>
        <v>196.5227109999978</v>
      </c>
    </row>
    <row r="102" spans="2:9" x14ac:dyDescent="0.2">
      <c r="B102">
        <v>10</v>
      </c>
      <c r="C102">
        <v>1200000</v>
      </c>
      <c r="D102">
        <v>867.57532400000002</v>
      </c>
      <c r="E102">
        <v>-24292.851014</v>
      </c>
      <c r="F102">
        <v>110150.30041</v>
      </c>
      <c r="G102">
        <v>-0.77605900000000005</v>
      </c>
      <c r="H102">
        <f t="shared" si="6"/>
        <v>0.35714285714285715</v>
      </c>
      <c r="I102">
        <f t="shared" si="7"/>
        <v>249.59707499999786</v>
      </c>
    </row>
    <row r="103" spans="2:9" x14ac:dyDescent="0.2">
      <c r="B103">
        <v>11</v>
      </c>
      <c r="C103">
        <v>1300000</v>
      </c>
      <c r="D103">
        <v>868.00325199999997</v>
      </c>
      <c r="E103">
        <v>-24286.612165999999</v>
      </c>
      <c r="F103">
        <v>110169.206202</v>
      </c>
      <c r="G103">
        <v>-0.73378500000000002</v>
      </c>
      <c r="H103">
        <f t="shared" si="6"/>
        <v>0.39285714285714285</v>
      </c>
      <c r="I103">
        <f t="shared" si="7"/>
        <v>268.50286700000288</v>
      </c>
    </row>
    <row r="104" spans="2:9" x14ac:dyDescent="0.2">
      <c r="B104">
        <v>12</v>
      </c>
      <c r="C104">
        <v>1400000</v>
      </c>
      <c r="D104">
        <v>867.49168499999996</v>
      </c>
      <c r="E104">
        <v>-24287.315068</v>
      </c>
      <c r="F104">
        <v>110226.169494</v>
      </c>
      <c r="G104">
        <v>-0.82300499999999999</v>
      </c>
      <c r="H104">
        <f t="shared" si="6"/>
        <v>0.42857142857142855</v>
      </c>
      <c r="I104">
        <f t="shared" si="7"/>
        <v>325.46615900000324</v>
      </c>
    </row>
    <row r="105" spans="2:9" x14ac:dyDescent="0.2">
      <c r="B105">
        <v>13</v>
      </c>
      <c r="C105">
        <v>1500000</v>
      </c>
      <c r="D105">
        <v>867.92135800000005</v>
      </c>
      <c r="E105">
        <v>-24286.316997999998</v>
      </c>
      <c r="F105">
        <v>110298.426423</v>
      </c>
      <c r="G105">
        <v>-0.66322499999999995</v>
      </c>
      <c r="H105">
        <f t="shared" si="6"/>
        <v>0.4642857142857143</v>
      </c>
      <c r="I105">
        <f t="shared" si="7"/>
        <v>397.72308799999882</v>
      </c>
    </row>
    <row r="106" spans="2:9" x14ac:dyDescent="0.2">
      <c r="B106">
        <v>14</v>
      </c>
      <c r="C106">
        <v>1600000</v>
      </c>
      <c r="D106">
        <v>867.77037800000005</v>
      </c>
      <c r="E106">
        <v>-24280.443899999998</v>
      </c>
      <c r="F106">
        <v>110289.903341</v>
      </c>
      <c r="G106">
        <v>-0.77650600000000003</v>
      </c>
      <c r="H106">
        <f t="shared" si="6"/>
        <v>0.5</v>
      </c>
      <c r="I106">
        <f t="shared" si="7"/>
        <v>389.20000599999912</v>
      </c>
    </row>
    <row r="107" spans="2:9" x14ac:dyDescent="0.2">
      <c r="B107">
        <v>15</v>
      </c>
      <c r="C107">
        <v>1700000</v>
      </c>
      <c r="D107">
        <v>867.70858799999996</v>
      </c>
      <c r="E107">
        <v>-24277.454386000001</v>
      </c>
      <c r="F107">
        <v>110373.266242</v>
      </c>
      <c r="G107">
        <v>-0.89469399999999999</v>
      </c>
      <c r="H107">
        <f t="shared" si="6"/>
        <v>0.5357142857142857</v>
      </c>
      <c r="I107">
        <f t="shared" si="7"/>
        <v>472.56290699999954</v>
      </c>
    </row>
    <row r="108" spans="2:9" x14ac:dyDescent="0.2">
      <c r="B108">
        <v>16</v>
      </c>
      <c r="C108">
        <v>1800000</v>
      </c>
      <c r="D108">
        <v>867.49558999999999</v>
      </c>
      <c r="E108">
        <v>-24279.400384</v>
      </c>
      <c r="F108">
        <v>110396.52439599999</v>
      </c>
      <c r="G108">
        <v>-0.635181</v>
      </c>
      <c r="H108">
        <f t="shared" si="6"/>
        <v>0.5714285714285714</v>
      </c>
      <c r="I108">
        <f t="shared" si="7"/>
        <v>495.8210609999951</v>
      </c>
    </row>
    <row r="109" spans="2:9" x14ac:dyDescent="0.2">
      <c r="B109">
        <v>17</v>
      </c>
      <c r="C109">
        <v>1900000</v>
      </c>
      <c r="D109">
        <v>867.4212</v>
      </c>
      <c r="E109">
        <v>-24275.715441</v>
      </c>
      <c r="F109">
        <v>110451.331884</v>
      </c>
      <c r="G109">
        <v>-0.71954799999999997</v>
      </c>
      <c r="H109">
        <f t="shared" si="6"/>
        <v>0.6071428571428571</v>
      </c>
      <c r="I109">
        <f t="shared" si="7"/>
        <v>550.62854900000093</v>
      </c>
    </row>
    <row r="110" spans="2:9" x14ac:dyDescent="0.2">
      <c r="B110">
        <v>18</v>
      </c>
      <c r="C110">
        <v>2000000</v>
      </c>
      <c r="D110">
        <v>867.80961500000001</v>
      </c>
      <c r="E110">
        <v>-24274.843323000001</v>
      </c>
      <c r="F110">
        <v>110512.28191999999</v>
      </c>
      <c r="G110">
        <v>-0.74722999999999995</v>
      </c>
      <c r="H110">
        <f t="shared" si="6"/>
        <v>0.6428571428571429</v>
      </c>
      <c r="I110">
        <f t="shared" si="7"/>
        <v>611.57858499999566</v>
      </c>
    </row>
    <row r="111" spans="2:9" x14ac:dyDescent="0.2">
      <c r="B111">
        <v>19</v>
      </c>
      <c r="C111">
        <v>2100000</v>
      </c>
      <c r="D111">
        <v>867.62697100000003</v>
      </c>
      <c r="E111">
        <v>-24270.679774</v>
      </c>
      <c r="F111">
        <v>110545.668244</v>
      </c>
      <c r="G111">
        <v>-0.81510499999999997</v>
      </c>
      <c r="H111">
        <f t="shared" si="6"/>
        <v>0.6785714285714286</v>
      </c>
      <c r="I111">
        <f t="shared" si="7"/>
        <v>644.96490900000208</v>
      </c>
    </row>
    <row r="112" spans="2:9" x14ac:dyDescent="0.2">
      <c r="B112">
        <v>20</v>
      </c>
      <c r="C112">
        <v>2200000</v>
      </c>
      <c r="D112">
        <v>867.63750900000002</v>
      </c>
      <c r="E112">
        <v>-24262.726268999999</v>
      </c>
      <c r="F112">
        <v>110619.517016</v>
      </c>
      <c r="G112">
        <v>-0.73344500000000001</v>
      </c>
      <c r="H112">
        <f t="shared" si="6"/>
        <v>0.7142857142857143</v>
      </c>
      <c r="I112">
        <f t="shared" si="7"/>
        <v>718.81368099999963</v>
      </c>
    </row>
    <row r="115" spans="2:18" x14ac:dyDescent="0.2">
      <c r="C115">
        <v>1</v>
      </c>
      <c r="R115" t="s">
        <v>27</v>
      </c>
    </row>
    <row r="116" spans="2:18" x14ac:dyDescent="0.2">
      <c r="C116">
        <v>100000</v>
      </c>
      <c r="D116">
        <v>867.62933099999998</v>
      </c>
      <c r="E116">
        <v>-24465.577147</v>
      </c>
      <c r="F116">
        <v>109900.703335</v>
      </c>
      <c r="G116">
        <v>-0.68165399999999998</v>
      </c>
      <c r="R116">
        <v>0.21</v>
      </c>
    </row>
    <row r="117" spans="2:18" x14ac:dyDescent="0.2">
      <c r="B117">
        <v>0</v>
      </c>
      <c r="C117">
        <v>200000</v>
      </c>
      <c r="D117">
        <v>867.65483200000006</v>
      </c>
      <c r="E117">
        <v>-24394.257607</v>
      </c>
      <c r="F117">
        <v>109718.928845</v>
      </c>
      <c r="G117">
        <v>-0.73361799999999999</v>
      </c>
      <c r="H117">
        <f>B117/12</f>
        <v>0</v>
      </c>
      <c r="I117">
        <f>F117-F$116</f>
        <v>-181.77448999999615</v>
      </c>
    </row>
    <row r="118" spans="2:18" x14ac:dyDescent="0.2">
      <c r="B118">
        <v>1</v>
      </c>
      <c r="C118">
        <v>300000</v>
      </c>
      <c r="D118">
        <v>867.630402</v>
      </c>
      <c r="E118">
        <v>-24389.187364000001</v>
      </c>
      <c r="F118">
        <v>109767.510307</v>
      </c>
      <c r="G118">
        <v>-0.91490700000000003</v>
      </c>
      <c r="H118">
        <f t="shared" ref="H118:H127" si="8">B118/12</f>
        <v>8.3333333333333329E-2</v>
      </c>
      <c r="I118">
        <f t="shared" ref="I118:I127" si="9">F118-F$116</f>
        <v>-133.19302799999423</v>
      </c>
    </row>
    <row r="119" spans="2:18" x14ac:dyDescent="0.2">
      <c r="B119">
        <v>2</v>
      </c>
      <c r="C119">
        <v>400000</v>
      </c>
      <c r="D119">
        <v>867.56825200000003</v>
      </c>
      <c r="E119">
        <v>-24391.448906000001</v>
      </c>
      <c r="F119">
        <v>109892.300959</v>
      </c>
      <c r="G119">
        <v>-0.788157</v>
      </c>
      <c r="H119">
        <f t="shared" si="8"/>
        <v>0.16666666666666666</v>
      </c>
      <c r="I119">
        <f t="shared" si="9"/>
        <v>-8.4023759999981849</v>
      </c>
    </row>
    <row r="120" spans="2:18" x14ac:dyDescent="0.2">
      <c r="B120">
        <v>3</v>
      </c>
      <c r="C120">
        <v>500000</v>
      </c>
      <c r="D120">
        <v>867.61495200000002</v>
      </c>
      <c r="E120">
        <v>-24389.131552999999</v>
      </c>
      <c r="F120">
        <v>109933.320506</v>
      </c>
      <c r="G120">
        <v>-0.76747200000000004</v>
      </c>
      <c r="H120">
        <f t="shared" si="8"/>
        <v>0.25</v>
      </c>
      <c r="I120">
        <f t="shared" si="9"/>
        <v>32.617171000005328</v>
      </c>
    </row>
    <row r="121" spans="2:18" x14ac:dyDescent="0.2">
      <c r="B121">
        <v>4</v>
      </c>
      <c r="C121">
        <v>600000</v>
      </c>
      <c r="D121">
        <v>867.61883799999998</v>
      </c>
      <c r="E121">
        <v>-24385.517476000001</v>
      </c>
      <c r="F121">
        <v>110000.503408</v>
      </c>
      <c r="G121">
        <v>-0.92106100000000002</v>
      </c>
      <c r="H121">
        <f t="shared" si="8"/>
        <v>0.33333333333333331</v>
      </c>
      <c r="I121">
        <f t="shared" si="9"/>
        <v>99.800073000005796</v>
      </c>
    </row>
    <row r="122" spans="2:18" x14ac:dyDescent="0.2">
      <c r="B122">
        <v>5</v>
      </c>
      <c r="C122">
        <v>700000</v>
      </c>
      <c r="D122">
        <v>867.59346700000003</v>
      </c>
      <c r="E122">
        <v>-24381.184906999999</v>
      </c>
      <c r="F122">
        <v>110014.45595600001</v>
      </c>
      <c r="G122">
        <v>-0.80634700000000004</v>
      </c>
      <c r="H122">
        <f t="shared" si="8"/>
        <v>0.41666666666666669</v>
      </c>
      <c r="I122">
        <f t="shared" si="9"/>
        <v>113.75262100000691</v>
      </c>
    </row>
    <row r="123" spans="2:18" x14ac:dyDescent="0.2">
      <c r="B123">
        <v>6</v>
      </c>
      <c r="C123">
        <v>800000</v>
      </c>
      <c r="D123">
        <v>867.97174700000005</v>
      </c>
      <c r="E123">
        <v>-24380.190343999999</v>
      </c>
      <c r="F123">
        <v>110099.446535</v>
      </c>
      <c r="G123">
        <v>-0.60126100000000005</v>
      </c>
      <c r="H123">
        <f t="shared" si="8"/>
        <v>0.5</v>
      </c>
      <c r="I123">
        <f t="shared" si="9"/>
        <v>198.74319999999716</v>
      </c>
    </row>
    <row r="124" spans="2:18" x14ac:dyDescent="0.2">
      <c r="B124">
        <v>7</v>
      </c>
      <c r="C124">
        <v>900000</v>
      </c>
      <c r="D124">
        <v>867.53789200000006</v>
      </c>
      <c r="E124">
        <v>-24377.705934000001</v>
      </c>
      <c r="F124">
        <v>110122.775559</v>
      </c>
      <c r="G124">
        <v>-0.82569000000000004</v>
      </c>
      <c r="H124">
        <f t="shared" si="8"/>
        <v>0.58333333333333337</v>
      </c>
      <c r="I124">
        <f t="shared" si="9"/>
        <v>222.07222400000319</v>
      </c>
    </row>
    <row r="125" spans="2:18" x14ac:dyDescent="0.2">
      <c r="B125">
        <v>8</v>
      </c>
      <c r="C125">
        <v>1000000</v>
      </c>
      <c r="D125">
        <v>867.71770800000002</v>
      </c>
      <c r="E125">
        <v>-24376.001758999999</v>
      </c>
      <c r="F125">
        <v>110174.34951299999</v>
      </c>
      <c r="G125">
        <v>-0.72169899999999998</v>
      </c>
      <c r="H125">
        <f t="shared" si="8"/>
        <v>0.66666666666666663</v>
      </c>
      <c r="I125">
        <f t="shared" si="9"/>
        <v>273.64617799999542</v>
      </c>
    </row>
    <row r="126" spans="2:18" x14ac:dyDescent="0.2">
      <c r="B126">
        <v>9</v>
      </c>
      <c r="C126">
        <v>1100000</v>
      </c>
      <c r="D126">
        <v>867.61004500000001</v>
      </c>
      <c r="E126">
        <v>-24372.571050999999</v>
      </c>
      <c r="F126">
        <v>110202.93829400001</v>
      </c>
      <c r="G126">
        <v>-0.72321000000000002</v>
      </c>
      <c r="H126">
        <f t="shared" si="8"/>
        <v>0.75</v>
      </c>
      <c r="I126">
        <f t="shared" si="9"/>
        <v>302.23495900000853</v>
      </c>
    </row>
    <row r="127" spans="2:18" x14ac:dyDescent="0.2">
      <c r="B127">
        <v>10</v>
      </c>
      <c r="C127">
        <v>1200000</v>
      </c>
      <c r="D127">
        <v>867.60621900000001</v>
      </c>
      <c r="E127">
        <v>-24368.092671999999</v>
      </c>
      <c r="F127">
        <v>110228.793506</v>
      </c>
      <c r="G127">
        <v>-0.80418299999999998</v>
      </c>
      <c r="H127">
        <f t="shared" si="8"/>
        <v>0.83333333333333337</v>
      </c>
      <c r="I127">
        <f t="shared" si="9"/>
        <v>328.09017100000347</v>
      </c>
    </row>
    <row r="130" spans="2:17" x14ac:dyDescent="0.2">
      <c r="B130" t="s">
        <v>30</v>
      </c>
      <c r="C130">
        <v>2.25</v>
      </c>
    </row>
    <row r="131" spans="2:17" x14ac:dyDescent="0.2">
      <c r="C131">
        <v>100000</v>
      </c>
      <c r="D131">
        <v>867.62933099999998</v>
      </c>
      <c r="E131">
        <v>-24465.577147</v>
      </c>
      <c r="F131">
        <v>109900.703335</v>
      </c>
      <c r="G131">
        <v>-0.68165399999999998</v>
      </c>
      <c r="Q131" t="s">
        <v>27</v>
      </c>
    </row>
    <row r="132" spans="2:17" x14ac:dyDescent="0.2">
      <c r="B132">
        <v>0</v>
      </c>
      <c r="C132">
        <v>200000</v>
      </c>
      <c r="D132">
        <v>867.60486700000001</v>
      </c>
      <c r="E132">
        <v>-23939.99726</v>
      </c>
      <c r="F132">
        <v>109531.306826</v>
      </c>
      <c r="G132">
        <v>-0.53823500000000002</v>
      </c>
      <c r="H132">
        <f>B132/102</f>
        <v>0</v>
      </c>
      <c r="I132">
        <f>F132-F$131</f>
        <v>-369.39650899999833</v>
      </c>
      <c r="Q132">
        <v>0.18</v>
      </c>
    </row>
    <row r="133" spans="2:17" x14ac:dyDescent="0.2">
      <c r="B133">
        <v>4</v>
      </c>
      <c r="C133">
        <v>300000</v>
      </c>
      <c r="D133">
        <v>868.45223999999996</v>
      </c>
      <c r="E133">
        <v>-23939.600117000002</v>
      </c>
      <c r="F133">
        <v>109543.61661500001</v>
      </c>
      <c r="G133">
        <v>-0.79354000000000002</v>
      </c>
      <c r="H133">
        <f t="shared" ref="H133:H140" si="10">B133/102</f>
        <v>3.9215686274509803E-2</v>
      </c>
      <c r="I133">
        <f t="shared" ref="I133:I142" si="11">F133-F$131</f>
        <v>-357.08671999999206</v>
      </c>
    </row>
    <row r="134" spans="2:17" x14ac:dyDescent="0.2">
      <c r="B134">
        <v>8</v>
      </c>
      <c r="C134">
        <v>400000</v>
      </c>
      <c r="D134">
        <v>868.01202699999999</v>
      </c>
      <c r="E134">
        <v>-23938.938472999998</v>
      </c>
      <c r="F134">
        <v>109573.67531399999</v>
      </c>
      <c r="G134">
        <v>-0.84265999999999996</v>
      </c>
      <c r="H134">
        <f t="shared" si="10"/>
        <v>7.8431372549019607E-2</v>
      </c>
      <c r="I134">
        <f t="shared" si="11"/>
        <v>-327.02802100000554</v>
      </c>
    </row>
    <row r="135" spans="2:17" x14ac:dyDescent="0.2">
      <c r="B135">
        <v>12</v>
      </c>
      <c r="C135">
        <v>500000</v>
      </c>
      <c r="D135">
        <v>868.19220199999995</v>
      </c>
      <c r="E135">
        <v>-23938.483608999999</v>
      </c>
      <c r="F135">
        <v>109669.48932399999</v>
      </c>
      <c r="G135">
        <v>-0.74576399999999998</v>
      </c>
      <c r="H135">
        <f t="shared" si="10"/>
        <v>0.11764705882352941</v>
      </c>
      <c r="I135">
        <f t="shared" si="11"/>
        <v>-231.21401100000367</v>
      </c>
    </row>
    <row r="136" spans="2:17" x14ac:dyDescent="0.2">
      <c r="B136">
        <v>16</v>
      </c>
      <c r="C136">
        <v>600000</v>
      </c>
      <c r="D136">
        <v>868.18033400000002</v>
      </c>
      <c r="E136">
        <v>-23934.134708000001</v>
      </c>
      <c r="F136">
        <v>109821.432256</v>
      </c>
      <c r="G136">
        <v>-0.91084399999999999</v>
      </c>
      <c r="H136">
        <f t="shared" si="10"/>
        <v>0.15686274509803921</v>
      </c>
      <c r="I136">
        <f t="shared" si="11"/>
        <v>-79.271078999998281</v>
      </c>
    </row>
    <row r="137" spans="2:17" x14ac:dyDescent="0.2">
      <c r="B137">
        <v>20</v>
      </c>
      <c r="C137">
        <v>700000</v>
      </c>
      <c r="D137">
        <v>868.11415599999998</v>
      </c>
      <c r="E137">
        <v>-23933.775899</v>
      </c>
      <c r="F137">
        <v>109959.02845899999</v>
      </c>
      <c r="G137">
        <v>-0.84045999999999998</v>
      </c>
      <c r="H137">
        <f t="shared" si="10"/>
        <v>0.19607843137254902</v>
      </c>
      <c r="I137">
        <f t="shared" si="11"/>
        <v>58.325123999995412</v>
      </c>
    </row>
    <row r="138" spans="2:17" x14ac:dyDescent="0.2">
      <c r="B138">
        <v>24</v>
      </c>
      <c r="C138">
        <v>800000</v>
      </c>
      <c r="D138">
        <v>868.20423600000004</v>
      </c>
      <c r="E138">
        <v>-23922.746405999998</v>
      </c>
      <c r="F138">
        <v>110157.885479</v>
      </c>
      <c r="G138">
        <v>-0.66073199999999999</v>
      </c>
      <c r="H138">
        <f t="shared" si="10"/>
        <v>0.23529411764705882</v>
      </c>
      <c r="I138">
        <f t="shared" si="11"/>
        <v>257.18214400000579</v>
      </c>
    </row>
    <row r="139" spans="2:17" x14ac:dyDescent="0.2">
      <c r="B139">
        <v>28</v>
      </c>
      <c r="C139">
        <v>900000</v>
      </c>
      <c r="D139">
        <v>868.00514499999997</v>
      </c>
      <c r="E139">
        <v>-23917.019576999999</v>
      </c>
      <c r="F139">
        <v>110223.29371300001</v>
      </c>
      <c r="G139">
        <v>-0.735371</v>
      </c>
      <c r="H139">
        <f t="shared" si="10"/>
        <v>0.27450980392156865</v>
      </c>
      <c r="I139">
        <f t="shared" si="11"/>
        <v>322.59037800000806</v>
      </c>
    </row>
    <row r="140" spans="2:17" x14ac:dyDescent="0.2">
      <c r="B140">
        <v>32</v>
      </c>
      <c r="C140">
        <v>1000000</v>
      </c>
      <c r="D140">
        <v>868.06575099999998</v>
      </c>
      <c r="E140">
        <v>-23915.871368</v>
      </c>
      <c r="F140">
        <v>110384.449515</v>
      </c>
      <c r="G140">
        <v>-0.71726800000000002</v>
      </c>
      <c r="H140">
        <f t="shared" si="10"/>
        <v>0.31372549019607843</v>
      </c>
      <c r="I140">
        <f t="shared" si="11"/>
        <v>483.74618000000191</v>
      </c>
    </row>
    <row r="141" spans="2:17" x14ac:dyDescent="0.2">
      <c r="B141">
        <v>36</v>
      </c>
      <c r="C141">
        <v>1100000</v>
      </c>
      <c r="D141">
        <v>868.25502600000004</v>
      </c>
      <c r="E141">
        <v>-23908.827523</v>
      </c>
      <c r="F141">
        <v>110489.38872800001</v>
      </c>
      <c r="G141">
        <v>-0.66943699999999995</v>
      </c>
      <c r="H141">
        <f>B141/102</f>
        <v>0.35294117647058826</v>
      </c>
      <c r="I141">
        <f t="shared" si="11"/>
        <v>588.68539300000702</v>
      </c>
    </row>
    <row r="142" spans="2:17" x14ac:dyDescent="0.2">
      <c r="B142">
        <v>40</v>
      </c>
      <c r="C142">
        <v>1200000</v>
      </c>
      <c r="D142">
        <v>868.10286299999996</v>
      </c>
      <c r="E142">
        <v>-23898.100693</v>
      </c>
      <c r="F142">
        <v>110649.606354</v>
      </c>
      <c r="G142">
        <v>-0.81387200000000004</v>
      </c>
      <c r="H142">
        <f>B142/102</f>
        <v>0.39215686274509803</v>
      </c>
      <c r="I142">
        <f t="shared" si="11"/>
        <v>748.90301900000486</v>
      </c>
    </row>
    <row r="143" spans="2:17" x14ac:dyDescent="0.2">
      <c r="B143">
        <v>44</v>
      </c>
      <c r="C143">
        <v>1300000</v>
      </c>
      <c r="D143">
        <v>868.08032400000002</v>
      </c>
      <c r="E143">
        <v>-23892.296946999999</v>
      </c>
      <c r="F143">
        <v>110827.592835</v>
      </c>
      <c r="G143">
        <v>-0.68575600000000003</v>
      </c>
      <c r="H143">
        <f t="shared" ref="H143:H147" si="12">B143/102</f>
        <v>0.43137254901960786</v>
      </c>
      <c r="I143">
        <f t="shared" ref="I143:I147" si="13">F143-F$131</f>
        <v>926.88950000000477</v>
      </c>
    </row>
    <row r="144" spans="2:17" x14ac:dyDescent="0.2">
      <c r="B144">
        <v>48</v>
      </c>
      <c r="C144">
        <v>1400000</v>
      </c>
      <c r="D144">
        <v>868.26132900000005</v>
      </c>
      <c r="E144">
        <v>-23880.668613999998</v>
      </c>
      <c r="F144">
        <v>111005.132075</v>
      </c>
      <c r="G144">
        <v>-0.69033</v>
      </c>
      <c r="H144">
        <f t="shared" si="12"/>
        <v>0.47058823529411764</v>
      </c>
      <c r="I144">
        <f t="shared" si="13"/>
        <v>1104.428740000003</v>
      </c>
    </row>
    <row r="145" spans="2:17" x14ac:dyDescent="0.2">
      <c r="B145">
        <v>52</v>
      </c>
      <c r="C145">
        <v>1500000</v>
      </c>
      <c r="D145">
        <v>867.92583100000002</v>
      </c>
      <c r="E145">
        <v>-23870.297150999999</v>
      </c>
      <c r="F145">
        <v>111223.44983699999</v>
      </c>
      <c r="G145">
        <v>-0.81101999999999996</v>
      </c>
      <c r="H145">
        <f t="shared" si="12"/>
        <v>0.50980392156862742</v>
      </c>
      <c r="I145">
        <f t="shared" si="13"/>
        <v>1322.7465019999945</v>
      </c>
    </row>
    <row r="146" spans="2:17" x14ac:dyDescent="0.2">
      <c r="B146">
        <v>56</v>
      </c>
      <c r="C146">
        <v>1600000</v>
      </c>
      <c r="D146">
        <v>868.21847500000001</v>
      </c>
      <c r="E146">
        <v>-23862.516494</v>
      </c>
      <c r="F146">
        <v>111509.009382</v>
      </c>
      <c r="G146">
        <v>-0.63316600000000001</v>
      </c>
      <c r="H146">
        <f t="shared" si="12"/>
        <v>0.5490196078431373</v>
      </c>
      <c r="I146">
        <f t="shared" si="13"/>
        <v>1608.3060470000055</v>
      </c>
    </row>
    <row r="147" spans="2:17" x14ac:dyDescent="0.2">
      <c r="B147">
        <v>60</v>
      </c>
      <c r="C147">
        <v>1700000</v>
      </c>
      <c r="D147">
        <v>868.35136399999999</v>
      </c>
      <c r="E147">
        <v>-23850.461348000001</v>
      </c>
      <c r="F147">
        <v>111723.20716999999</v>
      </c>
      <c r="G147">
        <v>-0.76069699999999996</v>
      </c>
      <c r="H147">
        <f t="shared" si="12"/>
        <v>0.58823529411764708</v>
      </c>
      <c r="I147">
        <f t="shared" si="13"/>
        <v>1822.5038349999959</v>
      </c>
    </row>
    <row r="149" spans="2:17" x14ac:dyDescent="0.2">
      <c r="B149" t="s">
        <v>31</v>
      </c>
      <c r="C149">
        <v>1.75</v>
      </c>
      <c r="Q149" t="s">
        <v>27</v>
      </c>
    </row>
    <row r="150" spans="2:17" x14ac:dyDescent="0.2">
      <c r="C150">
        <v>100000</v>
      </c>
      <c r="D150">
        <v>867.62933099999998</v>
      </c>
      <c r="E150">
        <v>-24465.577147</v>
      </c>
      <c r="F150">
        <v>109900.703335</v>
      </c>
      <c r="G150">
        <v>-0.68165399999999998</v>
      </c>
      <c r="Q150">
        <v>0.15</v>
      </c>
    </row>
    <row r="151" spans="2:17" x14ac:dyDescent="0.2">
      <c r="B151">
        <v>0</v>
      </c>
      <c r="C151">
        <v>200000</v>
      </c>
      <c r="D151">
        <v>867.99250600000005</v>
      </c>
      <c r="E151">
        <v>-24154.152939</v>
      </c>
      <c r="F151">
        <v>109744.84357899999</v>
      </c>
      <c r="G151">
        <v>-0.61879099999999998</v>
      </c>
      <c r="H151">
        <f>B151/58</f>
        <v>0</v>
      </c>
      <c r="I151">
        <f>F151-F$150</f>
        <v>-155.85975600000529</v>
      </c>
    </row>
    <row r="152" spans="2:17" x14ac:dyDescent="0.2">
      <c r="B152">
        <v>2</v>
      </c>
      <c r="C152">
        <v>300000</v>
      </c>
      <c r="D152">
        <v>867.57846900000004</v>
      </c>
      <c r="E152">
        <v>-24157.535082999999</v>
      </c>
      <c r="F152">
        <v>109764.9669</v>
      </c>
      <c r="G152">
        <v>-0.77094799999999997</v>
      </c>
      <c r="H152">
        <f t="shared" ref="H152:H164" si="14">B152/58</f>
        <v>3.4482758620689655E-2</v>
      </c>
      <c r="I152">
        <f t="shared" ref="I152:I164" si="15">F152-F$150</f>
        <v>-135.73643499999889</v>
      </c>
    </row>
    <row r="153" spans="2:17" x14ac:dyDescent="0.2">
      <c r="B153">
        <v>4</v>
      </c>
      <c r="C153">
        <v>400000</v>
      </c>
      <c r="D153">
        <v>867.96253999999999</v>
      </c>
      <c r="E153">
        <v>-24154.504108000001</v>
      </c>
      <c r="F153">
        <v>109811.844597</v>
      </c>
      <c r="G153">
        <v>-0.69556799999999996</v>
      </c>
      <c r="H153">
        <f t="shared" si="14"/>
        <v>6.8965517241379309E-2</v>
      </c>
      <c r="I153">
        <f t="shared" si="15"/>
        <v>-88.858737999995355</v>
      </c>
    </row>
    <row r="154" spans="2:17" x14ac:dyDescent="0.2">
      <c r="B154">
        <v>6</v>
      </c>
      <c r="C154">
        <v>500000</v>
      </c>
      <c r="D154">
        <v>867.751938</v>
      </c>
      <c r="E154">
        <v>-24153.939762999998</v>
      </c>
      <c r="F154">
        <v>109865.873735</v>
      </c>
      <c r="G154">
        <v>-0.89916099999999999</v>
      </c>
      <c r="H154">
        <f t="shared" si="14"/>
        <v>0.10344827586206896</v>
      </c>
      <c r="I154">
        <f t="shared" si="15"/>
        <v>-34.829599999997299</v>
      </c>
    </row>
    <row r="155" spans="2:17" x14ac:dyDescent="0.2">
      <c r="B155">
        <v>8</v>
      </c>
      <c r="C155">
        <v>600000</v>
      </c>
      <c r="D155">
        <v>867.75638900000001</v>
      </c>
      <c r="E155">
        <v>-24152.348858000001</v>
      </c>
      <c r="F155">
        <v>109850.892647</v>
      </c>
      <c r="G155">
        <v>-0.76133200000000001</v>
      </c>
      <c r="H155">
        <f t="shared" si="14"/>
        <v>0.13793103448275862</v>
      </c>
      <c r="I155">
        <f t="shared" si="15"/>
        <v>-49.810687999997754</v>
      </c>
    </row>
    <row r="156" spans="2:17" x14ac:dyDescent="0.2">
      <c r="B156">
        <v>10</v>
      </c>
      <c r="C156">
        <v>700000</v>
      </c>
      <c r="D156">
        <v>867.75170200000002</v>
      </c>
      <c r="E156">
        <v>-24150.271311</v>
      </c>
      <c r="F156">
        <v>109953.009919</v>
      </c>
      <c r="G156">
        <v>-0.69610499999999997</v>
      </c>
      <c r="H156">
        <f t="shared" si="14"/>
        <v>0.17241379310344829</v>
      </c>
      <c r="I156">
        <f t="shared" si="15"/>
        <v>52.306584000005387</v>
      </c>
    </row>
    <row r="157" spans="2:17" x14ac:dyDescent="0.2">
      <c r="B157">
        <v>12</v>
      </c>
      <c r="C157">
        <v>800000</v>
      </c>
      <c r="D157">
        <v>867.79959699999995</v>
      </c>
      <c r="E157">
        <v>-24148.786542999998</v>
      </c>
      <c r="F157">
        <v>110016.053031</v>
      </c>
      <c r="G157">
        <v>-0.51672399999999996</v>
      </c>
      <c r="H157">
        <f t="shared" si="14"/>
        <v>0.20689655172413793</v>
      </c>
      <c r="I157">
        <f t="shared" si="15"/>
        <v>115.34969600000477</v>
      </c>
    </row>
    <row r="158" spans="2:17" x14ac:dyDescent="0.2">
      <c r="B158">
        <v>14</v>
      </c>
      <c r="C158">
        <v>900000</v>
      </c>
      <c r="D158">
        <v>867.95688299999995</v>
      </c>
      <c r="E158">
        <v>-24149.276641</v>
      </c>
      <c r="F158">
        <v>109992.660667</v>
      </c>
      <c r="G158">
        <v>-0.67063399999999995</v>
      </c>
      <c r="H158">
        <f t="shared" si="14"/>
        <v>0.2413793103448276</v>
      </c>
      <c r="I158">
        <f t="shared" si="15"/>
        <v>91.957332000005408</v>
      </c>
    </row>
    <row r="159" spans="2:17" x14ac:dyDescent="0.2">
      <c r="B159">
        <v>16</v>
      </c>
      <c r="C159">
        <v>1000000</v>
      </c>
      <c r="D159">
        <v>867.86353999999994</v>
      </c>
      <c r="E159">
        <v>-24146.774094</v>
      </c>
      <c r="F159">
        <v>110140.09340500001</v>
      </c>
      <c r="G159">
        <v>-0.75534699999999999</v>
      </c>
      <c r="H159">
        <f t="shared" si="14"/>
        <v>0.27586206896551724</v>
      </c>
      <c r="I159">
        <f t="shared" si="15"/>
        <v>239.39007000000856</v>
      </c>
    </row>
    <row r="160" spans="2:17" x14ac:dyDescent="0.2">
      <c r="B160">
        <v>18</v>
      </c>
      <c r="C160">
        <v>1100000</v>
      </c>
      <c r="D160">
        <v>867.86060399999997</v>
      </c>
      <c r="E160">
        <v>-24139.213712000001</v>
      </c>
      <c r="F160">
        <v>110187.705141</v>
      </c>
      <c r="G160">
        <v>-0.72726999999999997</v>
      </c>
      <c r="H160">
        <f t="shared" si="14"/>
        <v>0.31034482758620691</v>
      </c>
      <c r="I160">
        <f t="shared" si="15"/>
        <v>287.00180600000022</v>
      </c>
    </row>
    <row r="161" spans="2:9" x14ac:dyDescent="0.2">
      <c r="B161">
        <v>20</v>
      </c>
      <c r="C161">
        <v>1200000</v>
      </c>
      <c r="D161">
        <v>867.43193799999995</v>
      </c>
      <c r="E161">
        <v>-24136.116287000001</v>
      </c>
      <c r="F161">
        <v>110280.95250699999</v>
      </c>
      <c r="G161">
        <v>-0.87281799999999998</v>
      </c>
      <c r="H161">
        <f t="shared" si="14"/>
        <v>0.34482758620689657</v>
      </c>
      <c r="I161">
        <f t="shared" si="15"/>
        <v>380.24917199999618</v>
      </c>
    </row>
    <row r="162" spans="2:9" x14ac:dyDescent="0.2">
      <c r="B162">
        <v>22</v>
      </c>
      <c r="C162">
        <v>1300000</v>
      </c>
      <c r="D162">
        <v>867.98963100000003</v>
      </c>
      <c r="E162">
        <v>-24137.114554</v>
      </c>
      <c r="F162">
        <v>110301.17170799999</v>
      </c>
      <c r="G162">
        <v>-0.689801</v>
      </c>
      <c r="H162">
        <f t="shared" si="14"/>
        <v>0.37931034482758619</v>
      </c>
      <c r="I162">
        <f t="shared" si="15"/>
        <v>400.46837299999606</v>
      </c>
    </row>
    <row r="163" spans="2:9" x14ac:dyDescent="0.2">
      <c r="B163">
        <v>24</v>
      </c>
      <c r="C163">
        <v>1400000</v>
      </c>
      <c r="D163">
        <v>867.84079299999996</v>
      </c>
      <c r="E163">
        <v>-24133.983681000002</v>
      </c>
      <c r="F163">
        <v>110388.859442</v>
      </c>
      <c r="G163">
        <v>-0.95312200000000002</v>
      </c>
      <c r="H163">
        <f t="shared" si="14"/>
        <v>0.41379310344827586</v>
      </c>
      <c r="I163">
        <f t="shared" si="15"/>
        <v>488.15610700000252</v>
      </c>
    </row>
    <row r="164" spans="2:9" x14ac:dyDescent="0.2">
      <c r="B164">
        <v>26</v>
      </c>
      <c r="C164">
        <v>1500000</v>
      </c>
      <c r="D164">
        <v>867.82949299999996</v>
      </c>
      <c r="E164">
        <v>-24129.167936999998</v>
      </c>
      <c r="F164">
        <v>110446.238062</v>
      </c>
      <c r="G164">
        <v>-0.68059599999999998</v>
      </c>
      <c r="H164">
        <f t="shared" si="14"/>
        <v>0.44827586206896552</v>
      </c>
      <c r="I164">
        <f t="shared" si="15"/>
        <v>545.53472700000566</v>
      </c>
    </row>
    <row r="165" spans="2:9" x14ac:dyDescent="0.2">
      <c r="B165">
        <v>28</v>
      </c>
      <c r="C165">
        <v>1600000</v>
      </c>
      <c r="D165">
        <v>867.84281399999998</v>
      </c>
      <c r="E165">
        <v>-24121.338988</v>
      </c>
      <c r="F165">
        <v>110563.08788599999</v>
      </c>
      <c r="G165">
        <v>-0.90516200000000002</v>
      </c>
      <c r="H165">
        <f t="shared" ref="H165:H169" si="16">B165/58</f>
        <v>0.48275862068965519</v>
      </c>
      <c r="I165">
        <f t="shared" ref="I165:I169" si="17">F165-F$150</f>
        <v>662.38455099999555</v>
      </c>
    </row>
    <row r="166" spans="2:9" x14ac:dyDescent="0.2">
      <c r="B166">
        <v>30</v>
      </c>
      <c r="C166">
        <v>1700000</v>
      </c>
      <c r="D166">
        <v>868.32229099999995</v>
      </c>
      <c r="E166">
        <v>-24115.878065000001</v>
      </c>
      <c r="F166">
        <v>110645.605965</v>
      </c>
      <c r="G166">
        <v>-0.80724799999999997</v>
      </c>
      <c r="H166">
        <f t="shared" si="16"/>
        <v>0.51724137931034486</v>
      </c>
      <c r="I166">
        <f t="shared" si="17"/>
        <v>744.90262999999686</v>
      </c>
    </row>
    <row r="167" spans="2:9" x14ac:dyDescent="0.2">
      <c r="B167">
        <v>32</v>
      </c>
      <c r="C167">
        <v>1800000</v>
      </c>
      <c r="D167">
        <v>867.97274800000002</v>
      </c>
      <c r="E167">
        <v>-24108.391406999999</v>
      </c>
      <c r="F167">
        <v>110778.140174</v>
      </c>
      <c r="G167">
        <v>-0.61951100000000003</v>
      </c>
      <c r="H167">
        <f t="shared" si="16"/>
        <v>0.55172413793103448</v>
      </c>
      <c r="I167">
        <f t="shared" si="17"/>
        <v>877.43683900000178</v>
      </c>
    </row>
    <row r="168" spans="2:9" x14ac:dyDescent="0.2">
      <c r="B168">
        <v>34</v>
      </c>
      <c r="C168">
        <v>1900000</v>
      </c>
      <c r="D168">
        <v>867.67239800000004</v>
      </c>
      <c r="E168">
        <v>-24106.279804000002</v>
      </c>
      <c r="F168">
        <v>110934.39236</v>
      </c>
      <c r="G168">
        <v>-0.68879299999999999</v>
      </c>
      <c r="H168">
        <f t="shared" si="16"/>
        <v>0.58620689655172409</v>
      </c>
      <c r="I168">
        <f t="shared" si="17"/>
        <v>1033.6890249999997</v>
      </c>
    </row>
    <row r="169" spans="2:9" x14ac:dyDescent="0.2">
      <c r="B169">
        <v>36</v>
      </c>
      <c r="C169">
        <v>2000000</v>
      </c>
      <c r="D169">
        <v>867.95413900000005</v>
      </c>
      <c r="E169">
        <v>-24104.080486999999</v>
      </c>
      <c r="F169">
        <v>111034.611471</v>
      </c>
      <c r="G169">
        <v>-0.86413499999999999</v>
      </c>
      <c r="H169">
        <f t="shared" si="16"/>
        <v>0.62068965517241381</v>
      </c>
      <c r="I169">
        <f t="shared" si="17"/>
        <v>1133.9081359999982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B51E-4731-9344-B1C0-C3BF9D59724C}">
  <dimension ref="B2:N38"/>
  <sheetViews>
    <sheetView workbookViewId="0">
      <selection activeCell="M21" sqref="M21"/>
    </sheetView>
  </sheetViews>
  <sheetFormatPr baseColWidth="10" defaultRowHeight="16" x14ac:dyDescent="0.2"/>
  <sheetData>
    <row r="2" spans="2:14" x14ac:dyDescent="0.2">
      <c r="B2" t="s">
        <v>75</v>
      </c>
    </row>
    <row r="3" spans="2:14" x14ac:dyDescent="0.2">
      <c r="B3" t="s">
        <v>73</v>
      </c>
    </row>
    <row r="4" spans="2:14" x14ac:dyDescent="0.2">
      <c r="B4" t="s">
        <v>74</v>
      </c>
      <c r="C4" t="s">
        <v>54</v>
      </c>
      <c r="N4" t="s">
        <v>77</v>
      </c>
    </row>
    <row r="5" spans="2:14" x14ac:dyDescent="0.2">
      <c r="B5">
        <v>32.850626031253</v>
      </c>
      <c r="C5">
        <v>2.0860700766766902</v>
      </c>
    </row>
    <row r="6" spans="2:14" x14ac:dyDescent="0.2">
      <c r="B6">
        <v>33.777055226633003</v>
      </c>
      <c r="C6">
        <v>2.9306765019897099</v>
      </c>
      <c r="N6" t="s">
        <v>78</v>
      </c>
    </row>
    <row r="7" spans="2:14" x14ac:dyDescent="0.2">
      <c r="B7">
        <v>35.669222556536901</v>
      </c>
      <c r="C7">
        <v>3.7646840726002102</v>
      </c>
    </row>
    <row r="8" spans="2:14" x14ac:dyDescent="0.2">
      <c r="B8">
        <v>41.104532660390099</v>
      </c>
      <c r="C8">
        <v>4.51407745316898</v>
      </c>
      <c r="N8" t="s">
        <v>79</v>
      </c>
    </row>
    <row r="9" spans="2:14" x14ac:dyDescent="0.2">
      <c r="B9">
        <v>46.865961370474601</v>
      </c>
      <c r="C9">
        <v>5.1684344365718697</v>
      </c>
    </row>
    <row r="10" spans="2:14" x14ac:dyDescent="0.2">
      <c r="B10">
        <v>55.841017179462298</v>
      </c>
      <c r="C10">
        <v>5.9071202562360403</v>
      </c>
    </row>
    <row r="11" spans="2:14" x14ac:dyDescent="0.2">
      <c r="B11">
        <v>67.720081529651495</v>
      </c>
      <c r="C11">
        <v>6.4661962535183903</v>
      </c>
    </row>
    <row r="12" spans="2:14" x14ac:dyDescent="0.2">
      <c r="B12">
        <v>82.820052411918795</v>
      </c>
      <c r="C12">
        <v>6.9512297389109898</v>
      </c>
    </row>
    <row r="13" spans="2:14" x14ac:dyDescent="0.2">
      <c r="B13">
        <v>102.74677278462499</v>
      </c>
      <c r="C13">
        <v>7.4255013102979701</v>
      </c>
    </row>
    <row r="14" spans="2:14" x14ac:dyDescent="0.2">
      <c r="B14">
        <v>121.753372804037</v>
      </c>
      <c r="C14">
        <v>6.9179112879743698</v>
      </c>
    </row>
    <row r="15" spans="2:14" x14ac:dyDescent="0.2">
      <c r="B15">
        <v>141.377754052217</v>
      </c>
      <c r="C15">
        <v>6.9698728525672102</v>
      </c>
    </row>
    <row r="16" spans="2:14" x14ac:dyDescent="0.2">
      <c r="B16">
        <v>161.65000485295499</v>
      </c>
      <c r="C16">
        <v>6.92678443171891</v>
      </c>
    </row>
    <row r="17" spans="2:3" x14ac:dyDescent="0.2">
      <c r="B17">
        <v>181.27778316995</v>
      </c>
      <c r="C17">
        <v>6.9048393671746098</v>
      </c>
    </row>
    <row r="18" spans="2:3" x14ac:dyDescent="0.2">
      <c r="B18">
        <v>200.267883140832</v>
      </c>
      <c r="C18">
        <v>6.7562244006599999</v>
      </c>
    </row>
    <row r="19" spans="2:3" x14ac:dyDescent="0.2">
      <c r="B19">
        <v>223.769775793458</v>
      </c>
      <c r="C19">
        <v>6.4490478501407296</v>
      </c>
    </row>
    <row r="20" spans="2:3" x14ac:dyDescent="0.2">
      <c r="B20">
        <v>247.91274386101099</v>
      </c>
      <c r="C20">
        <v>6.1946345724546203</v>
      </c>
    </row>
    <row r="23" spans="2:3" x14ac:dyDescent="0.2">
      <c r="B23">
        <v>10</v>
      </c>
      <c r="C23">
        <v>0</v>
      </c>
    </row>
    <row r="24" spans="2:3" x14ac:dyDescent="0.2">
      <c r="B24">
        <v>20</v>
      </c>
      <c r="C24">
        <v>7.7966104199999997E-2</v>
      </c>
    </row>
    <row r="25" spans="2:3" x14ac:dyDescent="0.2">
      <c r="B25">
        <v>30</v>
      </c>
      <c r="C25">
        <v>0.19407980729999999</v>
      </c>
    </row>
    <row r="26" spans="2:3" x14ac:dyDescent="0.2">
      <c r="B26">
        <v>40</v>
      </c>
      <c r="C26">
        <v>0.43962243480000002</v>
      </c>
    </row>
    <row r="27" spans="2:3" x14ac:dyDescent="0.2">
      <c r="B27">
        <v>50</v>
      </c>
      <c r="C27">
        <v>0.62734863809999997</v>
      </c>
    </row>
    <row r="28" spans="2:3" x14ac:dyDescent="0.2">
      <c r="B28">
        <v>60</v>
      </c>
      <c r="C28">
        <v>0.87666867129999992</v>
      </c>
    </row>
    <row r="29" spans="2:3" x14ac:dyDescent="0.2">
      <c r="B29">
        <v>70</v>
      </c>
      <c r="C29">
        <v>1.1783751708000001</v>
      </c>
    </row>
    <row r="30" spans="2:3" x14ac:dyDescent="0.2">
      <c r="B30">
        <v>80</v>
      </c>
      <c r="C30">
        <v>1.3877875898000001</v>
      </c>
    </row>
    <row r="31" spans="2:3" x14ac:dyDescent="0.2">
      <c r="B31">
        <v>90</v>
      </c>
      <c r="C31">
        <v>1.6884852357</v>
      </c>
    </row>
    <row r="32" spans="2:3" x14ac:dyDescent="0.2">
      <c r="B32">
        <v>100</v>
      </c>
      <c r="C32">
        <v>1.9248523934000001</v>
      </c>
    </row>
    <row r="33" spans="2:3" x14ac:dyDescent="0.2">
      <c r="B33">
        <v>110</v>
      </c>
      <c r="C33">
        <v>2.1356064015</v>
      </c>
    </row>
    <row r="34" spans="2:3" x14ac:dyDescent="0.2">
      <c r="B34">
        <v>120</v>
      </c>
      <c r="C34">
        <v>2.3961722441999997</v>
      </c>
    </row>
    <row r="35" spans="2:3" x14ac:dyDescent="0.2">
      <c r="B35">
        <v>130</v>
      </c>
      <c r="C35">
        <v>2.6103469957000001</v>
      </c>
    </row>
    <row r="36" spans="2:3" x14ac:dyDescent="0.2">
      <c r="B36">
        <v>140</v>
      </c>
      <c r="C36">
        <v>2.7551498094000002</v>
      </c>
    </row>
    <row r="37" spans="2:3" x14ac:dyDescent="0.2">
      <c r="B37">
        <v>150</v>
      </c>
      <c r="C37">
        <v>2.8372215331000001</v>
      </c>
    </row>
    <row r="38" spans="2:3" x14ac:dyDescent="0.2">
      <c r="B38">
        <v>160</v>
      </c>
      <c r="C38">
        <v>3.1170502738999999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testing</vt:lpstr>
      <vt:lpstr>Sheet1</vt:lpstr>
      <vt:lpstr>summary</vt:lpstr>
      <vt:lpstr>Sheet2</vt:lpstr>
      <vt:lpstr>with shenyang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2018-04-16T14:27:23Z</dcterms:created>
  <dcterms:modified xsi:type="dcterms:W3CDTF">2018-08-23T16:22:59Z</dcterms:modified>
</cp:coreProperties>
</file>